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11. MATRIZ RIESGOS DE GESTION PROCESO PLANEACION ESTRATEGICA Y TACTICA\"/>
    </mc:Choice>
  </mc:AlternateContent>
  <bookViews>
    <workbookView xWindow="0" yWindow="0" windowWidth="17389" windowHeight="9998" tabRatio="614" activeTab="2"/>
  </bookViews>
  <sheets>
    <sheet name="Contexto" sheetId="45" r:id="rId1"/>
    <sheet name="Calific impacto riesgos corrupc" sheetId="42" state="hidden" r:id="rId2"/>
    <sheet name="Gestion ambiental - PIG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'Gestion ambiental - PIGA'!$E$41:$E$43</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CE29" i="40" l="1"/>
  <c r="DB36" i="40" l="1"/>
  <c r="DB33" i="40"/>
  <c r="DB30" i="40"/>
  <c r="DB29" i="40"/>
  <c r="DB27" i="40"/>
  <c r="AE38" i="40"/>
  <c r="CZ38" i="40" l="1"/>
  <c r="CZ37" i="40"/>
  <c r="CZ36" i="40"/>
  <c r="CZ35" i="40"/>
  <c r="CZ34" i="40"/>
  <c r="CZ33" i="40"/>
  <c r="AK33" i="40" s="1"/>
  <c r="CZ32" i="40"/>
  <c r="CZ31" i="40"/>
  <c r="CZ30" i="40"/>
  <c r="AK30" i="40" s="1"/>
  <c r="CZ29" i="40"/>
  <c r="AK29" i="40" s="1"/>
  <c r="CZ27" i="40"/>
  <c r="AK27" i="40" s="1"/>
  <c r="DB24" i="40"/>
  <c r="CZ24" i="40"/>
  <c r="DB21" i="40"/>
  <c r="CZ21" i="40"/>
  <c r="CV38" i="40"/>
  <c r="CV37" i="40"/>
  <c r="CV36" i="40"/>
  <c r="CU38" i="40"/>
  <c r="CU37" i="40"/>
  <c r="CU36" i="40"/>
  <c r="CV35" i="40"/>
  <c r="CV34" i="40"/>
  <c r="CV33" i="40"/>
  <c r="CU35" i="40"/>
  <c r="CU34" i="40"/>
  <c r="CU33" i="40"/>
  <c r="CV32" i="40"/>
  <c r="CV31" i="40"/>
  <c r="CV30" i="40"/>
  <c r="CU32" i="40"/>
  <c r="CU31" i="40"/>
  <c r="CU30" i="40"/>
  <c r="CV29" i="40"/>
  <c r="CU29" i="40"/>
  <c r="CV27" i="40"/>
  <c r="CU27" i="40"/>
  <c r="CV24" i="40"/>
  <c r="CU24" i="40"/>
  <c r="CV21" i="40"/>
  <c r="CU21" i="40"/>
  <c r="Z19" i="40"/>
  <c r="AA19" i="40" s="1"/>
  <c r="Z20" i="40"/>
  <c r="AA20" i="40" s="1"/>
  <c r="AK21" i="40" l="1"/>
  <c r="P21" i="40"/>
  <c r="AC19" i="40"/>
  <c r="AD19" i="40" s="1"/>
  <c r="Z11" i="40"/>
  <c r="AA11" i="40" s="1"/>
  <c r="AC11" i="40" s="1"/>
  <c r="Z12" i="40"/>
  <c r="AA12" i="40" s="1"/>
  <c r="Z13" i="40"/>
  <c r="AA13" i="40" s="1"/>
  <c r="AC13" i="40" s="1"/>
  <c r="Z14" i="40"/>
  <c r="AA14" i="40" s="1"/>
  <c r="AC14" i="40" s="1"/>
  <c r="Z15" i="40"/>
  <c r="AA15" i="40" s="1"/>
  <c r="AC15" i="40" s="1"/>
  <c r="Z16" i="40"/>
  <c r="AA16" i="40" s="1"/>
  <c r="AC16" i="40" s="1"/>
  <c r="AC12" i="40" l="1"/>
  <c r="AD12" i="40" s="1"/>
  <c r="AD14" i="40"/>
  <c r="AD16" i="40"/>
  <c r="AD13" i="40"/>
  <c r="AD15" i="40"/>
  <c r="AC20" i="40"/>
  <c r="Z21" i="40"/>
  <c r="AA21" i="40" s="1"/>
  <c r="AC21" i="40" s="1"/>
  <c r="Z22" i="40"/>
  <c r="AA22" i="40" s="1"/>
  <c r="Z23" i="40"/>
  <c r="AA23" i="40" s="1"/>
  <c r="AC23" i="40" s="1"/>
  <c r="P24" i="40"/>
  <c r="Z24" i="40"/>
  <c r="AA24" i="40" s="1"/>
  <c r="AC24" i="40" s="1"/>
  <c r="AK24" i="40"/>
  <c r="Z25" i="40"/>
  <c r="AA25" i="40" s="1"/>
  <c r="Z26" i="40"/>
  <c r="AA26" i="40" s="1"/>
  <c r="AC26" i="40" s="1"/>
  <c r="AC22" i="40" l="1"/>
  <c r="AD22" i="40" s="1"/>
  <c r="AC25" i="40"/>
  <c r="AD25" i="40" s="1"/>
  <c r="AD26" i="40"/>
  <c r="AD24" i="40"/>
  <c r="AD23" i="40"/>
  <c r="AD21" i="40"/>
  <c r="AD20" i="40"/>
  <c r="AE21" i="40" l="1"/>
  <c r="AF21" i="40" s="1"/>
  <c r="AE24" i="40"/>
  <c r="AF24" i="40" s="1"/>
  <c r="AK36" i="40"/>
  <c r="Z28" i="40"/>
  <c r="AA28" i="40" s="1"/>
  <c r="Z29" i="40"/>
  <c r="AA29" i="40" s="1"/>
  <c r="Z30" i="40"/>
  <c r="AA30" i="40" s="1"/>
  <c r="Z31" i="40"/>
  <c r="AA31" i="40" s="1"/>
  <c r="Z32" i="40"/>
  <c r="AA32" i="40" s="1"/>
  <c r="Z33" i="40"/>
  <c r="AA33" i="40" s="1"/>
  <c r="Z34" i="40"/>
  <c r="AA34" i="40" s="1"/>
  <c r="Z35" i="40"/>
  <c r="AA35" i="40" s="1"/>
  <c r="Z36" i="40"/>
  <c r="AA36" i="40" s="1"/>
  <c r="Z37" i="40"/>
  <c r="AA37" i="40" s="1"/>
  <c r="Z27" i="40"/>
  <c r="AA27" i="40" s="1"/>
  <c r="P27" i="40"/>
  <c r="P29" i="40"/>
  <c r="P30" i="40"/>
  <c r="P33" i="40"/>
  <c r="P36" i="40"/>
  <c r="AC29" i="40" l="1"/>
  <c r="AD29" i="40" s="1"/>
  <c r="AC28" i="40"/>
  <c r="AD28" i="40" s="1"/>
  <c r="AC37" i="40"/>
  <c r="AD37" i="40" s="1"/>
  <c r="AE37" i="40" s="1"/>
  <c r="AC30" i="40"/>
  <c r="AD30" i="40" s="1"/>
  <c r="AC33" i="40"/>
  <c r="AD33" i="40" s="1"/>
  <c r="AC32" i="40"/>
  <c r="AD32" i="40" s="1"/>
  <c r="AC31" i="40"/>
  <c r="AD31" i="40" s="1"/>
  <c r="AC36" i="40"/>
  <c r="AD36" i="40" s="1"/>
  <c r="AC35" i="40"/>
  <c r="AD35" i="40" s="1"/>
  <c r="AC34" i="40"/>
  <c r="AD34" i="40" s="1"/>
  <c r="AC27" i="40"/>
  <c r="AD27" i="40" s="1"/>
  <c r="DB18" i="40"/>
  <c r="CZ18" i="40"/>
  <c r="U3" i="42"/>
  <c r="U4" i="42"/>
  <c r="U5" i="42"/>
  <c r="U6" i="42"/>
  <c r="U2" i="42"/>
  <c r="AE27" i="40" l="1"/>
  <c r="AF27" i="40" s="1"/>
  <c r="AE29" i="40"/>
  <c r="AF29" i="40" s="1"/>
  <c r="AE36" i="40"/>
  <c r="AF36" i="40" s="1"/>
  <c r="AE33" i="40"/>
  <c r="AF33" i="40" s="1"/>
  <c r="AE30" i="40"/>
  <c r="AF30" i="40" s="1"/>
  <c r="AE34" i="40"/>
  <c r="AE35" i="40"/>
  <c r="AE31" i="40"/>
  <c r="AE32" i="40"/>
  <c r="AK18" i="40"/>
  <c r="V3" i="42" l="1"/>
  <c r="V4" i="42"/>
  <c r="V5" i="42"/>
  <c r="V6" i="42"/>
  <c r="CV18" i="40" l="1"/>
  <c r="CU18" i="40"/>
  <c r="Z18" i="40"/>
  <c r="AA18" i="40" s="1"/>
  <c r="DB10" i="40"/>
  <c r="CZ10" i="40"/>
  <c r="AC18" i="40" l="1"/>
  <c r="AD18" i="40" s="1"/>
  <c r="AE18" i="40" s="1"/>
  <c r="P18" i="40"/>
  <c r="AK10" i="40"/>
  <c r="AF18"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46" i="46"/>
  <c r="AI46" i="46" s="1"/>
  <c r="DE24" i="46"/>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7" i="40" l="1"/>
  <c r="AA17" i="40" s="1"/>
  <c r="Z10" i="40"/>
  <c r="AA10" i="40" s="1"/>
  <c r="V2" i="42"/>
  <c r="AC17" i="40" l="1"/>
  <c r="AD17" i="40" s="1"/>
  <c r="AD11" i="40"/>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25"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5"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<sst xmlns="http://schemas.openxmlformats.org/spreadsheetml/2006/main" count="2539" uniqueCount="931">
  <si>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</si>
  <si>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</si>
  <si>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</si>
  <si>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</si>
  <si>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</si>
  <si>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</si>
  <si>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</si>
  <si>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</si>
  <si>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</si>
  <si>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</si>
  <si>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</si>
  <si>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</si>
  <si>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</si>
  <si>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</si>
  <si>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</si>
  <si>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</si>
  <si>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</si>
  <si>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</si>
  <si>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</si>
  <si>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</si>
  <si>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</si>
  <si>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</si>
  <si>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</si>
  <si>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</si>
  <si>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</si>
  <si>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</si>
  <si>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</si>
  <si>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</si>
  <si>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</si>
  <si>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</si>
  <si>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</si>
  <si>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</si>
  <si>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</si>
  <si>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</si>
  <si>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</si>
  <si>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</si>
  <si>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</si>
  <si>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</si>
  <si>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</si>
  <si>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</si>
  <si>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</si>
  <si>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</si>
  <si>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</si>
  <si>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</si>
  <si>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</si>
  <si>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</si>
  <si>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</si>
  <si>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</si>
  <si>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</si>
  <si>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</si>
  <si>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</si>
  <si>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</si>
  <si>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</si>
  <si>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</si>
  <si>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</si>
  <si>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</si>
  <si>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</si>
  <si>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</si>
  <si>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</si>
  <si>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</si>
  <si>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</si>
  <si>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</si>
  <si>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</si>
  <si>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</si>
  <si>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</si>
  <si>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</si>
  <si>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</si>
  <si>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</si>
  <si>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</si>
  <si>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</si>
  <si>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</si>
  <si>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</si>
  <si>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</si>
  <si>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</si>
  <si>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</si>
  <si>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</si>
  <si>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</si>
  <si>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</si>
  <si>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</si>
  <si>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</si>
  <si>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</si>
  <si>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</si>
  <si>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</si>
  <si>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</si>
  <si>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</si>
  <si>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</si>
  <si>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</si>
  <si>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</si>
  <si>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</si>
  <si>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</si>
  <si>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</si>
  <si>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</si>
  <si>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</si>
  <si>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</si>
  <si>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</si>
  <si>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</si>
  <si>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</si>
  <si>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</si>
  <si>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</si>
  <si>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</si>
  <si>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</si>
  <si>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</si>
  <si>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</si>
  <si>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</si>
  <si>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</si>
  <si>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</si>
  <si>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</si>
  <si>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</si>
  <si>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</si>
  <si>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</si>
  <si>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</si>
  <si>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</si>
  <si>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</si>
  <si>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</si>
  <si>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</si>
  <si>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</si>
  <si>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</si>
  <si>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</si>
  <si>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</si>
  <si>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</si>
  <si>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</si>
  <si>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</si>
  <si>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</si>
  <si>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</si>
  <si>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</si>
  <si>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</si>
  <si>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</si>
  <si>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</si>
  <si>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</si>
  <si>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</si>
  <si>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</si>
  <si>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</si>
  <si>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</si>
  <si>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</si>
  <si>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</si>
  <si>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</si>
  <si>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</si>
  <si>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</si>
  <si>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</si>
  <si>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</si>
  <si>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</si>
  <si>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</si>
  <si>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</si>
  <si>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</si>
  <si>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</si>
  <si>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</si>
  <si>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</si>
  <si>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</si>
  <si>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</si>
  <si>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</si>
  <si>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</si>
  <si>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</si>
  <si>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</si>
  <si>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</si>
  <si>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</si>
  <si>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</si>
  <si>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</si>
  <si>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</si>
  <si>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</si>
  <si>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</si>
  <si>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</si>
  <si>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</si>
  <si>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</si>
  <si>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</si>
  <si>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</si>
  <si>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</si>
  <si>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</si>
  <si>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</si>
  <si>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</si>
  <si>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</si>
  <si>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</si>
  <si>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</si>
  <si>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</si>
  <si>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</si>
  <si>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</si>
  <si>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</si>
  <si>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</si>
  <si>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</si>
  <si>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</si>
  <si>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</si>
  <si>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</si>
  <si>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</si>
  <si>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</si>
  <si>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</si>
  <si>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</si>
  <si>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</si>
  <si>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</si>
  <si>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</si>
  <si>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</si>
  <si>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</si>
  <si>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</si>
  <si>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</si>
  <si>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</si>
  <si>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</si>
  <si>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</si>
  <si>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</si>
  <si>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</si>
  <si>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</si>
  <si>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</si>
  <si>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</si>
  <si>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</si>
  <si>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</si>
  <si>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</si>
  <si>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</si>
  <si>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</si>
  <si>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</si>
  <si>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</si>
  <si>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</si>
  <si>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</si>
  <si>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</si>
  <si>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</si>
  <si>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</si>
  <si>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</si>
  <si>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</si>
  <si>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</si>
  <si>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</si>
  <si>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</si>
  <si>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</si>
  <si>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</si>
  <si>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</si>
  <si>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</si>
  <si>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</si>
  <si>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</si>
  <si>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</si>
  <si>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</si>
  <si>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</si>
  <si>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</si>
  <si>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</si>
  <si>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</si>
  <si>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</si>
  <si>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</si>
  <si>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</si>
  <si>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</si>
  <si>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</si>
  <si>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</si>
  <si>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</si>
  <si>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</si>
  <si>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</si>
  <si>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</si>
  <si>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</si>
  <si>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</si>
  <si>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</si>
  <si>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</si>
  <si>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</si>
  <si>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</si>
  <si>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</si>
  <si>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</si>
  <si>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</si>
  <si>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</si>
  <si>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</si>
  <si>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</si>
  <si>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</si>
  <si>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</si>
  <si>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</si>
  <si>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</si>
  <si>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</si>
  <si>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</si>
  <si>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</si>
  <si>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</si>
  <si>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</si>
  <si>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</si>
  <si>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</si>
  <si>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</si>
  <si>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</si>
  <si>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</si>
  <si>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</si>
  <si>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</si>
  <si>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</si>
  <si>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</si>
  <si>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</si>
  <si>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</si>
  <si>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</si>
  <si>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</si>
  <si>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</si>
  <si>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</si>
  <si>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</si>
  <si>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</si>
  <si>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</si>
  <si>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</si>
  <si>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</si>
  <si>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</si>
  <si>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</si>
  <si>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</si>
  <si>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</si>
  <si>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</si>
  <si>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</si>
  <si>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</si>
  <si>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</si>
  <si>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</si>
  <si>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</si>
  <si>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</si>
  <si>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</si>
  <si>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</si>
  <si>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</si>
  <si>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</si>
  <si>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</si>
  <si>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</si>
  <si>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</si>
  <si>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</si>
  <si>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</si>
  <si>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</si>
  <si>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</si>
  <si>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</si>
  <si>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</si>
  <si>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</si>
  <si>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</si>
  <si>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</si>
  <si>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</si>
  <si>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</si>
  <si>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</si>
  <si>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</si>
  <si>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</si>
  <si>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</si>
  <si>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</si>
  <si>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</si>
  <si>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</si>
  <si>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</si>
  <si>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</si>
  <si>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</si>
  <si>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</si>
  <si>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</si>
  <si>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</si>
  <si>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</si>
  <si>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</si>
  <si>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</si>
  <si>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</si>
  <si>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</si>
  <si>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</si>
  <si>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</si>
  <si>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</si>
  <si>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</si>
  <si>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</si>
  <si>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</si>
  <si>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</si>
  <si>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</si>
  <si>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</si>
  <si>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</si>
  <si>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</si>
  <si>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</si>
  <si>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</si>
  <si>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</si>
  <si>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</si>
  <si>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</si>
  <si>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</si>
  <si>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</si>
  <si>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</si>
  <si>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</si>
  <si>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</si>
  <si>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</si>
  <si>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</si>
  <si>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</si>
  <si>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</si>
  <si>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</si>
  <si>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</si>
  <si>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</si>
  <si>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</si>
  <si>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</si>
  <si>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</si>
  <si>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</si>
  <si>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</si>
  <si>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</si>
  <si>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</si>
  <si>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</si>
  <si>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</si>
  <si>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</si>
  <si>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</si>
  <si>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</si>
  <si>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</si>
  <si>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</si>
  <si>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</si>
  <si>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</si>
  <si>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</si>
  <si>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</si>
  <si>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</si>
  <si>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</si>
  <si>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</si>
  <si>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</si>
  <si>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</si>
  <si>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</si>
  <si>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</si>
  <si>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</si>
  <si>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</si>
  <si>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</si>
  <si>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</si>
  <si>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</si>
  <si>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</si>
  <si>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</si>
  <si>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</si>
  <si>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</si>
  <si>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</si>
  <si>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</si>
  <si>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</si>
  <si>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</si>
  <si>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</si>
  <si>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</si>
  <si>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</si>
  <si>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</si>
  <si>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</si>
  <si>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</si>
  <si>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</si>
  <si>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</si>
  <si>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</si>
  <si>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</si>
  <si>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</si>
  <si>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</si>
  <si>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</si>
  <si>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</si>
  <si>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</si>
  <si>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</si>
  <si>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</si>
  <si>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</si>
  <si>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</si>
  <si>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</si>
  <si>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</si>
  <si>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</si>
  <si>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</si>
  <si>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</si>
  <si>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</si>
  <si>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</si>
  <si>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</si>
  <si>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</si>
  <si>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</si>
  <si>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</si>
  <si>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</si>
  <si>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</si>
  <si>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</si>
  <si>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</si>
  <si>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</si>
  <si>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</si>
  <si>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</si>
  <si>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</si>
  <si>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</si>
  <si>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</si>
  <si>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</si>
  <si>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</si>
  <si>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</si>
  <si>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</si>
  <si>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</si>
  <si>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</si>
  <si>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</si>
  <si>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</si>
  <si>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</si>
  <si>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</si>
  <si>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</si>
  <si>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</si>
  <si>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</si>
  <si>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</si>
  <si>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</si>
  <si>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</si>
  <si>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</si>
  <si>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</si>
  <si>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</si>
  <si>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</si>
  <si>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</si>
  <si>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</si>
  <si>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</si>
  <si>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</si>
  <si>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</si>
  <si>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</si>
  <si>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</si>
  <si>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</si>
  <si>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</si>
  <si>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</si>
  <si>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</si>
  <si>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</si>
  <si>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</si>
  <si>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</si>
  <si>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</si>
  <si>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</si>
  <si>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</si>
  <si>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</si>
  <si>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</si>
  <si>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</si>
  <si>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</si>
  <si>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</si>
  <si>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</si>
  <si>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</si>
  <si>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</si>
  <si>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</si>
  <si>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</si>
  <si>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</si>
  <si>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</si>
  <si>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</si>
  <si>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</si>
  <si>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</si>
  <si>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</si>
  <si>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</si>
  <si>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</si>
  <si>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</si>
  <si>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</si>
  <si>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</si>
  <si>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</si>
  <si>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</si>
  <si>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</si>
  <si>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</si>
  <si>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</si>
  <si>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</si>
  <si>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</si>
  <si>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</si>
  <si>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</si>
  <si>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</si>
  <si>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</si>
  <si>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</si>
  <si>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</si>
  <si>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</si>
  <si>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</si>
  <si>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</si>
  <si>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</si>
  <si>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</si>
  <si>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</si>
  <si>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</si>
  <si>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</si>
  <si>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</si>
  <si>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</si>
  <si>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</si>
  <si>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</si>
  <si>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</si>
  <si>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</si>
  <si>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</si>
  <si>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</si>
  <si>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</si>
  <si>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</si>
  <si>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</si>
  <si>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</si>
  <si>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</si>
  <si>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</si>
  <si>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</si>
  <si>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</si>
  <si>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</si>
  <si>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</si>
  <si>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</si>
  <si>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</si>
  <si>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</si>
  <si>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</si>
  <si>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</si>
  <si>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</si>
  <si>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</si>
  <si>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</si>
  <si>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</si>
  <si>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</si>
  <si>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</si>
  <si>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</si>
  <si>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</si>
  <si>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</si>
  <si>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</si>
  <si>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</si>
  <si>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</si>
  <si>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</si>
  <si>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</si>
  <si>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</si>
  <si>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</si>
  <si>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</si>
  <si>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</si>
  <si>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</si>
  <si>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</si>
  <si>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</si>
  <si>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</si>
  <si>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</si>
  <si>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</si>
  <si>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</si>
  <si>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</si>
  <si>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</si>
  <si>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</si>
  <si>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</si>
  <si>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</si>
  <si>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</si>
  <si>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</si>
  <si>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</si>
  <si>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</si>
  <si>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</si>
  <si>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</si>
  <si>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</si>
  <si>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</si>
  <si>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</si>
  <si>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</si>
  <si>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</si>
  <si>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</si>
  <si>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</si>
  <si>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</si>
  <si>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</si>
  <si>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</si>
  <si>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</si>
  <si>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</si>
  <si>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</si>
  <si>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</si>
  <si>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</si>
  <si>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</si>
  <si>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</si>
  <si>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</si>
  <si>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</si>
  <si>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</si>
  <si>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</si>
  <si>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</si>
  <si>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</si>
  <si>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</si>
  <si>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</si>
  <si>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</si>
  <si>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</si>
  <si>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</si>
  <si>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</si>
  <si>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</si>
  <si>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Reducir los impactos ambientales significativos 
Reducir la posibilidad de ocurrencia de accidentes ambientales en los procesos a cargo del IPES.</t>
  </si>
  <si>
    <t>Los Residuos Peligrosos generados en la entidad tales como: luminarias, aceites usados, tóneres, RAEES, envases contaminados, etc., son gestionados inadecuadamente , razón por la cual pueden ocasionar afectaciones por su exposición directa e inderecta.</t>
  </si>
  <si>
    <t>Al no realizarse un adecuado aprovechamiento de los residuos ordinarios generados en las sedes a cargo de la entidad, se contribuye a una sobre saturación del Relleno Sanitario, afectando negativamente los recursos naturales y así mismo se ocasionan afectaciones a la salud humana .</t>
  </si>
  <si>
    <t>2.1  Aumento en la generación de residuos solidos ordinarios a disponer.
2.2  Falta de conciencia por parte de Funcionarios, servidores, colaboradores y demás actores relacioandos con el desarrollo de la Entidad, en cuanto a realizar una adecuada gestión de residuos.
2.3.  No realizar un adecuado aprovechamiento de los residuos Ordinarios aprovechables generados (a excepción de los reisduos orgánicos), en las sedes a cargo de la entidad.
2.4  No realizar un adecuado aprovechamiento de los residuos orgánicos generados en las sedes a cargo de la entidad.</t>
  </si>
  <si>
    <t>2.1 - 2.2 - 2.3 - 2.4. Afectación al medio ambiente y a la salud humana, por saturación del relleno sanitario, proliferación de vectores, generación de lixiviados, etc.
2.3. Incumplimiento Normativo y posibles Sanciones por parte de la Autoridad Ambiental.</t>
  </si>
  <si>
    <t xml:space="preserve">3. Descarga de vertimientos no permitidos a la red pública de alcantarillado </t>
  </si>
  <si>
    <t>Durante el desarrollo de las actividades de cárnicos, en algunos de los locales asignados a los comerciantes de los equipamientos a cargo de la entidad, se vierten a la red pública de alcantarillado, vertimientos con contenidos de sangre, piel, pelos y demás residuos de animales, lo cual constituye una descarga de aguas residuales no permitidas por parte de la autoridad ambiental.</t>
  </si>
  <si>
    <t>Ambiental</t>
  </si>
  <si>
    <t>1.1 Falta de capacitación en manejo de Residuos Peligrosos.
1.2. Falta de un PGIRESPEL conforme a las características de la entidad.
1.3. Falta de instructivos, formatos, procedimientos, etc. Que complementen el PGIRESPEL.
1.4. Almacenamiento inadecuado de luminarias en las sedes de la entidad.
1.5. Transporte inadecuado de los RESPEL entregados al getsor de REsiduos Peligrosos.
1.6. Gestión inadecuada de aceites usados de origen institucional y automotriz..
1.7. Entrega de RESPEL a Gestores no autorizados.
1.8. Transporte inadecuado de RESPEL entre sedes de la entidad.
1.9 Almacenamiento inadecuado de envases y material contaminado con RESPEL, en las sedes de la entidad.</t>
  </si>
  <si>
    <t>3.1 Desconocimiento de la normatividad ambiental, relacionada con vertimientos, por parte de los comerciantes de la actividad de cárnicos.
3.2 No implementación de buenas prácticas durante el desarrollo de la actividad de cárnicos,
3.3 No exigencia a los comerciantes de actividades de cárnicos, por parte de la entidad, con relación al cumplimiento de la normatividad ambiental.</t>
  </si>
  <si>
    <t>3.1 - 3.2 - 3.3. Incumplimiento Normativo y posibles Sanciones por parte de la Autoridad Ambiental.
3.1 - 3.2 - 3.3. Afectación al recurso hídrico</t>
  </si>
  <si>
    <t>Durante el desarrollo de su misionalidad, el IPES puede generar Residuos Especiales tales como Residuos de Construcción y Demolición (RCD's), Aceite de Cocina Usado y Llantas, los cuales al ser gestionados inadecuadamente, pueden ocasionar afectaciones al medio ambiente.</t>
  </si>
  <si>
    <t>4.1 Inadecuada gestión de los RCD's generados en las obras de mantenimiento de las sedes a cargo de la entidad.
4.2 Inadecuada gestión de los Aceites de Cocina generados en los locales destinados a restaurantes y cocinas en las sedes a cargo de la entidad.
4.3 Inadecuada Gestión de las llantas generadas en el mantenimiento de los vehículos de la entidad.</t>
  </si>
  <si>
    <t>4.1 - 4.2 - 4.3. Incumplimiento Normativo y posibles Sanciones por parte de la Autoridad Ambiental.
3.1 - 4.2 - 4.3. Afectación al Medio Ambiente.</t>
  </si>
  <si>
    <t>1.1 - 1.2 - 1.3. Afectación a la salud humana. 
1.4 - 1.5 - 1.6 - 1.7  - 1.8 - 1.9. Afectación al Medio Ambiente
1.1 - 1.2 - 1.4 - 1.5 - 1.6 - 1.7 - 1.8 - 1.9. Incumplimiento Normativo y posibles Sanciones por parte de la Autoridad Ambiental.
1.5 Ruptura de luminarias y afectación a la salud humana y a los recursos naturales por exposición al mercurio.
1.9 Afecación a la salud humana y al Medio Ambiente, por contacto por exposición a sustancias químicas.</t>
  </si>
  <si>
    <t>El IPES contrata los servicios de Fumigación y Control de Plagas y Palomas , para los equipamientos a cargo de la entidad; para la ejecución de dichas actividades de utilizan sustancias químicas que contienen características de peligrosidad, y de no tomarse las medidas necesarias, relacionadas con la protección de los alimentos que se expenden en las alternativas comerciales a cargo de la entidad, se puede afectar la salud humana de los consumidores.</t>
  </si>
  <si>
    <t>5.1 - 5.2. Afectación a la salud humana.
5.1 - 5.2. Posibles demandas a la entidad, en caso de presentarse casos de intoxicación por ingerir alimentos contaminados con productos químicos utilizados  durante las actividades de fumigación y control de plagas.</t>
  </si>
  <si>
    <t>5.1 Falta de conocimiento por parte de los comerciantes, en cuanto a las medidas preventivas que se deben implementar durante el desarrollo de las actividades de fumigación.
5.2  Falta de conciencia por parte de los comerciantes que expenden y comercializan alimentos, en cuanto a la importancia de garantizar que los productos ofrecidos a la ciudadanía, no representen ningún riesgo para la salud.</t>
  </si>
  <si>
    <t>6. Emisión de gases contaminantes por fuentes móviles</t>
  </si>
  <si>
    <t>Con el funcionamiento de los vehículos a cargo de la entidad, se generan en el proceso de combustión, gases contaminantes como el monóxido de carbono (CO), los cuales pueden ocasionar afectaciones a la salud y aportar Gases Efecto Invernadero que contribuyen al calentamiento global.</t>
  </si>
  <si>
    <t>6.1 Afectación a la salud humana y al medio ambiente</t>
  </si>
  <si>
    <t>6.1 Falta de mantenimiento periódico al parque automotor.</t>
  </si>
  <si>
    <t>En los equipamientos a cargo de la entidad se evidencian consumos de agua que pueden ser minimizados, con el fin de no afectar este recurso natural.</t>
  </si>
  <si>
    <t>7.1 Falta de conciencia ambiental por parte de todos los actores del IPES.
7.2 Falta de mantenimiento peródico de los sistemas hidro - sanitarios, con el fin de prevenir y controlar fugas de agua
7.3 Falta de implementación total de elementos, equipos y/o sistemas ahorradores de agua en los equipamientos a cargo de la entidad.</t>
  </si>
  <si>
    <t>7.1 -7.2 - 7.3. Agotamiento del recurso natural hídrico</t>
  </si>
  <si>
    <t xml:space="preserve">En los equipamientos a cargo de la entidad se evidencian consumos de energía que pueden ser optimizados de una manera más eficiente, con el fin de disminuir la emisión de gases efecto invernadero, los cuales contribuyen al cambio climático y calentamiento global. </t>
  </si>
  <si>
    <t>8.1 Falta de conciencia ambiental por parte de todos los actores del IPES.
8.2 Falta de mantenimiento peródico de las redes eléctricas de los equipamientos a cargo del IPES, con el fin de prevenir y controlar consumos innecesarios de energía.
8.3 Falta de implementación de fuentes lumínicas de alta eficacia, en los equipamientos a cargo de la entidad.</t>
  </si>
  <si>
    <t>8.1 - 8.2 - 8.3. Generación de Gases Efecto Invernadero que contribuyen al cambio climático y al calentamiento global.
8.1 - 8.2 - 8.3. Agotamiento de las fuentes de energía no renovables.</t>
  </si>
  <si>
    <t>Con el fin de  posicionar la imagen institucional de la entidad y de los equipamientos a cargo del IPES, se instalan avisos en fachada con Publicidad Exterior Visual, sin haberse realizado los tramites ambientales previos requeridos. I</t>
  </si>
  <si>
    <t>9.1 Desconocimiento de la normatividad ambiental aplicable ocn la instalación de Publicidad Exterior Visual en el Distrito Capital.
9.2 Falta de articulación entre las Subdirecciones Misionales, la SDAE y la OAC, en el momento de realizar la instalación de los avisos institucionales en las fachadas de los equipamientos a cargo de la entidad.</t>
  </si>
  <si>
    <t>9.1 - 9.2. Contaminación visual, producto de la instalación de avisos con PEV, sin los correspondientes permisos ambientales.
9.1 - 9.2. Incumplimiento Normativo y posibles Sanciones por parte de la Autoridad Ambiental.</t>
  </si>
  <si>
    <t xml:space="preserve">Cambio de administración  que impliquen nuevas directrices, ajustes en programas y proyectos
</t>
  </si>
  <si>
    <t xml:space="preserve">Políticas y directrices ambientales distritales y nacionales 
</t>
  </si>
  <si>
    <t>Cambios normativos que impliquen nuevas directrices, ajustes en programas y proyectos</t>
  </si>
  <si>
    <t xml:space="preserve">Incumplimiento de las disposiciones normativas y legales que atañen a la gestión ambiental (Causa– Deber ser)
</t>
  </si>
  <si>
    <t>Incumplimiento de las disposiciones normativas y legales que atañen a la gestión ambiental (Causa– Deber ser)</t>
  </si>
  <si>
    <t xml:space="preserve">Nuevas plataformas tecnológicas que impliquen cambios de la infraestructura y la cultura organizacional de la entidad
</t>
  </si>
  <si>
    <t xml:space="preserve">Aumento de  los impactos ambientales y significativos en la gestión de la entidad
</t>
  </si>
  <si>
    <t xml:space="preserve">Políticas macroeconómicas que limitan el éxito de los emprendimientos
apoyados desde la entidad.
</t>
  </si>
  <si>
    <t>Falta de procesos de inducción al personal encargado de la planeación y seguimiento del PIGA y la gestión ambiental de la entidad</t>
  </si>
  <si>
    <t xml:space="preserve">Falta de apropiación y de consulta por parte de los servidores de la información estratégica frente a PIGA
</t>
  </si>
  <si>
    <t xml:space="preserve">Baja cultura ambiental en la entidad 
</t>
  </si>
  <si>
    <t xml:space="preserve">Falta de verificación de la información frente a planes, proyectos y metas 
</t>
  </si>
  <si>
    <t>N.A</t>
  </si>
  <si>
    <t>N,A</t>
  </si>
  <si>
    <t xml:space="preserve">Cambios no planificados en la formulación de la planeación 
</t>
  </si>
  <si>
    <t xml:space="preserve">Deficiente articulación con PIGA frente a documentación e implementación </t>
  </si>
  <si>
    <t xml:space="preserve">Planeación e implementación  inoportuna de PIGA 
</t>
  </si>
  <si>
    <t xml:space="preserve">Reformulación y Re-evaluación  de los impactos ambientales significativos en la gestión de la entidad
</t>
  </si>
  <si>
    <t>Cambio de profesionales ambientales responsables del PIGA</t>
  </si>
  <si>
    <t>Falta de conocimiento de los Riesgos ambientales asociados a la misionalidad de la entidad, lo cual afecta el seguimiento y control de los mismos.</t>
  </si>
  <si>
    <t xml:space="preserve">Planeación inoportuna de PIGA 
</t>
  </si>
  <si>
    <t xml:space="preserve">Falta de conocimiento por parte de los profesionales encargados del PIGA de la entidad. </t>
  </si>
  <si>
    <t>Falta de seguimiento y control a los Riesgos Ambientales asociados a la misionalidad de la entidad.</t>
  </si>
  <si>
    <t>Reformulación y Re-evaluación  de los impactos ambientales  significativos en la gestión de la entidad</t>
  </si>
  <si>
    <t>Falta de conciencia ambiental por parte de la ciudadanía en general.</t>
  </si>
  <si>
    <t>Falta de conocimiento por parte de la población relacionada con el IPES, en cuanto a la prevención y control de los riesgos ambientales asociados a la misionalidad de la entidad.</t>
  </si>
  <si>
    <t xml:space="preserve">Planeación inoportuna de los proyectos, metas frente a PIGA en cada vigencia, así como la actualización de la matriz de riesgos ambientales.
</t>
  </si>
  <si>
    <t>Sentencias judiciales que impliquen mayor cobertura de atención con el mismo presupuesto</t>
  </si>
  <si>
    <t>Falta de apropiación y aplicación de los conceptos del SIGD – MIPG en la Entidad</t>
  </si>
  <si>
    <t>Asignación de actividades diferentes a las relacionadas con el objeto contractual para atender la implementación y sostenibilidad del PIGA</t>
  </si>
  <si>
    <t>Cambios no planificados en la formulación de la planeación</t>
  </si>
  <si>
    <t>Falta de actualización seguimiento y control a los Riesgos Ambientales aplicables a la entidad.</t>
  </si>
  <si>
    <t>Falta de claridad en cuanto al profesional encargado de identificar y gestionar los Riesgos Ambientales asociados a la misionalidad de la entidad.</t>
  </si>
  <si>
    <t>Perdida de importancia en cuanto a la implementación del PIGA de la entidad.</t>
  </si>
  <si>
    <t>Falta de conocimiento por parte de las áreas de la entidad, en cuanto a la Matriz de Mapa de Riesgos Institucional.</t>
  </si>
  <si>
    <t xml:space="preserve">Falta de conocimiento de las responsabilidades en cada una de las áreas del IPES, en cuanto a su papel en la gestión de los Riesgos Ambientales de la entidad. </t>
  </si>
  <si>
    <t xml:space="preserve">Planeación y reporte inoportuno de la implementación del PIGA </t>
  </si>
  <si>
    <t>Falta de acceso a tecnologías y a las carpetas de MIPG, por parte de los servidores del IPES en campo.</t>
  </si>
  <si>
    <t>Falta de conocimiento de los Riesgos ambientales asociados a la misionalidad de la entidad</t>
  </si>
  <si>
    <t xml:space="preserve">Reducción en la asignación de recursos por inadecuada programación de PIGA
</t>
  </si>
  <si>
    <t>Falta de presupuesto para la implementación de la Gestión Ambiental en la entidad.</t>
  </si>
  <si>
    <t>Infraestructuras deficientes en algunos de los equipamientos a cargo de la entidad.</t>
  </si>
  <si>
    <t>Dificultad en la implementación de algunos controles y medidas de prevención de algunos riesgos ambientales identificados</t>
  </si>
  <si>
    <t>Gran número de equipamientos a cargo del IPES.</t>
  </si>
  <si>
    <t>Dificultad en el seguimiento y control de los riesgos ambientales identificados.</t>
  </si>
  <si>
    <t xml:space="preserve">Dificultades en el seguimiento a la Implementación del PIGA 
</t>
  </si>
  <si>
    <t xml:space="preserve">
Falta de coordinación y articulación de las subdirecciones participantes con respecto a la lineamientos de programación y utilización de procedimientos
</t>
  </si>
  <si>
    <t>Deficiencia de control de documentos en la Entidad.</t>
  </si>
  <si>
    <t>Desconocimiento por parte de la totalidad de la población IPES, en cuanto a los documentos aosciados a la Gestión Ambiental de la entidad</t>
  </si>
  <si>
    <t xml:space="preserve">Recursos limitados (por parte del presupuesto Distrital) para la gestión ambiental 
</t>
  </si>
  <si>
    <t>Falta de visibilidad y reconocimiento al interior de la entidad, de la persoa encargada de implementar la Gestión Ambiental de la entidad.</t>
  </si>
  <si>
    <t xml:space="preserve">Incumplimiento de las disposiciones normativas y legales que atañen a la gestión ambiental de la entidad
</t>
  </si>
  <si>
    <t xml:space="preserve">Falta de herramientas por parte de la población objeto de atención de la entidad, en cuanto a implementar una adecuada getsión de algunos de los Riesgos Ambientales que les apliquen directamente. </t>
  </si>
  <si>
    <t xml:space="preserve">Baja cultura ambiental en la entidad </t>
  </si>
  <si>
    <t xml:space="preserve">Dificultades en el manejo de la Herramienta STORM de la Secretaría Distrital de Ambiente, en los equipos de la entidad.
</t>
  </si>
  <si>
    <t>Registro inoportuno de la implementación del PIGA de la entidad, en la plataforma de la Secretaría Distrital de Ambiente.</t>
  </si>
  <si>
    <t>Actas de Reunión.</t>
  </si>
  <si>
    <t>Equipo Ambiental SDAE</t>
  </si>
  <si>
    <t>Coordinar con el área de almacén de la entidad y con las empresas contratistas (en especial las empresas de mantenimiento), que puedan generar RESPEL,  3 sensibilizcaiones  o capacitaciones, en las cuales se les indique la manera adecuada como se deben gestionar los RESPEL</t>
  </si>
  <si>
    <t>No. de sensibilizaciones realizadas con áreas o empresas generadoras de RESPEL/ 3 ensibilizaciones realizadas con áreas o empresas generadoras de RESPEL  * 100</t>
  </si>
  <si>
    <t>Documento PGIRESPEL</t>
  </si>
  <si>
    <t>1 documento PGIRESPEL debidamente elaborado</t>
  </si>
  <si>
    <t xml:space="preserve">Actas de Reunión </t>
  </si>
  <si>
    <t>Realizar visitas de seguimiento y socialización de la directriz de no realizar almacenamiento de RESPEL en las sedes concertadas a cargo de la entidad.</t>
  </si>
  <si>
    <t>Formato de verificación de obligaciones del transportador de RESPEL diligenciado</t>
  </si>
  <si>
    <t>No. de visitas de seguimiento y socialización de la directriz de no realizar almacenamiento de RESPEL en sedes concertadas / No. de sedes concertadas con la SDA  *  100</t>
  </si>
  <si>
    <t>Exigir que la empresa encargada de realizar el mantenimiento de los vehículos propios de la entidad, cuente con los respectivos certificados de acopiador primario, movilización y disposición final y/o aprovechamiento.</t>
  </si>
  <si>
    <t>Registro de Acopaidor Primario del taller
- Autorización del Movilizador del aceite usado
- Certificado de aprovechamiento y/o disposición final</t>
  </si>
  <si>
    <t>Supervisor del contrato de mantenimiento de vehículos y Equipo Ambiental de la SDAE</t>
  </si>
  <si>
    <t>Certificados de gestión del aceite usado generado / No. de veces que se realizó mantenimiento de vehículos propios de la entidad. *  100</t>
  </si>
  <si>
    <t>Verificar que todas las cantidades de RESPEL generados en la entidad, cuenten con los certificados de aprovechamiento y/o disposición final, emitida por getsores autorizados.</t>
  </si>
  <si>
    <t>Certificados de aprovechamiento y/o disposición final.</t>
  </si>
  <si>
    <t>No. de certificados de gestión de RESPEL / No. de entregas de RESPEL realizadas.  *  100</t>
  </si>
  <si>
    <t>Actas de Reunión
Registros fotográficos
Listados de Asistencia</t>
  </si>
  <si>
    <t>Realizar mínimo una capacitación, en el 80% de las sedes concertadas,  relacionadas con la gestión adecuada de los residuos sólidos generados en las sedes de la entidad,  llevadas a cabo en Plazas de Mercado, Puntos comerciales y sede administrativa.</t>
  </si>
  <si>
    <t>No. de capacitaciones relacionadas  con la gestión adecuada de los residuos sólidos  / 22 capacitaciones ( una por sede) relacionadas  con la gestión adecuada de los residuos sólidos  *   100</t>
  </si>
  <si>
    <t>Acuerdos de Disponibilidad debidamente suscritos con Organizaciones de Recicaldores</t>
  </si>
  <si>
    <t>Incluir a las Organizaciones de Recicaldores Autorizadas por la UAESP, en el proceso de aprovechamiento de los residuos sólidos generados en las sedes concertadas de la entidad.</t>
  </si>
  <si>
    <t>No. de Acuerdos de Disponibilidad suscritos / 28 sedes concertadas  *  100</t>
  </si>
  <si>
    <t>Contratar a una empresa que se encargue de realizar el aprovechamiento  de los residuos orgánicos generados en 13 sedes priorizadas de la entidad.</t>
  </si>
  <si>
    <t>Contrato de Ruta Selectiva</t>
  </si>
  <si>
    <t>Equipo Ambiental SDAE
Subdirección Jurídica y de Contratación.</t>
  </si>
  <si>
    <t>31/09/2019</t>
  </si>
  <si>
    <t>Un contrato de ruta selectva suscrito</t>
  </si>
  <si>
    <t>Actas de Reunión
Listados de asistencia</t>
  </si>
  <si>
    <t>Equipo Ambiental SDAE
Equipo Ambiental SESEC</t>
  </si>
  <si>
    <t>Equipo Ambiental SDAE
Equipo Ambiental SESEC
Equipo Ambiental SGRSI</t>
  </si>
  <si>
    <t>Remitir oficios dirigidos a los comerciantes que desarrollen la actividad de cárnicos en plazas de mercado, en los cuales se les reitere la prohibición de vertir aguas residuales no permitidas a la red pública de alcantarillado.</t>
  </si>
  <si>
    <t>Oficios remitidos a los comerciantes de PDM</t>
  </si>
  <si>
    <t>SESEC</t>
  </si>
  <si>
    <t>Realizar charlas de sensibilización con los comerciantes de actividades de cárnicos de 5 plazas de mercado, con el fin de conoce acerca de las prohibiciones en cuanto a vertimientos de aguas y acerca de buenas prácticas en el desarrollo de dicha actividad.</t>
  </si>
  <si>
    <t>No. de plazas en las cuales de realizaron charlas de sensibilización relacionadas con actividades de cárnicos / 5 Plazas de mercado  *  100</t>
  </si>
  <si>
    <t>No. de plazas en las cuales se entregaron oficios a los comerciantes de PDM con actividad de cárrnicos / 5 Plazas de mercado  *  100</t>
  </si>
  <si>
    <t>Elaborar e implementar un documento en el cual se establezcan los criterios ambientales a ser incluidos en los procesos de  contratación de Obras civiles</t>
  </si>
  <si>
    <t>Anexo con criterios ambientales para procesos de contratación de obras civiles.</t>
  </si>
  <si>
    <t>Un Anexo con criterios ambientales para procesos de contratación de obras civiles</t>
  </si>
  <si>
    <t>Listados de Asistencia
Registros de generador de Aceites de Cocina Usado</t>
  </si>
  <si>
    <t>Realizar como mínimo, 4 jornadas con los comerciantes de las sedes  a cargo de la entidad, que desrarollen la actividad de cocinas, restaurantes, cafeterías, etc. ,  en las cuales se realice el trámite de Registro como Generador de Aceite de Cocina usado, ante la Secretaría distrital de ambiente.</t>
  </si>
  <si>
    <t>Jornadas de registro como generador de Aceite de Cocina Usado realizadas / 4 Jornadas de registro como generador de Aceite de Cocina Usado  *  100</t>
  </si>
  <si>
    <t>Exigir a la empresa contratista encargada de realizar el mantenimiento de los vehículos de la entidad, Los Registros de Acopiador Primario de Aceite Usado, Registro de Movilizador y Certificados de Aprovechamiento y/o disposición final de los mismos.</t>
  </si>
  <si>
    <t>SAF</t>
  </si>
  <si>
    <t>Registro de Acopiador primario de Aceite Usado de origen Automotriz
- Registro de Movilizador de Aceite Usado
- Certificados de Gestión de Aceite Usado.</t>
  </si>
  <si>
    <t>No. de soportes de Gestión de Aceite Usado / No. de veces que se realizó mantenimiento con cambio de aceite a los vehículos de la entidad  *  100</t>
  </si>
  <si>
    <t>Exigir a la empresa encargada de la fumigación y control de plagas en los equipamientos de la entidad, un protocolo o plan de trabajo de las actividades a realizar, en donde se describan las medidas preventivas empleadas para evitar la contaminación de los alimentos y productos con sustancias tóxicas.</t>
  </si>
  <si>
    <t>Protocolo de intrevención de actividades de fumigación y control de plagas</t>
  </si>
  <si>
    <t>No. de protocolos de intervención de actividades de fumigación y control de plagas / No. de contratos de fumigación y control de plagas suscritos  *  100</t>
  </si>
  <si>
    <t>Listados de Asistencia
Actas de Reunión
Listas de Chequeo</t>
  </si>
  <si>
    <t>Equipo Ambiental SESEC
Equipo Ambiental SGRSI</t>
  </si>
  <si>
    <t>Realizar acompañamiento  a los comerciantes de las sedes a cargo de la entidad donde se expendan alimentos, relacionados con la implementación de los Planes de Sanemaiento Básico</t>
  </si>
  <si>
    <t>Realizar las revisiones tecnicomécanicas a los vehículos propios de la entidad, siempre que aplique.</t>
  </si>
  <si>
    <t>Certificado de revisiones Tecnicomecánicas</t>
  </si>
  <si>
    <t>No de revisiones Tecnicomecánicas al año (En caso que aplique) / No. de vehículos propios de la entidad  *  100</t>
  </si>
  <si>
    <t>Jornadas de verificación y/o acompañamiento al PSB / No. de  equipamientos a cargo de la entidad donde se expendan alimentos  *  100</t>
  </si>
  <si>
    <t>No. de snesibilizaciones y/o capacitaciones relacionadas con el uso eficiente del agua / 22 sedes concertadas   *  100</t>
  </si>
  <si>
    <t>Realizar capacitaciones y/o sensibilizaciones dirigidas al 80% de las sedes concertadas a cargo de la entidad, relacionadas con el uso eficiente del recurso hídrico.</t>
  </si>
  <si>
    <t xml:space="preserve">Realizar mantenimiento periódico a las redes hidrosanitarias de las sedes a cargo de la entidad </t>
  </si>
  <si>
    <t>Soportes de mantenimiento</t>
  </si>
  <si>
    <t>Planeamiento Físico  - SDAE</t>
  </si>
  <si>
    <t>Contar con un inventario de las redes Hidrosanitario de las sedes concertadas de la entidad, en el cual se describa el % de sistemas ahorradores de agua, con el fin de servir como base de la implementación</t>
  </si>
  <si>
    <t>Inventario hidrosanitario
Soportes de implementación de sistemas ahorradores de agua</t>
  </si>
  <si>
    <t>Equipo Ambiental SDAE
Planeamiento Físico  - SDAE</t>
  </si>
  <si>
    <t>No. de sistemas ahorradores de agua instalados / No. de puntos hidrosanitarios en las sedes de la entidad   *  100
- Un inventario Hidrosanitario</t>
  </si>
  <si>
    <t>Realizar capacitaciones y/o sensibilizaciones dirigidas al 80% de las sedes concertadas a cargo de la entidad, relacionadas con el uso eficiente de la energía.</t>
  </si>
  <si>
    <t>No. de snesibilizaciones y/o capacitaciones relacionadas con el uso eficiente de la energía / 22 sedes concertadas   *  100</t>
  </si>
  <si>
    <t xml:space="preserve">Realizar mantenimiento periódico a las redes eléctricas de las sedes a cargo de la entidad </t>
  </si>
  <si>
    <t>No de sedes en las cuales se realizó mantenimiento de redes eléctricas / No. se sedes a cargo del IPES  *  100</t>
  </si>
  <si>
    <t>No de sedes en las cuales se realizó mantenimiento de redes hidrosanitarias / No. se sedes a cargo del IPES  *  100</t>
  </si>
  <si>
    <t>Contar con un inventario de fuentes lumínicas de las sedes concertadas de la entidad, en el cual se describa el % de sistemas ahorradores de agua, con el fin de servir como base de la implementación</t>
  </si>
  <si>
    <t>Inventario de fuentes lumínicas
Soportes de implementación de fuentes lumínicas de alta eficacia</t>
  </si>
  <si>
    <t>No. de fuentes lumínicas de alta eficacia instaladas / No. de fuentes lumínicas en las sedes de la entidad   *  100
- Un inventario de fuentes lumínicas</t>
  </si>
  <si>
    <t>Realizar visitas a las sedes concertadas de la entidad con el fin de identificar los avisos instalados en la fachada con Publicidad Exterior Visual que cuenten con el Registro PEV e indicar a los encargados de cada sede, el trámite requerido para contar con el Registro PEV de los avisos que no lo tengan.</t>
  </si>
  <si>
    <t>Actas de reunión
Listados de Asistencia</t>
  </si>
  <si>
    <t>No. de sedes en las cuales se realizó acompañamiento relacionado con PEV / 28 sedes concertadas del IPES  *  100</t>
  </si>
  <si>
    <t>Realizar el trámite de los Registros de Publicidad Exterior Visual, para todos los avisos instalados en las sedes concertadas de la entidad.</t>
  </si>
  <si>
    <t>Registros PEV</t>
  </si>
  <si>
    <t>No. de avisos con registro PEV vigente / No. de avisos instalados en las sedes concertadas de la entidad  *  100</t>
  </si>
  <si>
    <t>4. Gestión inadecuada de los Residuos Especiales generados en las sedes de la entidad</t>
  </si>
  <si>
    <t>8. Uso ineficiente de la energía</t>
  </si>
  <si>
    <t>9. Instalación Inadecuada de avisos en fachada con Publicidad Exterior Visual.</t>
  </si>
  <si>
    <t xml:space="preserve">1. Gestión inadecuada de los RESPEL generados por la entidad </t>
  </si>
  <si>
    <t>2. Gestión inadecuada de los Residuos Sólidos ordinarios generados en las sedes de la entidad</t>
  </si>
  <si>
    <t>Realizar capacitaciones  y sensibilizaciones durante la vigencia, en el marco de un cronograma formulado e implementado  por los profesionales ambientales contratados por las subdirecciones SDAE, SESEC y SGSRI  y plasmado en el plan de acción de la entidad, con el propósito de promover un manejo adecuado de sustancias peligrosas, a las personas encargadas de estar en contacto con los Residuos Peligrosos, en los equipamientos de la entidad  generados en la entidad. Dicha capacitación se soporta en el PIGA. Si las capacitaciones o sensibilizaciones no se ejecutan en el periodo programado se reprograman, dando cumplimiento con el objetivo de promover la toma de conciencia en la entdad frente al manejo adecuado de los residuos peligrosos. Como evidencias se contemplan actas de reunión y listas de asistencia.</t>
  </si>
  <si>
    <t>Formular anualmente e implementar y hacer seguimiento mensual al  Plan de Gestión Integral de Residuos Peligoros - PGIRESPEL, (DE-033. Plan de Gestión de residuos peligrosos) por parte de los profesionales ambientales de la SDAE en coordinación  con los profesionales de ambientales de las dependencias misionales con el propósito de promover un manejo adecuado de sustancias peligrosas, conforme a las actividades desarrolladas por la entidad. Si el plan tiene inconvenientes en su implementación, se realizan reuniones permanentes en las que se realiza seguimiento,  realimentación y ajustes al desarrollo de sus actividades. Como evidencias se contempla el formato  FO-572. Seguimiento a residuos peligrosos,,actas de reunión y listas de asistencia.</t>
  </si>
  <si>
    <t>Entregar periodicamente  por parte de los administradores de los equipamientos del IPES con apoyo de los profesionales ambientales, la totalidad de los RESPEL generados en las sedes de la entidad a Gestores Autorizados por la autoridad ambiental con el fin de minimizar los impactos ambientales; como soporte de dicha actividad se solicita los respectivos certificados de Tratamiento, Disposición Final y/o Aprovechamiento. en su ejecución se utiliza el formato FO-572. Seguimiento a residuos peligrosos. Si la actividad no se ejecuta, se realizan reuniones permanentes en las que se realiza seguimiento,  realimentación y ajustes a su seguimiento.</t>
  </si>
  <si>
    <t>7. Uso ineficiente del recurso hídrico</t>
  </si>
  <si>
    <t>Elaborar el PGIRESPEL que incluya a las sedes concertadas de la entidad, confoeme a los lineamientos establecidos por la SDA, estableciendo que no se realizará el almacenamiento de Residuos Peligrosos en las sedes de la entidad, teniendo en cuenta que no se cuentan con los espacios físicos que cumplan las condiciones técnicas mínimas requeridas</t>
  </si>
  <si>
    <t>Realizar control  y verificar  las obligaciones del transportador de RESPEL, para ser diligenciado cada vez que se realice la entrega de los Residuos Peligrosos generados en las sedes de la entidad. Verficación que es realizada por el supervisor del contrato o sus delegados  a partir del formato FO-664. Lista de chequeo para transporte de RESPEL o con la implementación del Formato Lista de Chequeo para el transporte de RESPEL entre sedes (cuando se realicen traslados de residuos peligrosos entre sedes del IPES), Si la actividad no se ejecuta, se realizan reuniones permanentes en las que se realiza seguimiento,  realimentación y ajustes a su seguimiento.</t>
  </si>
  <si>
    <t>Diligenciar el formato de verificación de obligaciones del transportador de RESPEL, cada vez que sean entregados Residuos Peligrosos al Gestor autorizado o cuando se realice traslado de Residuos Peligrosos entre sedes.</t>
  </si>
  <si>
    <t>No de Formatos de verificación de obligaciones del transportador de RESPEL diligenciado / No. de entregas de RESPEL a gestores autorizados  * 100</t>
  </si>
  <si>
    <t>Realizar el mantenimiento permanente de los vehículos de la entidad  con empresas que cuenten con el respectivo Registro de Acopiador Primario y así mismo que garanticen que tanto el movilizador de estos aceites usados y el gestor encargado de la Disposición final y/o aprovechamiento, cuenten con los permisos otorgados por la autoridad Ambiental. Como evidencia se contemplan los Registros de Acopiador Primario de Aceite Usado expedido por la Secretaría Distrital de Ambiente, y las licencias o permisos que autoricen a las empresas gestoras, para realizar el transporte y aprovechamiento y/o Disposición fInal .  Si la actividad no se ejecuta, se realizan reuniones permanentes en las que se realiza seguimiento,  realimentación y ajustes a su seguimiento.</t>
  </si>
  <si>
    <t>No permitir el Almacenamiento de Residuos Peligrosos en los equipamientos de la entidad, a excepción de la Sede Administrativa que es el lugar de almacenamiento de los tóner usados en las diferentes sedes de la entidad. Dicha actividad es realizada por los administradores de los equipamientos del IPES con apoyo de los profesionales ambientales.  En el desarrollo de la actividad se utiliza el FO- 666. Matriz de compatibilidad de RESPEL. Como evidencias se contempla el formato  FO-572. Seguimiento a residuos peligrosos</t>
  </si>
  <si>
    <t xml:space="preserve">Suscribir Acuerdos de Corresponsabilidad con Organizaciones de Recicladores Autorizadas por la UAESP, los cuales serán renovados anualmente, con el fin de relaizar la entrega del material aprovechable generado en las sedes de la entidad (a excepción de los residuos ordinarios). Los cronogramas y frecuencias de recolección, quedarán establecidas en cada Acuerdo de Corresponsbailidad, teniendo en cuenta el desarrollo comercial y generación de reisduos por cada sede incluída en el documento. Los soportes de la entrega de los Residuos Aprovechados, serán remitidos de manera mensual por cada Organización de Recicaldores y la información se consolidará en el Formato FO-547 Bitácora de Generación de REsiduos Sólidos Ordinarios. En el caso que no se suscriban los Acuerdos de Corresponsbailidad en todas las sedes, o en caso de no renovarse a tiempo los Acuerdos suscritos, se debe continuar con la entrega del material aprovechable generado a organizaciones de Recicladores, mientras s eformaliza el documento.
</t>
  </si>
  <si>
    <t>Suscribir un contrato por cada anualidad, mediante el cual se implemente una ruta Selectiva de aprovechamiento de los residuos orgánicos generados en algunos de los equipamientos a cargo de la entidad. Los cronogramas y frecuencias de recolección, quedarán establecidas de común acuerdo entreel contratista y la entidad, teniendo en cuenta el desarrollo comercial y generación de reisduos por cada sede. Los soportes de la entrega de los Residuos Aprovechados, serán remitidos de manera semanal por el contratista y la información se consolidará en el Formato FO-547 Bitácora de Generación de Residuos Sólidos Ordinarios. En el evento que no se cuente con un contrato encargado de realizar la ruta Selectiva de Orgánicos, durante algún periodo de la anualidad, cada sede bereá continuar realizando una adecuada segregación de este tipo de residuos, con el fin de no perder las buenas prácticas de separación adquiridas.</t>
  </si>
  <si>
    <t>Sensibilizar a los comerciantes que desarrollen actividades de cárnicos en las sedes de la entidad, con temas relacionados a las buenas prácticas que se deben implementar para que no sean vertidas aguas residuales no permitidas a la red pública de alcantarillado. Este tipo de sensibilizaciones se realizarán mínimo semestralmente, por parte del equipo ambiental de Plazas y de la SGRSI, cada vez que se realice el seguimiento a la implementación de los Planes de Saneamiento Básico, de cada comeciante, mediante el diligenciamiento del "Formato de Verificación Cumplimiento Condiciones Saneamiento Básico". Si la actividad no se ejecuta, se deberá hacer sgeuimiento y acompañamiento a las actas de Inspección, Vigilancia y Control, que la Secretaría de Salud, realiza en los módulos que desarrollen la actividad de cárnicos.</t>
  </si>
  <si>
    <t>Sensibilizar a los comerciantes que desarrollen actividades de cárnicos, con el fin que conozcan qué tipos de vertimientos no se encuentran permitidos verter a la red y las consecuencias que se pueden derivar. Este tipo de sensibilizaciones se realizarán cada vez que se evidencie que en alguna sede de la entidad se están virtiendo Aguas Residuales no permitidas, conforme con la Resolución 3957 de 2009, producto del desarrollo de esta actividad, y se establecerán actas de compromiso y listados de asistencia. En el caso que no se dé cumplimiento a la normatividad ambiental mencionada, cada Gerente o Gestor debe proceder a implementar las sanciones establecidas en los Reglamentos de Plazas de Mercado y Puntos Comerciales.</t>
  </si>
  <si>
    <t>Realizar supervisión constante desde el área administrativa de cada sede de la entidad, en la cual se desarrollen actividades de cárnicos, con el fin de no permitir que los comerciantes realicen vertimientos no permitidos a la red pública de alcantarillado, conforme con la Resolución 3957 de 2009. Si la administración de cada sede evidencia el incumplimiento de esta normatividad ambiental, cada Gerente o Gestor debe proceder a implementar las sanciones establecidas en los Reglamentos de Plazas de Mercado y Puntos Comerciales.</t>
  </si>
  <si>
    <t>Realizar, por única vez, el registro ante la Secretaría Distrital de Ambiente de los comerciantes que cuenten con locales destinados a la actividad de restaurantes, cocinas, cafeterías etc., que generen Aceite de Cocina Usado y realizar la entrega de los mismos a gestores autorizados mínimo una vez al mes, dependiendo de la generación de cada una de las sedes a cargo de la entidad. La empresa gestora del Aceite de Cocina Usado, entregará los certificados de entrega y aprovechamiento de los mismos, para ser conolidada esta información desdeel equipo ambiental de la SDAE. En caso de no ejecutarse esta actividad, se incurriría en un incumplimiento normativo, y el Gestor o Gerente deberá notificar al comerciante el incumplimiento, conforme con los reglamentos de Plazas de mercado o Puntos Comerciales según corresponda.</t>
  </si>
  <si>
    <t>Coordinar con la empresa contratada por el IPES para realizar las actividades de Fumigación y Control de Plagas, sensibilizaciones con los comerciantes de los equipamientos a cargo del IPES, intervenidos, con el fin de capacitarlos en temas relacionados con la implementación de medidas preventidas durante dichas intervenciones, mínimo una vez durante la ejecución del contrato, en cada sede en la cual se comercialicen alimentos. Para soportar dicha actividad se diligenciarán Actas de Reunión y listados de asistencia. En caso de no ejecutarse esta actividad, el Contratista con el apoyo del equipo ambiental de SESEC y de la SGRSI, deberá diseñar piezas comunicativas en donde se describan las medidas preventivas a implementar durante las actividades de fumigación, y ser entregadas a los comerciantes de las sedes a cargo de la entidad.</t>
  </si>
  <si>
    <t>Sensibilizar, por parte del IPES, de manera periódica, a los comerciantes de los equipamientos a cargo del IPES, intervenidos, en lo relacionado con la obligación de ofrecer productos que no representen riesgos a la salud humana, y realizar periódicamente el acompañamiento al alistamiento previo a las actividades de fumigación, por parte de los  comerciantes.pror parte de los comerciantes. Estas actividades estarán a cargo de los equipos ambientales de SESEC y SGRSI, quedando como evidencias actas de reunión y listados de asistencia. En caso de no ejecutarse la actividad, el Gestor o Gerente deberá notificar al comerciante el incumplimiento, conforme con los reglamentos de Plazas de mercado o Puntos Comerciales según corresponda.</t>
  </si>
  <si>
    <t>Realizar un mantenimiento periódico a los vehículos a cargo de la entidad, así como realizar la Revisión Técnico Mecánica a los vehículos que les aplique. En caso de contar con vehículos de modelos de más de 5 años, se deberá realizar la revisión Técnico Mecánica de manera anual, y se deberá contar con el debido certificado otorgado por el taller autorizado. En caso de no llevarse a cabo esta actividad, la entidad deberá cambiar su flota vehicular de manera periódica y no contar con vehículos propios de modelos superiores a 5 años.</t>
  </si>
  <si>
    <t>Realizar sensibilizaciones, campañas y/o socializaciones, durante la vigencia, dirigidas a todos los actores que participan en el desarrollo de la misionalidad del IPES, en temas relacionados con la importancia de hacer un uso eficiente del recurso hídrico. Estas actividades estarán a cargo de los equipos ambientales de la SESEC, SGRSI, SDAE y cualquier tercero que cuente con el dominio del tema. Se diligenciarán como soporte actas de reunión y listados de asistencia, las cuales serán soporte para el cumplimiento de las metas establecidas en el documento PIGA de la entidad. En caso de no realizarse esta actividad, se deberán diseñar estrategias publicitarias, con el apoyo de la Oficina Asesora de Comunicaciones, en temas relacionados con la importancia de hacer un uso eficiente del recurso hídrico y socializarlas con la población IPES.</t>
  </si>
  <si>
    <r>
      <t>Realizar, mediante la ejecución de los contratos de mantenimiento de la entidad, mantenimiento periódico de los sistemas hidrosanitarios en los equipamientos de la entidad, mínimo una vez al año, de acuerdo a las necesidades y cronogramas establecidos durante la suscripción y supervsión del contrato. Se realizará seguimiento a estas actividades a través de informes de avance de los contratos de mantenimiento y actas de reuniones de comité de obra. En caso de no ejecutarse esta actividad, se deberá contratar a un tercero, con el fin de realizar los mantenimientos preventivos y emergencias que se susciten.</t>
    </r>
    <r>
      <rPr>
        <sz val="11"/>
        <color theme="3" tint="0.39997558519241921"/>
        <rFont val="Arial"/>
        <family val="2"/>
      </rPr>
      <t/>
    </r>
  </si>
  <si>
    <t>Implementar desde los contratos de mantenimiento,  de manera progresiva, elementos, sistemas y/o equipos ahorradores de agua en algunos de los equipamientos a cargo de la entidad, mínimo una vez durante la ejecución del contrato. Se realizará seguimiento a estas actividades a través de informes de avance de los contratos de mantenimiento y actas de reuniones de comité de obra. En en el evento de no ejecutarse esta actividad, se incrementarán las frecuencias en las cuales se realizan las actividades de sensibilización, con el fin de lograr disminuciones en el consumo.</t>
  </si>
  <si>
    <t>Realizar sensibilizaciones, campañas y/o socializaciones, dirigidas a todos los actores que participan en el desarrollo de la misionalidad del IPES, en temas relacionados con la importancia de hacer un uso eficiente de la energía. Estas actividades estarán a cargo de los equipos ambientales de la SESEC, SGRSI, SDAE y cualquier tercero que cuente con el dominio del tema. Se diligenciarán como soporte actas de reunión y listados de asistencia, las cuales serán soporte para el cumplimiento de las metas establecidas en el documento PIGA de la entidad. En caso de no realizarse esta actividad, se deberán diseñar estrategias publicitarias, con el apoyo de la Oficina Asesora de Comunicaciones, en temas relacionados con la importancia de hacer un uso eficiente de la energía y socializarlas con la población IPES.</t>
  </si>
  <si>
    <t>Realizar, mediante la ejecución de los contratos de mantenimiento de la entidad, mantenimiento periódico de las redes eléctricas en los equipamientos de la entidad. mínimo una vez al año, de acuerdo a las necesidades y cronogramas establecidos durante la suscripción y supervsión del contrato. Se realizará seguimiento a estas actividades a través de informes de avance de los contratos de mantenimiento y actas de reuniones de comité de obra. En caso de no ejecutarse esta actividad, se deberá contratar a un tercero, con el fin de realizar los mantenimientos preventivos y emergencias que se susciten.</t>
  </si>
  <si>
    <t>Implementar desde los contratos de mantenimiento,  de manera progresiva, fuenes lumínicas de alta eficacia  en los equipamientos a cargo de la entidad, mínimo una vez durante la ejecución del contrato. Se realizará seguimiento a estas actividades a través de informes de avance de los contratos de mantenimiento y actas de reuniones de comité de obra. En en el evento de no ejecutarse esta actividad, se incrementarán las frecuencias en las cuales se realizan las actividades de sensibilización, con el fin de lograr disminuciones en el consumo.</t>
  </si>
  <si>
    <t>El equipo PIGA de la SDAE, deberá informar a las Subdirecciones Misionales de la entidad, los trámites requeridos por la Secretaría Distrital de Ambiente, para poder instalar avisos con Publicidad Exterior Visual, en los equipamientos a cargo de la entidad, mínimo una vez al año, y cada vez que se requieran actualizaciones y/o nuevos Registros PEV. Como soporte de esta actividad, se contarán con los Registros de Publicidad Exterior Visual expedidos por la SDA. En caso de no realizarse esta actividad, se deberá proceder a iniciar el trámite de los Registros PEV faltantes o evaluar el desmonte de los avisos con Publicidad Exterior Visual Instalados, y que no cuenten con dicho trámite.</t>
  </si>
  <si>
    <t>Realizar conjuntamente entre el grupo PIGA de la SDAE,  la SGRSI, la SESEC y la OAC, una consolidación de los avisos instalados en las fachadas de los equipamientos de la entidad, con el fin de establecer, cuáles de ellos cuentan con el Registro de Publicidad Exterior Visual, requerido por la Secretaría Distrital de Ambiente y realizar el trámite de los que sean necesarios, mínimo una vez al año, y cada vez que se requieran actualizaciones y/o nuevos Registros PEV. Como soporte de esta actividad, se contará con un archivo consolidado con el estado de los Registros de Publicidad Exterior Visual expedidos por la SDA. En caso de no realizarse esta actividad, se deberá evaluar el desmonte de los avisos con Publicidad Exterior Visual Instalados, y que no cuenten con dicho trámite.</t>
  </si>
  <si>
    <t xml:space="preserve">5. Contaminación cruzada de alimentos con productos químicos utilizados durante las actividades de fumigación y control de plagas  en los equipamientos a cargo de la entidad. </t>
  </si>
  <si>
    <t xml:space="preserve">Realizar capacitaciones, sensibilizaciones, campañas, etc., durante la vigencia, de acuerdo a lo establecido en el Plan de Acción PIGA, relacionadas con la gestión adecuada de los residuos sólidos y su aprovechamiento, dirigida a los funcionarios, servidores, colaboradores, comerciantes, contratistas, personal de servicios generales y público en general que tenga relación con el desarrollo de la misionalidad de la entidad. Estas capacitaciones se encuentran enmarcadas en el documento PIGA de la entidad y se dejarán soportadas en actas de reunión y listados de asistencia. Si la actividad no se ejecuta, se realizan reuniones permanentes en las que se realiza seguimiento, realimentación y ajustes a su seguimiento.  
</t>
  </si>
  <si>
    <t xml:space="preserve">Verificar el cumplimiento de los criterios ambientales establecidos en el Instructivo de la Gestión Ambiental para los contratos de obras civiles en los equipamientos de la entidad, cada vez que se suscriban este tipo de contratos por parte de la entidad. El cumplimiento de estos criterios ambientales, se evidenciará en las reuniones de Comité de Obra que se realicen por parte de la supervisión, de los cuales quedarán Actas de Reunión y listados de asistencia; asimismo, se verificará este cumplimiento, a través de la información que el contratista reporte en la herramienta STORM de la entidad. En caso de no ejecutarse esta actividad, la supervisión del contrato deberá pedir de manera mensual, un infrome de getsión ambiental, en el cual se describa el cumplimiento a lo establecido en las Resoluciones 115 de 2012 y 932 de 2015, o las normas que las sustituyan o modifiquen. 
</t>
  </si>
  <si>
    <t xml:space="preserve">Realizar el mantenimiento de los vehículos propios de la entidad, con empresas que realicen una adecuada gestión de  las llantas que hayan sido cambiadas y que se realice el reencauche de las mismas, cuando sea técnicamente viable. Esta actividad se debe verificar cada vez que se realicen cambio de llantas a los vehículos propios de la entidad, para lo cual la empresa donde se realice el mantenimiento, entregará los certificados de gestión de llantas. En el evento que no se ejecute esta actividad, se deberá exigir contractualmente al contratista que cumpla con la normatividad vigente.
</t>
  </si>
  <si>
    <t xml:space="preserve">N.A </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</si>
  <si>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</si>
  <si>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</si>
  <si>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</si>
  <si>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</si>
  <si>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INDICADOR/INDICE</t>
  </si>
  <si>
    <t xml:space="preserve">Modificación de los riesgos asociados </t>
  </si>
  <si>
    <t>23 de enero de 2018</t>
  </si>
  <si>
    <t>30 de Septiembre de 2019</t>
  </si>
  <si>
    <t>03 de enero de 2017</t>
  </si>
  <si>
    <t>Seguimiento cuarto trimestre 2019</t>
  </si>
  <si>
    <t>31 de diciembre de 2019</t>
  </si>
  <si>
    <t>En proceso de revisión y ajuste del riego conforme al diagnóstico ambiental realizado a la entidad, en cada una de sus sedes, a partir del mes del 2019.</t>
  </si>
  <si>
    <t>Al 31 de Agosto de 2019, se realizaron sensibilizaciones relacionadas con la adecuada gestión de RESPEL, con 3 empresas contratistas del IPES, que generan este tipo de residuos durante la ejecución de sus contratos:
- Empresa Servicio de Aseo y Cafetería - SEASIN
Igualmente, a las empresas de mantenimiento de puntos comerciales y Plazas de Mercado 2018 (en ejecución durante el 2019), se les remitió mediante oficio, la manera adecuada en la que deben hacer la getsión de RESPEL durante el desarrollo de sus actividades:
- Empresa de mantenimiento Puntos Comerciales R&amp;J Ingeniería
Adicionalmente, se remitió oficio a la empresa de Interventoría de los contratos de mantenimiento de Plazas de Mercado y Puntos comerciales, con el fin de informar el manejo adecuado que debe realizarse con los RESPEL y RCD's generados durante la ejecución de los contratos.</t>
  </si>
  <si>
    <t>1. Acta de reunión con empresa SEASIN de fecha 30/07/2019
2. Acta de reunión con empresa R&amp;J Ingeniería de fecha 14/05/2019
3. Oficio remitido a la  empresa CONSORCIO ALPHA 2018 de fecha 04/07/2019. Rad. No. 00110-816-014904
Ubicación: SEGUIMIENTO MATRIZ DE RIEGOS AMBIENTALES 2019 /SEGUNDO CUATRIMESTRE  / 1. Gestión inadecuada de RESPEL / I.SENSIBILIZACIONES MANEJO DE RESPEL</t>
  </si>
  <si>
    <t>2 sensibilizaciones realizadas con áreas o empresas generadoras de RESPEL /  3 sensibilizaciones realizadas con áreas o empresas generadoras de RESPEL  * 100 = 66%</t>
  </si>
  <si>
    <t>Se sostuvo una reunión con los contratistas e interventoría de los contratos de mantenimiento de Plazas de Mercado y Puntos Comerciales, sensibilizando y capacitando acerca del manejo adecuado de los Residuos Peligrosos y Residuos de Construcción y/o Demolición – RCD generados</t>
  </si>
  <si>
    <t>Acta de reunión de fecha 12 de noviembre de 2019, con las empresas Consorcio Plazas 2020 y GNG Ingeniería S.A.S.
Ubicación: SEGUIMIENTO MATRIZ DE RIEGOS AMBIENTALES 2019 / TERCER CUATRIMESTRE  / 1. Gestión inadecuada de RESPEL / I.SENSIBILIZACIONES MANEJO DE RESPEL</t>
  </si>
  <si>
    <t>2 sensibilizaciones realizadas con áreas o empresas generadoras de RESPEL /  3 sensibilizaciones realizadas con áreas o empresas generadoras de RESPEL  * 100 = 100%</t>
  </si>
  <si>
    <t>Se elaboró el Plan de Gestión Integral de Residuos Peligrosos, en el cual se establece el manejo que se debe implementar durante la getsión de RESPEL desde su generación, en las 28 sedes concertadas con la SDA, hasta  su disposición final y/o aprovechamiento. Dicho documento cumple totalmente con los lineamientos establecidos por la SDA.</t>
  </si>
  <si>
    <t>Documento PGIRESPEL IPES - 2019.
Ubicación: SEGUIMIENTO MATRIZ DE RIEGOS AMBIENTALES 2019 /SEGUNDO CUATRIMESTRE  / 1. Gestión inadecuada de RESPEL / II. PGIRESPEL</t>
  </si>
  <si>
    <t>1 documento PGIRESPEL debidamente elaborado
100%</t>
  </si>
  <si>
    <t>Para el Tercer Cuatrimestre, esta Acción ya se encuentra cumplida al 100%</t>
  </si>
  <si>
    <t>N/A</t>
  </si>
  <si>
    <t>Durante el primer Cuatrimestre del 2019, se realizaron 6 entregas de RESPEL a empresas autorizadas, realizando la verificación del cumplimiento de las obligaciones del transportador, para cada una de las entregas realizadas.
Igualmente, se garantizó que durante el transporte de RESPEL entre sedes de la entidad, se verificaran obligaciones mínimas del transportador entre sedes.</t>
  </si>
  <si>
    <t xml:space="preserve">6 formatos “FO- 664 LISTA DE CHEQUEO PARA TRANSPORTE DE RESPEL”, debidamente diligenciados para cada una de las entregas de RESPEL
Ubicación: SEGUIMIENTO MATRIZ DE RIEGOS AMBIENTALES 2019 / PRIMER CUATRIMESTRE  / 1. Gestión inadecuada de RESPEL / III. FORMATOS VERIFICACIÓN TRANSPORTADOR
</t>
  </si>
  <si>
    <t xml:space="preserve"> 6 Formatos de verificación de obligaciones del transportador de RESPEL diligenciados / 6 entregas de RESPEL a gestores autorizados  * 100 = 100%</t>
  </si>
  <si>
    <t>Durante el segundo Cuatrimestre del 2019, se realizaron 3 entregas de RESPEL a empresas autorizadas, realizando la verificación del cumplimiento de las obligaciones del transportador, para cada una de las entregas realizadas. ) entregas de RESPEL realizadas durante el 2019 a corte 31 de agosto. 
Igualmente, se garantizó que durante el transporte de RESPEL entre sedes de la entidad, se verificaran obligaciones mínimas del transportador entre sedes.</t>
  </si>
  <si>
    <t xml:space="preserve">3 formatos “FO- 664 LISTA DE CHEQUEO PARA TRANSPORTE DE RESPEL”, debidamente diligenciados para cada una de las entregas de RESPEL
Ubicación: SEGUIMIENTO MATRIZ DE RIEGOS AMBIENTALES 2019 / SEGUNDO CUATRIMESTRE  / 1. Gestión inadecuada de RESPEL / III. FORMATOS VERIFICACIÓN TRANSPORTADOR
</t>
  </si>
  <si>
    <t xml:space="preserve"> 9 Formatos de verificación de obligaciones del transportador de RESPEL diligenciados / 9 entregas de RESPEL a gestores autorizados  * 100 = 100%</t>
  </si>
  <si>
    <t xml:space="preserve">Durante el  Tercer Cuatrimestre del 2019, se realizaron 3 entregas de RESPEL a empresas autorizadas, realizando la verificación del cumplimiento de las obligaciones del transportador, para cada una de las entregas realizadas. ) </t>
  </si>
  <si>
    <t>3 formatos “FO- 664 LISTA DE CHEQUEO PARA TRANSPORTE DE RESPEL”, debidamente diligenciados para cada una de las entregas de RESPEL
Ubicación: SEGUIMIENTO MATRIZ DE RIEGOS AMBIENTALES 2019 / TERCER CUATRIMESTRE  / 1. Gestión inadecuada de RESPEL / III. FORMATOS VERIFICACIÓN TRANSPORTADOR</t>
  </si>
  <si>
    <t xml:space="preserve"> 12 Formatos de verificación de obligaciones del transportador de RESPEL diligenciados / 12 entregas de RESPEL a gestores autorizados  * 100 = 100%</t>
  </si>
  <si>
    <t>Ubicación: SEGUIMIENTO MATRIZ DE RIEGOS AMBIENTALES 2019 / SEGUNDO CUATRIMESTRE  / 1. Gestión inadecuada de RESPEL / III. FORMATOS VERIFICACIÓN TRANSPORTADOR</t>
  </si>
  <si>
    <t>Ubicación: SEGUIMIENTO MATRIZ DE RIEGOS AMBIENTALES 2019 / TERCER CUATRIMESTRE  / 1. Gestión inadecuada de RESPEL / III. FORMATOS VERIFICACIÓN TRANSPORTADOR</t>
  </si>
  <si>
    <t>Se solicitó a la empresa CAR SCANNER SAS, encargada de realizar el mantenimiento de los vehículos propios de la entidad, remitir los documentos que acrediten que realizan una adecuada gestión de los aceites usados generados. Dicha empresa remitió los respectivos certificados de acopiador primario, movilización y disposición final y/o aprovechamiento, conforme a lo exigido por la autoridad ambiental.</t>
  </si>
  <si>
    <t>1. Certificado de acopiador primario de aceites usados.
2. Certificado de movilización de Aceites usados.
3. Certificado de disposición y/o aprovechamiento de aceites usados.
Ubicación:  SEGUIMIENTO MATRIZ DE RIEGOS AMBIENTALES 2019 / SEGUNDO CUATRIMESTRE  / 1. Gestión inadecuada de RESPEL / IV. CERTIFICADOS GESTIÓN DE ACEITES USADOS</t>
  </si>
  <si>
    <t>Una entrega de Certificados de gestión del aceite usado generado / Un mantenimiento de vehículos propios de la entidad. *  100 = 100%</t>
  </si>
  <si>
    <t>Se verificó que todos los Residuos Peligrosos que se generaron en la entidad, cuentan con su respectivo certificado de disposición final y/o aprovechamiento, con empresas autorizadas por la autoridad ambiental.</t>
  </si>
  <si>
    <r>
      <t xml:space="preserve">2 Certificados de disposición final y/o aprovechamiento de los RESPEL generados en las sedes de la entidad:
</t>
    </r>
    <r>
      <rPr>
        <sz val="11"/>
        <rFont val="Arial"/>
        <family val="2"/>
      </rPr>
      <t xml:space="preserve">
Ubicación: EGUIMIENTO MATRIZ DE RIEGOS AMBIENTALES 2019 / SEGUNDO CUATRIMESTRE  / 1. Gestión inadecuada de RESPEL / V. CERTIFICADOS GESTIÓN DE RESPEL</t>
    </r>
  </si>
  <si>
    <t>2 certificados de gestión de RESPEL / 2 entregas de RESPEL realizadas.  *  100 = 100%</t>
  </si>
  <si>
    <r>
      <t xml:space="preserve">3 Certificados de disposición final y/o aprovechamiento de los RESPEL generados en las sedes de la entidad:
</t>
    </r>
    <r>
      <rPr>
        <sz val="11"/>
        <rFont val="Arial"/>
        <family val="2"/>
      </rPr>
      <t xml:space="preserve">
Ubicación: EGUIMIENTO MATRIZ DE RIEGOS AMBIENTALES 2019 /  TERCER CUATRIMESTRE  / 1. Gestión inadecuada de RESPEL / V. CERTIFICADOS GESTIÓN DE RESPEL</t>
    </r>
  </si>
  <si>
    <t>5 certificados de gestión de RESPEL / 5 entregas de RESPEL realizadas.  *  100 = 100%</t>
  </si>
  <si>
    <t>Se realizaron visitas en  18 sedes concertadas, relacionadas con verificar que no se realice el almacenamiento de RESPEL en sus instalaciones</t>
  </si>
  <si>
    <t>18 Actas de Reunión o listas de asistencia de las sedes visitadas en las cuales se verificó que no se realiza almacenamiento de RESPEL.
Ubicación: SEGUIMIENTO MATRIZ DE RIEGOS AMBIENTALES 2019 / SEGUNDO CUATRIMESTRE  / 1. Gestión inadecuada de RESPEL /  VI. VISITAS SEGUIMIENTO DE NO ALMACENAMIENTO DE RESPEL</t>
  </si>
  <si>
    <t xml:space="preserve"> 18 sedes visitadas verificando el NO almacenamiento de RESPEL / 28 sedes del IPES concertadas * 100   =    78,26%</t>
  </si>
  <si>
    <t>Se realizaron visitas en  10 sedes concertadas, diferentes a las reportadas en los periodos anteriores, relacionadas con verificar que no se realice el almacenamiento de RESPEL en sus instalaciones</t>
  </si>
  <si>
    <t>Actas de Reunión o listas de asistencia de 10 sedes visitadas en las cuales se verificó que no se realiza almacenamiento de RESPEL.
Ubicación: SEGUIMIENTO MATRIZ DE RIEGOS AMBIENTALES 2019 / TERCER CUATRIMESTRE  / 1. Gestión inadecuada de RESPEL /  VI. VISITAS SEGUIMIENTO DE NO ALMACENAMIENTO DE RESPEL</t>
  </si>
  <si>
    <t xml:space="preserve"> 28 sedes visitadas verificando el NO almacenamiento de RESPEL / 28 sedes del IPES concertadas * 100   =    100%</t>
  </si>
  <si>
    <t>Se realizaron capacitaciones en 7  sedes concertadas relacionadas con la gestión adecuada de los residuos sólidos generados.</t>
  </si>
  <si>
    <t>Actas de capacitación en 7 sedes concertadas  relacionadas con la gestión adecuada de los residuos sólidos
Ubicación:  SEGUIMIENTO MATRIZ DE RIEGOS AMBIENTALES 2019 / PRIMER CUATRIMESTRE  / 2. Gestión inadecuada de los Residuos Sólidos Ordinarios / VII. CAPACITACIONES EN MANEJO DE RESIDUOS SÓLIDOS</t>
  </si>
  <si>
    <t>8 capacitaciones relacionadas  con la gestión adecuada de los residuos sólidos  / 22 capacitaciones ( una por sede) relacionadas  con la gestión adecuada de los residuos sólidos  *   100  = 36,36%</t>
  </si>
  <si>
    <t>Se realizaron capacitaciones en 13  sedes concertadas (adicionales a las sedes reportadas anteriormente) relacionadas con la gestión adecuada de los residuos sólidos generados, adicionales a las reportadas en el cuatrimestre anterior..</t>
  </si>
  <si>
    <t>Actas de capacitación en 13 sedes concertadas  relacionadas con la gestión adecuada de los residuos sólidos
Ubicación:  SEGUIMIENTO MATRIZ DE RIEGOS AMBIENTALES 2019 / SEGUNDO CUATRIMESTRE  / 2. Gestión inadecuada de los Residuos Sólidos Ordinarios / VII. CAPACITACIONES EN MANEJO DE RESIDUOS SÓLIDOS</t>
  </si>
  <si>
    <t>21 de capacitaciones relacionadas  con la gestión adecuada de los residuos sólidos  / 22 capacitaciones ( una por sede) relacionadas  con la gestión adecuada de los residuos sólidos  *   100  = 95,45%</t>
  </si>
  <si>
    <t>Se realizó 1 capacitación en una  sedes concertada (adicional a las sedes reportadas anteriormente) relacionada con la gestión adecuada de los residuos sólidos generados.</t>
  </si>
  <si>
    <t>Actas de capacitación en 1 sede concertada  relacionadas con la gestión adecuada de los residuos sólidos
Ubicación:  SEGUIMIENTO MATRIZ DE RIEGOS AMBIENTALES 2019 / TERCER CUATRIMESTRE  / 2. Gestión inadecuada de los Residuos Sólidos Ordinarios / VII. CAPACITACIONES EN MANEJO DE RESIDUOS SÓLIDOS</t>
  </si>
  <si>
    <t>22 de capacitaciones relacionadas  con la gestión adecuada de los residuos sólidos  / 22 capacitaciones ( una por sede) relacionadas  con la gestión adecuada de los residuos sólidos  *   100  = 100%</t>
  </si>
  <si>
    <t>A corte 31 de agosto de 2019, se suscribieron 3 Acuerdos de Corresponsabilidad con Organizaciones de Recicaldores Autorizadas, en la cual se incluyen 18 sedes concertadas.</t>
  </si>
  <si>
    <t>3 Acuerdos de Corresponsabilidad con Organizaciones de Recicaldores Autorizadas, que incluyen 18 sedes concertadas.
Ubicación:  SEGUIMIENTO MATRIZ DE RIEGOS AMBIENTALES 2019 / SEGUNDO CUATRIMESTRE  / 2. Gestión inadecuada de los Residuos Sólidos Ordinarios / VIII. ACUERDOS DE CORRESPONSABILIDAD</t>
  </si>
  <si>
    <t>18 sedes con Acuerdos de Corresponsbailidad / 28 sedes concertadas  *  100   =   64,3%</t>
  </si>
  <si>
    <t>No se realizaron Acuerdos de Corresponsbailidad distintos a los ya suscritos.</t>
  </si>
  <si>
    <t xml:space="preserve">A corte 30 de abril de 2019, se cuenta con el contrato 748 de 2018, mediante el cual se realiza el aprovechamiento de los residuos orgánicos generados en 13 sedes a cargo de la entidad.
</t>
  </si>
  <si>
    <t>Contrato No. 748 de 2018
Ubicación: SEGUIMIENTO MATRIZ DE RIEGOS AMBIENTALES 2019 / PRIMER CUATRIMESTRE  / 2. Gestión inadecuada de los Residuos Sólidos Ordinarios / IX. CONTRATOS APROVECHAMIENTO RESIDUOS ORGÁNICOS</t>
  </si>
  <si>
    <t>Un contrato de ruta selectva de aprovechamiento de residuos orgánicos = 100%</t>
  </si>
  <si>
    <t>A corte 31 de agosto de 2019, se cuenta con el contrato 448 de 2019, mediante el cual se realiza el aprovechamiento de los residuos orgánicos generados en 13 sedes a cargo de la entidad.</t>
  </si>
  <si>
    <t>Contrato No. 448 de 2019
Ubicación:SEGUIMIENTO MATRIZ DE RIEGOS AMBIENTALES 2019 / SEGUNDO CUATRIMESTRE  / 2. Gestión inadecuada de los Residuos Sólidos Ordinarios / IX. CONTRATOS APROVECHAMIENTO RESIDUOS ORGÁNICOS</t>
  </si>
  <si>
    <t>A corte 31 de agosto de 2019, se realizó una sensibilización con los comerciantes de actividades de cárnicos de la Plaza de Mercado Kennedy,  acerca de las prohibiciones en cuanto a vertimientos de aguas y acerca de buenas prácticas en el desarrollo de dicha actividad</t>
  </si>
  <si>
    <t>Acta de Sensibilización con los comerciantes de cárnicos de la Plaza de Mercado Kennedy de fecha 17 de julio de 2019
Ubicación:
SEGUIMIENTO MATRIZ DE RIEGOS AMBIENTALES 2019 / SEGUNDO CUATRIMESTRE  / 3. Descarga de vertimientos no permitidos / X. SENSIBILIZACIÓN EN VERTIMIENTOS NO PERMITIDOS</t>
  </si>
  <si>
    <t>1 plaza en las cual se realizó charla de sensibilización relacionada con actividades de cárnicos / 5 Plazas de mercado  *  100   = 20%</t>
  </si>
  <si>
    <t>Se realizaron sensibilizaciones con los comerciantes de actividades de cárnicos de 11 Plazas de Mercado adicionales a la reportada en los periodos anteriores,  acerca de las prohibiciones en cuanto a vertimientos de aguas y acerca de buenas prácticas en el desarrollo de dicha actividad</t>
  </si>
  <si>
    <t>Actas de Sensibilización con los comerciantes de cárnicos de 11 Plazas de Mercado
Ubicación:
SEGUIMIENTO MATRIZ DE RIEGOS AMBIENTALES 2019 / TERCER CUATRIMESTRE  / 3. Descarga de vertimientos no permitidos / X. SENSIBILIZACIÓN EN VERTIMIENTOS NO PERMITIDOS</t>
  </si>
  <si>
    <t>12 plaza en las cual se realizó charla de sensibilización relacionada con actividades de cárnicos / 5 Plazas de mercado  *  100   = 100%</t>
  </si>
  <si>
    <t>Se proyectó oficio relacionado con informar a los comerciantes de las Plazas de Mercado Distritales acerca de la prohibición de descargar vertimientos no permitidos a la red pública de alcantarillado, el cual fue dirigido a 18 plazas de mercado, mediante el Radicado No. 00110-816-013626</t>
  </si>
  <si>
    <t>Oficio de prohibición de vertimentos en Cárnicos Radicado No. 00110-816-013626
Ubicación:
SEGUIMIENTO MATRIZ DE RIEGOS AMBIENTALES 2019 / SEGUNDO CUATRIMESTRE  / 3. Descarga de vertimientos no permitidos / XI. OFICIOS PROHIBICIONES PARA CÁRNCOS</t>
  </si>
  <si>
    <t>18 plazas en las cuales se entregaron oficios a los comerciantes de PDM con actividad de cárrnicos / 5 Plazas de mercado  *  100 = 100%</t>
  </si>
  <si>
    <t>Se elaboró un Instructivo en el cual se establecen los criterios ambientales a ser incluidos en los procesos de contratación de obras civiles.</t>
  </si>
  <si>
    <t>Instructivo Ambiental Para Obras Civiles.
Ubicación:
SEGUIMIENTO MATRIZ DE RIEGOS AMBIENTALES 2019 / SEGUNDO CUATRIMESTRE  / 4. Gestión inadecuada de Residuos Especiales / XII. INSTRUCTIVO AMBIENTAL OBRAS CIVILES</t>
  </si>
  <si>
    <t>Un Instructivo con criterios ambientales para procesos de contratación de obras civiles, el cual es anexo de dichos procesos contractuales. = 100%</t>
  </si>
  <si>
    <t>Se realizaron 4 jornadas con los comerciantes de 3 puntos comerciales y una Plaza de Mrercado,  en los cuales desrarollan la actividad de cocinas, restaurantes, cafeterías, etc. ,  con el fin derealizar el trámite de Registro como Generador de Aceite de Cocina usado, ante la Secretaría distrital de ambiente.</t>
  </si>
  <si>
    <t>1. Listado de asistencia jornada de registro de ACU sede Cuatro Vientos
2. Listado de asistencia jornada de registro de ACU sede Pasaje de Comidas 20 de julio
3. Listado de asistencia jornada de registro de ACU sede Veracruz
4. Listado de asistencia jornada de registro de ACU sede PDM 7 de Agosto
Ubicación:
SEGUIMIENTO MATRIZ DE RIEGOS AMBIENTALES 2019 / SEGUNDO CUATRIMESTRE  / 4. Gestión inadecuada de Residuos Especiales / XIII. JORNADAS REGISTRO DE GENERADORES ACU</t>
  </si>
  <si>
    <t xml:space="preserve"> 4 Jornadas de registro como generador de Aceite de Cocina Usado realizadas/ 4 Jornadas de registro como generador de Aceite de Cocina Usado  *  100   =   100%</t>
  </si>
  <si>
    <t>1. Certificado de acopiador primario de aceites usados.
2. Certificado de movilización de Aceites usados.
3. Certificado de disposición y/o aprovechamiento de aceites usados.
Ubicación: 
SEGUIMIENTO MATRIZ DE RIEGOS AMBIENTALES 2019 / SEGUNDO CUATRIMESTRE  / 4. Gestión inadecuada de Residuos Especiales / XIV. GESTIÓN DE RESIDUOS EN MTO. DE VEHÍCULOS</t>
  </si>
  <si>
    <t>Se le exigió a la empresa ECOFLORA SAS, encargada de prestar los dervicios de fumigación y control de plagas en las sedes de la entidad, contar con protocolos para el desarrollo de las actividades de control de Roedores, control de plagas y control de palomas, los cuales fueron remitidos antes del inicio de la ejecución del contrato No. 346 de 2009.</t>
  </si>
  <si>
    <t>Protocolos para el desarrollo de las actividades de control de Roedores, control de plagas y control de palomas.
Ubicación: 
SEGUIMIENTO MATRIZ DE RIEGOS AMBIENTALES 2019 / PRIMER CUATRIMESTRE  /  5. Contaminación cruzada de los alimentos  / XV. PROTOCOLO DE ACTIVIDADES DE FUMIGACIÓN</t>
  </si>
  <si>
    <t>1 protocolo para el desarrollo de las actividades de control de Roedores, control de plagas y control de palomas / 1 contrato de fumigación y control de plagas suscrito  *  100
= 100%</t>
  </si>
  <si>
    <t>La acción fue cumplida en un 100% durante el primer cuatrimestre del 2019.</t>
  </si>
  <si>
    <t>Se realizaron jornadas de verificación y/o acompañamisnto a la implementación del Plan de Saneamiento Básico en 9 plazas de mercado distritales</t>
  </si>
  <si>
    <t>9 Actas de jornadas de verificación y/o acompañamiento al PSB.
Ubicación:
SEGUIMIENTO MATRIZ DE RIEGOS AMBIENTALES 2019 / PRIMER CUATRIMESTRE  /  5. Contaminación cruzada de los alimentos  / XVI. SEGUIMIENTO A PSB EN PLAZAS Y PUNTOS</t>
  </si>
  <si>
    <t>9 Jornadas de verificación y/o acompañamiento al PSB / 25  equipamientos a cargo de la entidad donde se expendan alimentos  *  100  = 36%</t>
  </si>
  <si>
    <t>Se realizaron jornadas de verificación y/o acompañamisnto a la implementación del Plan de Saneamiento Básico en 13 sedes concertadas, distintas a las reportadas anteriormente</t>
  </si>
  <si>
    <t>Actas de 16 jornadas de verificación y/o acompañamiento al PSB.
Ubicación:
SEGUIMIENTO MATRIZ DE RIEGOS AMBIENTALES 2019 / SEGUNDO CUATRIMESTRE  /  5. Contaminación cruzada de los alimentos  / XVI. SEGUIMIENTO A PSB EN PLAZAS Y PUNTOS</t>
  </si>
  <si>
    <t>25 Jornadas de verificación y/o acompañamiento al PSB / 25  equipamientos a cargo de la entidad donde se expendan alimentos  *  100  = 100%</t>
  </si>
  <si>
    <t>Los vehículos propios de la entidad son de modelos inferiores a 6 años, desde la expedición de la matrícula, por lo tanto no aplica la realización de la revisión técnico mecánica.</t>
  </si>
  <si>
    <t>Se realizaron sensibilizaciones y/o capacitaciones relacionadas con el uso eficiente del agua en 10 sedes concertadas</t>
  </si>
  <si>
    <t xml:space="preserve">10 Actas de Sensibilización y/o capacitaciones en uso eficiente del agua
Ubicación: 
SEGUIMIENTO MATRIZ DE RIEGOS AMBIENTALES 2019 / PRIMER CUATRIMESTRE / 7. Uso ineficiente del recurso hídrico / XVIII. SENSIBILIZACIONES USO EFICIENTE DEL AGUA
</t>
  </si>
  <si>
    <t>10 Sensibilizaciones y/o capacitaciones relacionadas con el uso eficiente del agua / 22 sedes concertadas   *  100  =  45,45%</t>
  </si>
  <si>
    <t>Se realizaron sensibilizaciones y/o capacitaciones relacionadas con el uso eficiente del agua en 12 sedes concertadas, diferentes a las reportadas anteriormente</t>
  </si>
  <si>
    <t>12 Actas de Sensibilización y/o capacitaciones en uso eficiente del agua
Ubicación: 
SEGUIMIENTO MATRIZ DE RIEGOS AMBIENTALES 2019 / SEGUNDO CUATRIMESTRE / 7. Uso ineficiente del recurso hídrico / XVIII. SENSIBILIZACIONES USO EFICIENTE DEL AGUA</t>
  </si>
  <si>
    <t>22 Sensibilizaciones y/o capacitaciones relacionadas con el uso eficiente del agua / 22 sedes concertadas   *  100  =  100%</t>
  </si>
  <si>
    <t>Se realizó revisión a las redes Hidrosanitarias de todas las  Plazas de Mercado y Puntos Comerciales, y se realizó mantenimiento a las sedes que lo requerían, a través de la ejecución de los contratos de mantenimiento suscritos.</t>
  </si>
  <si>
    <t>Informes de ejecución de contratos de mantenimiento.</t>
  </si>
  <si>
    <t>52 sedes en las cuales se realizó mantenimiento o revisión de redes Hidrosanitarias / 52 sedes a cargo del IPES  *  100 =  100%</t>
  </si>
  <si>
    <t>Se elaboró el inventario  Hidrosanitario de las sedes concertadas de la entidad, en el cual se describe el % de sistemas ahorradores de agua</t>
  </si>
  <si>
    <t>Inventario hidrosanitario IPES actualizado a 2019
Ubicación:
SEGUIMIENTO MATRIZ DE RIEGOS AMBIENTALES 2019 / SEGUNDO CUATRIMESTRE / 7. Uso ineficiente del recurso hídrico / XX. INVENTARIO HIDROSANITARIO</t>
  </si>
  <si>
    <r>
      <t xml:space="preserve">Un Inventario Hidrosanitario = </t>
    </r>
    <r>
      <rPr>
        <b/>
        <sz val="11"/>
        <color theme="1"/>
        <rFont val="Arial"/>
        <family val="2"/>
      </rPr>
      <t>100%</t>
    </r>
    <r>
      <rPr>
        <sz val="11"/>
        <color theme="1"/>
        <rFont val="Arial"/>
        <family val="2"/>
      </rPr>
      <t xml:space="preserve">
- 447 sistemas ahorradores de agua instalados / 828 puntos hidrosanitarios en las sedes de la entidad   *  100   =   54%</t>
    </r>
  </si>
  <si>
    <t>Se realizaron sensibilizaciones y/o capacitaciones relacionadas con el uso eficiente de la energía en 10 sedes concertadas</t>
  </si>
  <si>
    <t xml:space="preserve">10 Actas de Sensibilización y/o capacitaciones en uso eficiente de la energía
Ubicación: 
SEGUIMIENTO MATRIZ DE RIEGOS AMBIENTALES 2019 / PRIMER CUATRIMESTRE / 8. Uso ineficiente de la energía / XVIII. XXI.SENSIBILIZACIONES EN USO EFICIENTE DE LA ENERGÍA
</t>
  </si>
  <si>
    <t>10 Sensibilizaciones y/o capacitaciones relacionadas con el uso eficiente de la energía / 22 sedes concertadas   *  100  =  45,45%</t>
  </si>
  <si>
    <t>Se realizaron sensibilizaciones y/o capacitaciones relacionadas con el uso eficiente de la energía en 12 sedes concertadas, diferentes a las reportadas anteriormente</t>
  </si>
  <si>
    <t>12 Actas de Sensibilización y/o capacitaciones en uso eficiente de la energía
Ubicación: 
SEGUIMIENTO MATRIZ DE RIEGOS AMBIENTALES 2019 / SEGUNDO CUATRIMESTRE / 8. Uso ineficiente de la energía / XVIII. XXI.SENSIBILIZACIONES EN USO EFICIENTE DE LA ENERGÍA</t>
  </si>
  <si>
    <t>22 Sensibilizaciones y/o capacitaciones relacionadas con el uso eficiente dela energía / 22 sedes concertadas   *  100  =  100%</t>
  </si>
  <si>
    <t>Se realizó revisión a las redes eléctricas de todas las  Plazas de Mercado y Puntos Comerciales, y se realizó mantenimiento a los que lo requerían, a través de la ejecución de los contratos de mantenimiento suscritos.</t>
  </si>
  <si>
    <t>52 sedes en las cuales se realizó mantenimiento o revisión de redes eléctricas / 52 sedes a cargo del IPES  *  100 =  100%</t>
  </si>
  <si>
    <t>Se elaboró el inventario  de fuentes lumínicas de las sedes concertadas de la entidad, en el cual se describe el % de sistemas ahorradores de energía</t>
  </si>
  <si>
    <t>Inventario de fuentes lumínicas IPES actualizado a 2019
Ubicación:
SEGUIMIENTO MATRIZ DE RIEGOS AMBIENTALES 2019 / SEGUNDO CUATRIMESTRE / 8. Uso ineficiente de la energía / XXIII. INVENTARIO FUENTES LUMÍNICAS</t>
  </si>
  <si>
    <r>
      <t xml:space="preserve">Un inventario de fuentes lumínicas actualizado  = </t>
    </r>
    <r>
      <rPr>
        <b/>
        <sz val="11"/>
        <color theme="1"/>
        <rFont val="Arial"/>
        <family val="2"/>
      </rPr>
      <t xml:space="preserve"> 100%</t>
    </r>
    <r>
      <rPr>
        <sz val="11"/>
        <color theme="1"/>
        <rFont val="Arial"/>
        <family val="2"/>
      </rPr>
      <t xml:space="preserve">
- 2233 fuentes lumínicas de alta eficacia instalados / 2552 fuentes lumínicas en las sedes de la entidad   *  100   =   87,5%</t>
    </r>
  </si>
  <si>
    <t>Se realizaron visitas en  18 sedes concertadas, relacionadas con verificar el registro PEV de los avisos instalados en sus instalaciones</t>
  </si>
  <si>
    <t xml:space="preserve"> Actas de Reunión o listas de asistencia de las sedes visitadas en las cuales se verificaron los registros PEV tramitados.
Ubicación:
SEGUIMIENTO MATRIZ DE RIEGOS AMBIENTALES 2019 / SEGUNDO CUATRIMESTRE /9. Instalación inadecuada de avisos en fachada con PEV / XXIV.VISITAS IDENTIFICACIÓN PEV EN SEDES CONCERTADAS</t>
  </si>
  <si>
    <t xml:space="preserve"> 18 sedes visitadas  en las cuales se realizó acompañamiento relacionado con PEV / 28 sedes del IPES concertadas * 100   =    64,28%</t>
  </si>
  <si>
    <t>Se realizaron visitas en  10 sedes concertadas, adicionales a las reportadas en periodos anteriores, relacionadas con verificar el registro PEV de los avisos instalados en sus instalaciones</t>
  </si>
  <si>
    <t xml:space="preserve"> Actas de Reunión o listas de asistencia de las sedes visitadas en las cuales se verificaron los registros PEV tramitados.
Ubicación:
SEGUIMIENTO MATRIZ DE RIEGOS AMBIENTALES 2019 / TERCER CUATRIMESTRE /9. Instalación inadecuada de avisos en fachada con PEV / XXIV.VISITAS IDENTIFICACIÓN PEV EN SEDES CONCERTADAS</t>
  </si>
  <si>
    <t xml:space="preserve"> 28 sedes visitadas  en las cuales se realizó acompañamiento relacionado con PEV / 28 sedes del IPES concertadas * 100   =    100%</t>
  </si>
  <si>
    <t>Se realizó la verificación de los avisos instalados en las sedes concertadas de la entidad y se cruzó la información con los trámites realizados ante la SDA y se evidenció que 24 de los 33 avisos instalados en las sedes concertadas de la entidad cuentan con Registro PEV</t>
  </si>
  <si>
    <t>Cuadro consolidado de los avisos instalados en las sedes concertadas de la entidad que cuentan con Registro PEV, con sus correspondientes No. de Registro y Radicados ante la SDA</t>
  </si>
  <si>
    <t>24 avisos con registro PEV vigente / 33 avisos instalados en las sedes concertadas de la entidad  *  100  =  72,72%</t>
  </si>
  <si>
    <t>No se realizaron trámites adicionales de solicitud de Registro PEV ante la Secretaría Distrital de Ambiente, debido a que se tiene proyectado cambiar la totalidad de los avisos de las sedes a cargo de la entidad, teniendo en cuenta el nombre del Nuevo Plan de Desarrollo y el diseño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</si>
</sst>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3" tint="0.39997558519241921"/>
      <name val="Arial"/>
      <family val="2"/>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87">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60" xfId="0" applyNumberFormat="1" applyFont="1" applyBorder="1" applyAlignment="1" applyProtection="1">
      <alignment horizontal="justify" vertical="center" wrapText="1"/>
      <protection locked="0"/>
    </xf>
    <xf numFmtId="0" fontId="1" fillId="0" borderId="60"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60"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49" xfId="0" applyFont="1" applyBorder="1" applyAlignment="1" applyProtection="1">
      <alignment horizontal="justify" vertical="center" wrapText="1"/>
      <protection locked="0"/>
    </xf>
    <xf numFmtId="0" fontId="1" fillId="0" borderId="49" xfId="0" applyFont="1" applyBorder="1" applyAlignment="1" applyProtection="1">
      <alignment horizontal="center" vertical="center" wrapText="1"/>
      <protection locked="0"/>
    </xf>
    <xf numFmtId="0" fontId="1" fillId="0" borderId="49" xfId="0" applyFont="1" applyFill="1" applyBorder="1" applyAlignment="1" applyProtection="1">
      <alignment horizontal="justify" vertical="center" wrapText="1"/>
      <protection locked="0"/>
    </xf>
    <xf numFmtId="14" fontId="1" fillId="0" borderId="49" xfId="0" applyNumberFormat="1" applyFont="1" applyBorder="1" applyAlignment="1" applyProtection="1">
      <alignment horizontal="justify" vertical="center" wrapText="1"/>
      <protection locked="0"/>
    </xf>
    <xf numFmtId="15" fontId="1" fillId="0" borderId="49" xfId="0" applyNumberFormat="1" applyFont="1" applyBorder="1" applyAlignment="1" applyProtection="1">
      <alignment horizontal="justify" vertical="center" wrapText="1"/>
      <protection locked="0"/>
    </xf>
    <xf numFmtId="0" fontId="1" fillId="0" borderId="61" xfId="0" applyFont="1" applyBorder="1" applyAlignment="1" applyProtection="1">
      <alignment horizontal="justify" vertical="center" wrapText="1"/>
      <protection locked="0"/>
    </xf>
    <xf numFmtId="9" fontId="1" fillId="0" borderId="49" xfId="2" applyNumberFormat="1" applyFont="1" applyBorder="1" applyAlignment="1" applyProtection="1">
      <alignment horizontal="center" vertical="center" wrapText="1"/>
      <protection locked="0"/>
    </xf>
    <xf numFmtId="15" fontId="1" fillId="0" borderId="49" xfId="0" applyNumberFormat="1" applyFont="1" applyBorder="1" applyAlignment="1" applyProtection="1">
      <alignment horizontal="center" vertical="center" wrapText="1"/>
      <protection locked="0"/>
    </xf>
    <xf numFmtId="9" fontId="10" fillId="0" borderId="49" xfId="2" applyNumberFormat="1" applyFont="1" applyBorder="1" applyAlignment="1" applyProtection="1">
      <alignment horizontal="center" vertical="center" wrapText="1"/>
      <protection locked="0"/>
    </xf>
    <xf numFmtId="0" fontId="3" fillId="0" borderId="49"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1" fillId="0" borderId="35" xfId="0" applyFont="1" applyFill="1" applyBorder="1" applyAlignment="1" applyProtection="1">
      <alignment horizontal="justify" vertical="center" wrapText="1"/>
      <protection locked="0"/>
    </xf>
    <xf numFmtId="0" fontId="1" fillId="0" borderId="58"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2"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13" borderId="39"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0" borderId="39" xfId="0" applyFont="1" applyBorder="1" applyAlignment="1" applyProtection="1">
      <alignment horizontal="justify" vertical="center" wrapText="1"/>
      <protection locked="0"/>
    </xf>
    <xf numFmtId="14" fontId="1" fillId="0" borderId="4" xfId="0" applyNumberFormat="1" applyFont="1" applyBorder="1" applyAlignment="1" applyProtection="1">
      <alignment horizontal="justify" vertical="center" wrapText="1"/>
      <protection locked="0"/>
    </xf>
    <xf numFmtId="9" fontId="1" fillId="0" borderId="4" xfId="2" applyNumberFormat="1" applyFont="1" applyBorder="1" applyAlignment="1" applyProtection="1">
      <alignment horizontal="center" vertical="center" wrapText="1"/>
      <protection locked="0"/>
    </xf>
    <xf numFmtId="9" fontId="10" fillId="0" borderId="4" xfId="2" applyNumberFormat="1"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1" fillId="0" borderId="60"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21" xfId="0" applyFont="1" applyFill="1" applyBorder="1" applyAlignment="1" applyProtection="1">
      <alignment horizontal="justify" vertical="center" wrapText="1"/>
      <protection locked="0"/>
    </xf>
    <xf numFmtId="0" fontId="1" fillId="0" borderId="40"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6"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7" fillId="0" borderId="36" xfId="0" applyFont="1" applyBorder="1" applyAlignment="1" applyProtection="1">
      <alignment horizontal="center" vertical="center"/>
      <protection locked="0"/>
    </xf>
    <xf numFmtId="0" fontId="37" fillId="0" borderId="36" xfId="0" applyFont="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4" borderId="4" xfId="0" applyFont="1" applyFill="1" applyBorder="1" applyAlignment="1" applyProtection="1">
      <alignment horizontal="justify"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37" fillId="0" borderId="4" xfId="0" applyFont="1" applyBorder="1" applyAlignment="1" applyProtection="1">
      <alignment horizontal="center" vertical="center"/>
      <protection locked="0"/>
    </xf>
    <xf numFmtId="0" fontId="37" fillId="0" borderId="4" xfId="0" applyFont="1" applyBorder="1" applyAlignment="1" applyProtection="1">
      <alignment horizontal="center" vertical="center"/>
    </xf>
    <xf numFmtId="0" fontId="37" fillId="0" borderId="1" xfId="0" applyFont="1" applyBorder="1" applyAlignment="1" applyProtection="1">
      <alignment horizontal="center" vertical="center"/>
      <protection locked="0"/>
    </xf>
    <xf numFmtId="0" fontId="9" fillId="0" borderId="49" xfId="0" applyFont="1" applyFill="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xf>
    <xf numFmtId="0" fontId="37" fillId="0" borderId="49" xfId="0" applyFont="1" applyBorder="1" applyAlignment="1" applyProtection="1">
      <alignment horizontal="center" vertical="center"/>
      <protection locked="0"/>
    </xf>
    <xf numFmtId="0" fontId="37" fillId="0" borderId="49" xfId="0" applyFont="1" applyBorder="1" applyAlignment="1" applyProtection="1">
      <alignment horizontal="center" vertical="center"/>
    </xf>
    <xf numFmtId="0" fontId="9" fillId="0" borderId="58" xfId="0" applyFont="1" applyFill="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 fillId="0" borderId="0" xfId="0" applyFont="1" applyBorder="1" applyAlignment="1" applyProtection="1">
      <alignment vertical="center" wrapText="1"/>
      <protection locked="0"/>
    </xf>
    <xf numFmtId="0" fontId="5" fillId="14" borderId="0" xfId="0" applyFont="1" applyFill="1" applyBorder="1" applyAlignment="1" applyProtection="1">
      <alignment horizontal="center" vertical="center" wrapText="1"/>
      <protection locked="0"/>
    </xf>
    <xf numFmtId="0" fontId="3" fillId="14" borderId="0" xfId="0" applyFont="1" applyFill="1" applyBorder="1" applyAlignment="1" applyProtection="1">
      <alignment horizontal="justify" vertical="center" wrapText="1"/>
      <protection locked="0"/>
    </xf>
    <xf numFmtId="0" fontId="5" fillId="14" borderId="0" xfId="0" applyFont="1" applyFill="1" applyBorder="1" applyAlignment="1" applyProtection="1">
      <alignment horizontal="justify" vertical="center" wrapText="1"/>
      <protection locked="0"/>
    </xf>
    <xf numFmtId="0" fontId="3" fillId="14" borderId="0" xfId="0" applyFont="1" applyFill="1" applyBorder="1" applyAlignment="1" applyProtection="1">
      <alignment horizontal="center" vertical="center" wrapText="1"/>
      <protection locked="0"/>
    </xf>
    <xf numFmtId="0" fontId="3" fillId="14" borderId="0" xfId="0" applyFont="1" applyFill="1" applyBorder="1" applyAlignment="1" applyProtection="1">
      <alignment vertical="center" wrapText="1"/>
      <protection locked="0"/>
    </xf>
    <xf numFmtId="0" fontId="9" fillId="0" borderId="60" xfId="0" applyFont="1" applyFill="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5" fillId="10" borderId="3" xfId="0" applyFont="1" applyFill="1" applyBorder="1" applyAlignment="1" applyProtection="1">
      <alignment horizontal="center" vertical="center" wrapText="1"/>
      <protection locked="0"/>
    </xf>
    <xf numFmtId="0" fontId="5" fillId="10" borderId="23" xfId="0" applyFont="1" applyFill="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xf>
    <xf numFmtId="0" fontId="39" fillId="35" borderId="68" xfId="0" applyFont="1" applyFill="1" applyBorder="1" applyAlignment="1">
      <alignment horizontal="center" vertical="center" wrapText="1"/>
    </xf>
    <xf numFmtId="0" fontId="39" fillId="0" borderId="6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39" fillId="0" borderId="69" xfId="0" applyNumberFormat="1" applyFont="1" applyBorder="1" applyAlignment="1" applyProtection="1">
      <alignment horizontal="center" vertical="center" wrapText="1"/>
      <protection locked="0"/>
    </xf>
    <xf numFmtId="0" fontId="1" fillId="14" borderId="36"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0" fillId="9" borderId="48"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2" fillId="0" borderId="36" xfId="0" applyFont="1" applyBorder="1" applyAlignment="1">
      <alignment horizontal="left" vertical="center" wrapText="1"/>
    </xf>
    <xf numFmtId="0" fontId="31" fillId="14" borderId="5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0" fillId="9" borderId="51" xfId="0" applyFont="1" applyFill="1" applyBorder="1" applyAlignment="1">
      <alignment horizontal="center" vertical="center" textRotation="90" wrapText="1"/>
    </xf>
    <xf numFmtId="0" fontId="31" fillId="14" borderId="52"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49"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1" fillId="0" borderId="54"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1" fillId="14" borderId="59" xfId="0" applyFont="1" applyFill="1" applyBorder="1" applyAlignment="1">
      <alignment horizontal="center" vertical="center" wrapText="1"/>
    </xf>
    <xf numFmtId="0" fontId="1" fillId="0" borderId="6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4" fontId="1" fillId="0" borderId="6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1" fontId="9" fillId="0" borderId="60" xfId="0" applyNumberFormat="1" applyFont="1" applyBorder="1" applyAlignment="1" applyProtection="1">
      <alignment horizontal="center" vertical="center" wrapText="1"/>
    </xf>
    <xf numFmtId="1" fontId="9" fillId="0" borderId="3"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1" fontId="9" fillId="0" borderId="2" xfId="0" applyNumberFormat="1" applyFont="1" applyBorder="1" applyAlignment="1" applyProtection="1">
      <alignment horizontal="center" vertical="center" wrapText="1"/>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7" xfId="0" applyFont="1" applyFill="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6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9"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xf>
    <xf numFmtId="0" fontId="1" fillId="0" borderId="65"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60"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61" xfId="0" applyFont="1" applyBorder="1" applyAlignment="1" applyProtection="1">
      <alignment horizontal="justify" vertical="center" wrapText="1"/>
      <protection locked="0"/>
    </xf>
    <xf numFmtId="0" fontId="1" fillId="13" borderId="64" xfId="0" applyFont="1" applyFill="1" applyBorder="1" applyAlignment="1" applyProtection="1">
      <alignment horizontal="center" vertical="center" wrapText="1"/>
      <protection locked="0"/>
    </xf>
    <xf numFmtId="0" fontId="1" fillId="13" borderId="62" xfId="0" applyFont="1" applyFill="1" applyBorder="1" applyAlignment="1" applyProtection="1">
      <alignment horizontal="center" vertical="center" wrapText="1"/>
      <protection locked="0"/>
    </xf>
    <xf numFmtId="0" fontId="1" fillId="13" borderId="65" xfId="0" applyFont="1" applyFill="1" applyBorder="1" applyAlignment="1" applyProtection="1">
      <alignment horizontal="center" vertical="center" wrapText="1"/>
      <protection locked="0"/>
    </xf>
    <xf numFmtId="0" fontId="1" fillId="0" borderId="64" xfId="0" applyFont="1" applyBorder="1" applyAlignment="1" applyProtection="1">
      <alignment horizontal="justify" vertical="center" wrapText="1"/>
      <protection locked="0"/>
    </xf>
    <xf numFmtId="0" fontId="1" fillId="0" borderId="62" xfId="0" applyFont="1" applyBorder="1" applyAlignment="1" applyProtection="1">
      <alignment horizontal="justify" vertical="center" wrapText="1"/>
      <protection locked="0"/>
    </xf>
    <xf numFmtId="0" fontId="1" fillId="0" borderId="65" xfId="0" applyFont="1" applyBorder="1" applyAlignment="1" applyProtection="1">
      <alignment horizontal="justify" vertical="center" wrapText="1"/>
      <protection locked="0"/>
    </xf>
    <xf numFmtId="0" fontId="1" fillId="0" borderId="60"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61" xfId="0" applyFont="1" applyBorder="1" applyAlignment="1" applyProtection="1">
      <alignment horizontal="left" vertical="center" wrapText="1"/>
      <protection locked="0"/>
    </xf>
    <xf numFmtId="0" fontId="1" fillId="14" borderId="60" xfId="0" applyFont="1" applyFill="1" applyBorder="1" applyAlignment="1" applyProtection="1">
      <alignment horizontal="center" vertical="center" wrapText="1"/>
      <protection locked="0"/>
    </xf>
    <xf numFmtId="0" fontId="1" fillId="14" borderId="2" xfId="0" applyFont="1" applyFill="1" applyBorder="1" applyAlignment="1" applyProtection="1">
      <alignment horizontal="center" vertical="center" wrapText="1"/>
      <protection locked="0"/>
    </xf>
    <xf numFmtId="0" fontId="1" fillId="14" borderId="61"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0" fontId="1" fillId="0" borderId="63"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wrapText="1"/>
      <protection locked="0"/>
    </xf>
    <xf numFmtId="1" fontId="9" fillId="0" borderId="61" xfId="0" applyNumberFormat="1"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9" fillId="0" borderId="60"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60"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1" xfId="0" applyFont="1" applyFill="1" applyBorder="1" applyAlignment="1" applyProtection="1">
      <alignment horizontal="justify" vertical="center" wrapText="1"/>
      <protection locked="0"/>
    </xf>
    <xf numFmtId="0" fontId="3" fillId="0" borderId="6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2" fillId="12" borderId="4" xfId="0" applyFont="1" applyFill="1" applyBorder="1" applyAlignment="1" applyProtection="1">
      <alignment horizontal="center" vertical="center" wrapText="1"/>
      <protection locked="0"/>
    </xf>
    <xf numFmtId="0" fontId="1" fillId="14" borderId="36"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1" fontId="9" fillId="4" borderId="36" xfId="0" applyNumberFormat="1" applyFont="1" applyFill="1" applyBorder="1" applyAlignment="1" applyProtection="1">
      <alignment horizontal="center" vertical="center" wrapText="1"/>
    </xf>
    <xf numFmtId="1" fontId="9" fillId="4" borderId="1" xfId="0" applyNumberFormat="1" applyFont="1" applyFill="1" applyBorder="1" applyAlignment="1" applyProtection="1">
      <alignment horizontal="center" vertical="center" wrapText="1"/>
    </xf>
    <xf numFmtId="1" fontId="9" fillId="4" borderId="4" xfId="0" applyNumberFormat="1" applyFont="1" applyFill="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40" fillId="10" borderId="3" xfId="0" applyFont="1" applyFill="1" applyBorder="1" applyAlignment="1" applyProtection="1">
      <alignment horizontal="center" vertical="center" wrapText="1"/>
      <protection locked="0"/>
    </xf>
    <xf numFmtId="0" fontId="9" fillId="0" borderId="49" xfId="0" applyFont="1" applyBorder="1" applyAlignment="1" applyProtection="1">
      <alignment horizontal="center" vertical="center" wrapText="1"/>
    </xf>
    <xf numFmtId="0" fontId="9" fillId="0" borderId="49"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6" fillId="25"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36"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1" fillId="14" borderId="1" xfId="0" applyFont="1" applyFill="1" applyBorder="1" applyAlignment="1" applyProtection="1">
      <alignment horizontal="justify" vertical="center" wrapText="1"/>
      <protection locked="0"/>
    </xf>
    <xf numFmtId="0" fontId="1" fillId="14" borderId="4" xfId="0" applyFont="1" applyFill="1" applyBorder="1" applyAlignment="1" applyProtection="1">
      <alignment horizontal="justify" vertical="center" wrapText="1"/>
      <protection locked="0"/>
    </xf>
    <xf numFmtId="0" fontId="9" fillId="14" borderId="49"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left" vertical="center" wrapText="1"/>
      <protection locked="0"/>
    </xf>
    <xf numFmtId="0" fontId="9" fillId="14" borderId="36"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60" xfId="0" applyFont="1" applyFill="1" applyBorder="1" applyAlignment="1" applyProtection="1">
      <alignment horizontal="left" vertical="center" wrapText="1"/>
      <protection locked="0"/>
    </xf>
    <xf numFmtId="0" fontId="9" fillId="14" borderId="3"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justify" vertical="center" wrapText="1"/>
      <protection locked="0"/>
    </xf>
    <xf numFmtId="0" fontId="1" fillId="14" borderId="36" xfId="0" applyFont="1" applyFill="1" applyBorder="1" applyAlignment="1" applyProtection="1">
      <alignment horizontal="left" vertical="center" wrapText="1"/>
      <protection locked="0"/>
    </xf>
    <xf numFmtId="0" fontId="1" fillId="14" borderId="37" xfId="0" applyFont="1" applyFill="1" applyBorder="1" applyAlignment="1" applyProtection="1">
      <alignment horizontal="center" vertical="center" wrapText="1"/>
      <protection locked="0"/>
    </xf>
    <xf numFmtId="9" fontId="1" fillId="14" borderId="43" xfId="0" applyNumberFormat="1" applyFont="1" applyFill="1" applyBorder="1" applyAlignment="1" applyProtection="1">
      <alignment horizontal="center" vertical="center" wrapText="1"/>
      <protection locked="0"/>
    </xf>
    <xf numFmtId="0" fontId="1" fillId="14" borderId="46"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justify" vertical="center" wrapText="1"/>
      <protection locked="0"/>
    </xf>
    <xf numFmtId="9" fontId="1" fillId="14" borderId="1" xfId="0" applyNumberFormat="1" applyFont="1" applyFill="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abolanosb\Downloads\FO-016%20MATRIZ%20MAPA%20DE%20RIESGOS%20SDAE%20PLANEACION%20ESTRATEGICA%20Y%20TACTICA%20-%20AMBIENT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
      <sheetName val="Mapa de Riesgos"/>
      <sheetName val="Validacion"/>
      <sheetName val="DATOS "/>
      <sheetName val="Hoja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view="pageBreakPreview" topLeftCell="A11" zoomScale="70" zoomScaleNormal="70" zoomScaleSheetLayoutView="70" workbookViewId="0">
      <pane xSplit="1" ySplit="4" topLeftCell="B25" activePane="bottomRight" state="frozen"/>
      <selection activeCell="A11" sqref="A11"/>
      <selection pane="topRight" activeCell="B11" sqref="B11"/>
      <selection pane="bottomLeft" activeCell="A15" sqref="A15"/>
      <selection pane="bottomRight" activeCell="N25" sqref="N25:R25"/>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335"/>
      <c r="B1" s="337" t="s">
        <v>256</v>
      </c>
      <c r="C1" s="338"/>
      <c r="D1" s="338"/>
      <c r="E1" s="338"/>
      <c r="F1" s="338"/>
      <c r="G1" s="338"/>
      <c r="H1" s="338"/>
      <c r="I1" s="338"/>
      <c r="J1" s="338"/>
      <c r="K1" s="338"/>
      <c r="L1" s="338"/>
      <c r="M1" s="338"/>
      <c r="N1" s="338"/>
      <c r="O1" s="338"/>
      <c r="P1" s="338"/>
      <c r="Q1" s="338"/>
      <c r="R1" s="338"/>
      <c r="S1" s="338"/>
      <c r="T1" s="338"/>
      <c r="U1" s="338"/>
      <c r="V1" s="338"/>
      <c r="W1" s="339"/>
      <c r="X1" s="340" t="s">
        <v>257</v>
      </c>
      <c r="Y1" s="341"/>
      <c r="Z1" s="341"/>
      <c r="AA1" s="342"/>
    </row>
    <row r="2" spans="1:27" s="68" customFormat="1" ht="12.25" customHeight="1" x14ac:dyDescent="0.25">
      <c r="A2" s="335"/>
      <c r="B2" s="337"/>
      <c r="C2" s="338"/>
      <c r="D2" s="338"/>
      <c r="E2" s="338"/>
      <c r="F2" s="338"/>
      <c r="G2" s="338"/>
      <c r="H2" s="338"/>
      <c r="I2" s="338"/>
      <c r="J2" s="338"/>
      <c r="K2" s="338"/>
      <c r="L2" s="338"/>
      <c r="M2" s="338"/>
      <c r="N2" s="338"/>
      <c r="O2" s="338"/>
      <c r="P2" s="338"/>
      <c r="Q2" s="338"/>
      <c r="R2" s="338"/>
      <c r="S2" s="338"/>
      <c r="T2" s="338"/>
      <c r="U2" s="338"/>
      <c r="V2" s="338"/>
      <c r="W2" s="339"/>
      <c r="X2" s="343"/>
      <c r="Y2" s="344"/>
      <c r="Z2" s="344"/>
      <c r="AA2" s="345"/>
    </row>
    <row r="3" spans="1:27" s="68" customFormat="1" ht="1.55" hidden="1" customHeight="1" x14ac:dyDescent="0.25">
      <c r="A3" s="335"/>
      <c r="B3" s="337"/>
      <c r="C3" s="338"/>
      <c r="D3" s="338"/>
      <c r="E3" s="338"/>
      <c r="F3" s="338"/>
      <c r="G3" s="338"/>
      <c r="H3" s="338"/>
      <c r="I3" s="338"/>
      <c r="J3" s="338"/>
      <c r="K3" s="338"/>
      <c r="L3" s="338"/>
      <c r="M3" s="338"/>
      <c r="N3" s="338"/>
      <c r="O3" s="338"/>
      <c r="P3" s="338"/>
      <c r="Q3" s="338"/>
      <c r="R3" s="338"/>
      <c r="S3" s="338"/>
      <c r="T3" s="338"/>
      <c r="U3" s="338"/>
      <c r="V3" s="338"/>
      <c r="W3" s="339"/>
      <c r="X3" s="343"/>
      <c r="Y3" s="344"/>
      <c r="Z3" s="344"/>
      <c r="AA3" s="345"/>
    </row>
    <row r="4" spans="1:27" s="68" customFormat="1" ht="3.75" customHeight="1" x14ac:dyDescent="0.25">
      <c r="A4" s="335"/>
      <c r="B4" s="337"/>
      <c r="C4" s="338"/>
      <c r="D4" s="338"/>
      <c r="E4" s="338"/>
      <c r="F4" s="338"/>
      <c r="G4" s="338"/>
      <c r="H4" s="338"/>
      <c r="I4" s="338"/>
      <c r="J4" s="338"/>
      <c r="K4" s="338"/>
      <c r="L4" s="338"/>
      <c r="M4" s="338"/>
      <c r="N4" s="338"/>
      <c r="O4" s="338"/>
      <c r="P4" s="338"/>
      <c r="Q4" s="338"/>
      <c r="R4" s="338"/>
      <c r="S4" s="338"/>
      <c r="T4" s="338"/>
      <c r="U4" s="338"/>
      <c r="V4" s="338"/>
      <c r="W4" s="339"/>
      <c r="X4" s="346"/>
      <c r="Y4" s="347"/>
      <c r="Z4" s="347"/>
      <c r="AA4" s="348"/>
    </row>
    <row r="5" spans="1:27" s="68" customFormat="1" ht="12.25" customHeight="1" x14ac:dyDescent="0.25">
      <c r="A5" s="335"/>
      <c r="B5" s="337"/>
      <c r="C5" s="338"/>
      <c r="D5" s="338"/>
      <c r="E5" s="338"/>
      <c r="F5" s="338"/>
      <c r="G5" s="338"/>
      <c r="H5" s="338"/>
      <c r="I5" s="338"/>
      <c r="J5" s="338"/>
      <c r="K5" s="338"/>
      <c r="L5" s="338"/>
      <c r="M5" s="338"/>
      <c r="N5" s="338"/>
      <c r="O5" s="338"/>
      <c r="P5" s="338"/>
      <c r="Q5" s="338"/>
      <c r="R5" s="338"/>
      <c r="S5" s="338"/>
      <c r="T5" s="338"/>
      <c r="U5" s="338"/>
      <c r="V5" s="338"/>
      <c r="W5" s="339"/>
      <c r="X5" s="349" t="s">
        <v>258</v>
      </c>
      <c r="Y5" s="349"/>
      <c r="Z5" s="349" t="s">
        <v>259</v>
      </c>
      <c r="AA5" s="349"/>
    </row>
    <row r="6" spans="1:27" s="68" customFormat="1" ht="7.5" customHeight="1" x14ac:dyDescent="0.25">
      <c r="A6" s="335"/>
      <c r="B6" s="337"/>
      <c r="C6" s="338"/>
      <c r="D6" s="338"/>
      <c r="E6" s="338"/>
      <c r="F6" s="338"/>
      <c r="G6" s="338"/>
      <c r="H6" s="338"/>
      <c r="I6" s="338"/>
      <c r="J6" s="338"/>
      <c r="K6" s="338"/>
      <c r="L6" s="338"/>
      <c r="M6" s="338"/>
      <c r="N6" s="338"/>
      <c r="O6" s="338"/>
      <c r="P6" s="338"/>
      <c r="Q6" s="338"/>
      <c r="R6" s="338"/>
      <c r="S6" s="338"/>
      <c r="T6" s="338"/>
      <c r="U6" s="338"/>
      <c r="V6" s="338"/>
      <c r="W6" s="339"/>
      <c r="X6" s="349"/>
      <c r="Y6" s="349"/>
      <c r="Z6" s="349"/>
      <c r="AA6" s="349"/>
    </row>
    <row r="7" spans="1:27" s="68" customFormat="1" ht="21.25" customHeight="1" x14ac:dyDescent="0.25">
      <c r="A7" s="335"/>
      <c r="B7" s="337"/>
      <c r="C7" s="338"/>
      <c r="D7" s="338"/>
      <c r="E7" s="338"/>
      <c r="F7" s="338"/>
      <c r="G7" s="338"/>
      <c r="H7" s="338"/>
      <c r="I7" s="338"/>
      <c r="J7" s="338"/>
      <c r="K7" s="338"/>
      <c r="L7" s="338"/>
      <c r="M7" s="338"/>
      <c r="N7" s="338"/>
      <c r="O7" s="338"/>
      <c r="P7" s="338"/>
      <c r="Q7" s="338"/>
      <c r="R7" s="338"/>
      <c r="S7" s="338"/>
      <c r="T7" s="338"/>
      <c r="U7" s="338"/>
      <c r="V7" s="338"/>
      <c r="W7" s="339"/>
      <c r="X7" s="349" t="s">
        <v>260</v>
      </c>
      <c r="Y7" s="349"/>
      <c r="Z7" s="349">
        <v>1</v>
      </c>
      <c r="AA7" s="349"/>
    </row>
    <row r="8" spans="1:27" s="68" customFormat="1" ht="18.7" customHeight="1" x14ac:dyDescent="0.25">
      <c r="A8" s="336"/>
      <c r="B8" s="337"/>
      <c r="C8" s="338"/>
      <c r="D8" s="338"/>
      <c r="E8" s="338"/>
      <c r="F8" s="338"/>
      <c r="G8" s="338"/>
      <c r="H8" s="338"/>
      <c r="I8" s="338"/>
      <c r="J8" s="338"/>
      <c r="K8" s="338"/>
      <c r="L8" s="338"/>
      <c r="M8" s="338"/>
      <c r="N8" s="338"/>
      <c r="O8" s="338"/>
      <c r="P8" s="338"/>
      <c r="Q8" s="338"/>
      <c r="R8" s="338"/>
      <c r="S8" s="338"/>
      <c r="T8" s="338"/>
      <c r="U8" s="338"/>
      <c r="V8" s="338"/>
      <c r="W8" s="339"/>
      <c r="X8" s="350" t="s">
        <v>261</v>
      </c>
      <c r="Y8" s="350"/>
      <c r="Z8" s="350"/>
      <c r="AA8" s="350"/>
    </row>
    <row r="9" spans="1:27" s="68" customFormat="1" ht="17.5" customHeight="1" x14ac:dyDescent="0.25">
      <c r="A9" s="351" t="s">
        <v>262</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row>
    <row r="10" spans="1:27" s="68" customFormat="1" ht="17.5" customHeight="1" x14ac:dyDescent="0.2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row>
    <row r="11" spans="1:27" s="68" customFormat="1" ht="12.25" customHeight="1" x14ac:dyDescent="0.25">
      <c r="A11" s="352" t="s">
        <v>263</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row>
    <row r="12" spans="1:27" s="68" customFormat="1" ht="12.25" customHeight="1" thickBot="1" x14ac:dyDescent="0.3">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row>
    <row r="13" spans="1:27" s="68" customFormat="1" ht="17.5" customHeight="1" thickBot="1" x14ac:dyDescent="0.3">
      <c r="A13" s="356" t="s">
        <v>264</v>
      </c>
      <c r="B13" s="357"/>
      <c r="C13" s="357"/>
      <c r="D13" s="357"/>
      <c r="E13" s="357"/>
      <c r="F13" s="357"/>
      <c r="G13" s="357"/>
      <c r="H13" s="357"/>
      <c r="I13" s="358"/>
      <c r="J13" s="356" t="s">
        <v>265</v>
      </c>
      <c r="K13" s="357"/>
      <c r="L13" s="357"/>
      <c r="M13" s="357"/>
      <c r="N13" s="357"/>
      <c r="O13" s="357"/>
      <c r="P13" s="357"/>
      <c r="Q13" s="357"/>
      <c r="R13" s="358"/>
      <c r="S13" s="356" t="s">
        <v>2</v>
      </c>
      <c r="T13" s="357"/>
      <c r="U13" s="357"/>
      <c r="V13" s="357"/>
      <c r="W13" s="357"/>
      <c r="X13" s="357"/>
      <c r="Y13" s="357"/>
      <c r="Z13" s="357"/>
      <c r="AA13" s="358"/>
    </row>
    <row r="14" spans="1:27" s="68" customFormat="1" ht="18" customHeight="1" thickBot="1" x14ac:dyDescent="0.3">
      <c r="A14" s="112" t="s">
        <v>266</v>
      </c>
      <c r="B14" s="356" t="s">
        <v>267</v>
      </c>
      <c r="C14" s="357"/>
      <c r="D14" s="357"/>
      <c r="E14" s="358"/>
      <c r="F14" s="356" t="s">
        <v>268</v>
      </c>
      <c r="G14" s="357"/>
      <c r="H14" s="357"/>
      <c r="I14" s="358"/>
      <c r="J14" s="112" t="s">
        <v>266</v>
      </c>
      <c r="K14" s="356" t="s">
        <v>269</v>
      </c>
      <c r="L14" s="357"/>
      <c r="M14" s="358"/>
      <c r="N14" s="356" t="s">
        <v>268</v>
      </c>
      <c r="O14" s="357"/>
      <c r="P14" s="357"/>
      <c r="Q14" s="357"/>
      <c r="R14" s="358"/>
      <c r="S14" s="112" t="s">
        <v>266</v>
      </c>
      <c r="T14" s="356" t="s">
        <v>269</v>
      </c>
      <c r="U14" s="357"/>
      <c r="V14" s="358"/>
      <c r="W14" s="356" t="s">
        <v>268</v>
      </c>
      <c r="X14" s="357"/>
      <c r="Y14" s="357"/>
      <c r="Z14" s="357"/>
      <c r="AA14" s="358"/>
    </row>
    <row r="15" spans="1:27" s="68" customFormat="1" ht="129.25" customHeight="1" thickBot="1" x14ac:dyDescent="0.3">
      <c r="A15" s="370" t="s">
        <v>270</v>
      </c>
      <c r="B15" s="372" t="s">
        <v>632</v>
      </c>
      <c r="C15" s="373"/>
      <c r="D15" s="373"/>
      <c r="E15" s="374"/>
      <c r="F15" s="366" t="s">
        <v>649</v>
      </c>
      <c r="G15" s="366"/>
      <c r="H15" s="366"/>
      <c r="I15" s="375"/>
      <c r="J15" s="376" t="s">
        <v>271</v>
      </c>
      <c r="K15" s="365" t="s">
        <v>640</v>
      </c>
      <c r="L15" s="366"/>
      <c r="M15" s="366"/>
      <c r="N15" s="366" t="s">
        <v>652</v>
      </c>
      <c r="O15" s="366"/>
      <c r="P15" s="366"/>
      <c r="Q15" s="366"/>
      <c r="R15" s="375"/>
      <c r="S15" s="376" t="s">
        <v>272</v>
      </c>
      <c r="T15" s="378" t="s">
        <v>644</v>
      </c>
      <c r="U15" s="379"/>
      <c r="V15" s="380"/>
      <c r="W15" s="381" t="s">
        <v>645</v>
      </c>
      <c r="X15" s="379"/>
      <c r="Y15" s="379"/>
      <c r="Z15" s="379"/>
      <c r="AA15" s="382"/>
    </row>
    <row r="16" spans="1:27" s="68" customFormat="1" ht="101.25" customHeight="1" x14ac:dyDescent="0.25">
      <c r="A16" s="371"/>
      <c r="B16" s="359" t="s">
        <v>650</v>
      </c>
      <c r="C16" s="360"/>
      <c r="D16" s="360"/>
      <c r="E16" s="361"/>
      <c r="F16" s="362" t="s">
        <v>651</v>
      </c>
      <c r="G16" s="362"/>
      <c r="H16" s="362"/>
      <c r="I16" s="363"/>
      <c r="J16" s="377"/>
      <c r="K16" s="364" t="s">
        <v>653</v>
      </c>
      <c r="L16" s="362"/>
      <c r="M16" s="362"/>
      <c r="N16" s="362" t="s">
        <v>654</v>
      </c>
      <c r="O16" s="362"/>
      <c r="P16" s="362"/>
      <c r="Q16" s="362"/>
      <c r="R16" s="363"/>
      <c r="S16" s="377"/>
      <c r="T16" s="365"/>
      <c r="U16" s="366"/>
      <c r="V16" s="366"/>
      <c r="W16" s="367"/>
      <c r="X16" s="368"/>
      <c r="Y16" s="368"/>
      <c r="Z16" s="368"/>
      <c r="AA16" s="369"/>
    </row>
    <row r="17" spans="1:27" s="68" customFormat="1" ht="111.75" customHeight="1" x14ac:dyDescent="0.25">
      <c r="A17" s="371"/>
      <c r="B17" s="389"/>
      <c r="C17" s="390"/>
      <c r="D17" s="390"/>
      <c r="E17" s="391"/>
      <c r="F17" s="362"/>
      <c r="G17" s="362"/>
      <c r="H17" s="362"/>
      <c r="I17" s="363"/>
      <c r="J17" s="377"/>
      <c r="K17" s="364"/>
      <c r="L17" s="362"/>
      <c r="M17" s="362"/>
      <c r="N17" s="362"/>
      <c r="O17" s="362"/>
      <c r="P17" s="362"/>
      <c r="Q17" s="362"/>
      <c r="R17" s="363"/>
      <c r="S17" s="377"/>
      <c r="T17" s="364"/>
      <c r="U17" s="362"/>
      <c r="V17" s="362"/>
      <c r="W17" s="362"/>
      <c r="X17" s="362"/>
      <c r="Y17" s="362"/>
      <c r="Z17" s="362"/>
      <c r="AA17" s="363"/>
    </row>
    <row r="18" spans="1:27" ht="133.5" customHeight="1" thickBot="1" x14ac:dyDescent="0.3">
      <c r="A18" s="371"/>
      <c r="B18" s="383"/>
      <c r="C18" s="384"/>
      <c r="D18" s="384"/>
      <c r="E18" s="385"/>
      <c r="F18" s="386"/>
      <c r="G18" s="386"/>
      <c r="H18" s="386"/>
      <c r="I18" s="387"/>
      <c r="J18" s="377"/>
      <c r="K18" s="388"/>
      <c r="L18" s="386"/>
      <c r="M18" s="386"/>
      <c r="N18" s="386"/>
      <c r="O18" s="386"/>
      <c r="P18" s="386"/>
      <c r="Q18" s="386"/>
      <c r="R18" s="387"/>
      <c r="S18" s="377"/>
      <c r="T18" s="388"/>
      <c r="U18" s="386"/>
      <c r="V18" s="386"/>
      <c r="W18" s="386"/>
      <c r="X18" s="386"/>
      <c r="Y18" s="386"/>
      <c r="Z18" s="386"/>
      <c r="AA18" s="387"/>
    </row>
    <row r="19" spans="1:27" ht="151.5" customHeight="1" x14ac:dyDescent="0.25">
      <c r="A19" s="392" t="s">
        <v>273</v>
      </c>
      <c r="B19" s="394" t="s">
        <v>633</v>
      </c>
      <c r="C19" s="394"/>
      <c r="D19" s="394"/>
      <c r="E19" s="394"/>
      <c r="F19" s="366" t="s">
        <v>655</v>
      </c>
      <c r="G19" s="366"/>
      <c r="H19" s="366"/>
      <c r="I19" s="366"/>
      <c r="J19" s="395" t="s">
        <v>274</v>
      </c>
      <c r="K19" s="366" t="s">
        <v>664</v>
      </c>
      <c r="L19" s="366"/>
      <c r="M19" s="366"/>
      <c r="N19" s="366" t="s">
        <v>663</v>
      </c>
      <c r="O19" s="366"/>
      <c r="P19" s="366"/>
      <c r="Q19" s="366"/>
      <c r="R19" s="366"/>
      <c r="S19" s="395" t="s">
        <v>275</v>
      </c>
      <c r="T19" s="398" t="s">
        <v>646</v>
      </c>
      <c r="U19" s="398"/>
      <c r="V19" s="398"/>
      <c r="W19" s="366" t="s">
        <v>658</v>
      </c>
      <c r="X19" s="366"/>
      <c r="Y19" s="366"/>
      <c r="Z19" s="366"/>
      <c r="AA19" s="375"/>
    </row>
    <row r="20" spans="1:27" ht="108" customHeight="1" x14ac:dyDescent="0.25">
      <c r="A20" s="393"/>
      <c r="B20" s="397" t="s">
        <v>656</v>
      </c>
      <c r="C20" s="397"/>
      <c r="D20" s="397"/>
      <c r="E20" s="397"/>
      <c r="F20" s="362" t="s">
        <v>657</v>
      </c>
      <c r="G20" s="362"/>
      <c r="H20" s="362"/>
      <c r="I20" s="362"/>
      <c r="J20" s="396"/>
      <c r="K20" s="362"/>
      <c r="L20" s="362"/>
      <c r="M20" s="362"/>
      <c r="N20" s="362"/>
      <c r="O20" s="362"/>
      <c r="P20" s="362"/>
      <c r="Q20" s="362"/>
      <c r="R20" s="362"/>
      <c r="S20" s="396"/>
      <c r="T20" s="362"/>
      <c r="U20" s="362"/>
      <c r="V20" s="362"/>
      <c r="W20" s="362"/>
      <c r="X20" s="362"/>
      <c r="Y20" s="362"/>
      <c r="Z20" s="362"/>
      <c r="AA20" s="363"/>
    </row>
    <row r="21" spans="1:27" ht="82.55" customHeight="1" x14ac:dyDescent="0.25">
      <c r="A21" s="393"/>
      <c r="B21" s="397"/>
      <c r="C21" s="397"/>
      <c r="D21" s="397"/>
      <c r="E21" s="397"/>
      <c r="F21" s="362"/>
      <c r="G21" s="362"/>
      <c r="H21" s="362"/>
      <c r="I21" s="362"/>
      <c r="J21" s="396"/>
      <c r="K21" s="362"/>
      <c r="L21" s="362"/>
      <c r="M21" s="362"/>
      <c r="N21" s="362"/>
      <c r="O21" s="362"/>
      <c r="P21" s="362"/>
      <c r="Q21" s="362"/>
      <c r="R21" s="362"/>
      <c r="S21" s="396"/>
      <c r="T21" s="362"/>
      <c r="U21" s="362"/>
      <c r="V21" s="362"/>
      <c r="W21" s="362"/>
      <c r="X21" s="362"/>
      <c r="Y21" s="362"/>
      <c r="Z21" s="362"/>
      <c r="AA21" s="363"/>
    </row>
    <row r="22" spans="1:27" ht="212.3" customHeight="1" x14ac:dyDescent="0.25">
      <c r="A22" s="409" t="s">
        <v>276</v>
      </c>
      <c r="B22" s="410" t="s">
        <v>634</v>
      </c>
      <c r="C22" s="411"/>
      <c r="D22" s="411"/>
      <c r="E22" s="412"/>
      <c r="F22" s="413" t="s">
        <v>635</v>
      </c>
      <c r="G22" s="414"/>
      <c r="H22" s="414"/>
      <c r="I22" s="415"/>
      <c r="J22" s="371" t="s">
        <v>277</v>
      </c>
      <c r="K22" s="399" t="s">
        <v>662</v>
      </c>
      <c r="L22" s="400"/>
      <c r="M22" s="400"/>
      <c r="N22" s="400" t="s">
        <v>665</v>
      </c>
      <c r="O22" s="400"/>
      <c r="P22" s="400"/>
      <c r="Q22" s="400"/>
      <c r="R22" s="401"/>
      <c r="S22" s="371" t="s">
        <v>278</v>
      </c>
      <c r="T22" s="399" t="s">
        <v>647</v>
      </c>
      <c r="U22" s="400"/>
      <c r="V22" s="400"/>
      <c r="W22" s="400" t="s">
        <v>648</v>
      </c>
      <c r="X22" s="400"/>
      <c r="Y22" s="400"/>
      <c r="Z22" s="400"/>
      <c r="AA22" s="401"/>
    </row>
    <row r="23" spans="1:27" ht="136.55000000000001" customHeight="1" x14ac:dyDescent="0.25">
      <c r="A23" s="409"/>
      <c r="B23" s="405" t="s">
        <v>659</v>
      </c>
      <c r="C23" s="360"/>
      <c r="D23" s="360"/>
      <c r="E23" s="361"/>
      <c r="F23" s="362" t="s">
        <v>636</v>
      </c>
      <c r="G23" s="362"/>
      <c r="H23" s="362"/>
      <c r="I23" s="363"/>
      <c r="J23" s="371"/>
      <c r="K23" s="399" t="s">
        <v>660</v>
      </c>
      <c r="L23" s="400"/>
      <c r="M23" s="400"/>
      <c r="N23" s="362" t="s">
        <v>663</v>
      </c>
      <c r="O23" s="362"/>
      <c r="P23" s="362"/>
      <c r="Q23" s="362"/>
      <c r="R23" s="363"/>
      <c r="S23" s="371"/>
      <c r="T23" s="364" t="s">
        <v>666</v>
      </c>
      <c r="U23" s="362"/>
      <c r="V23" s="362"/>
      <c r="W23" s="362" t="s">
        <v>667</v>
      </c>
      <c r="X23" s="362"/>
      <c r="Y23" s="362"/>
      <c r="Z23" s="362"/>
      <c r="AA23" s="363"/>
    </row>
    <row r="24" spans="1:27" ht="170.5" customHeight="1" thickBot="1" x14ac:dyDescent="0.3">
      <c r="A24" s="409"/>
      <c r="B24" s="406"/>
      <c r="C24" s="407"/>
      <c r="D24" s="407"/>
      <c r="E24" s="408"/>
      <c r="F24" s="386"/>
      <c r="G24" s="386"/>
      <c r="H24" s="386"/>
      <c r="I24" s="387"/>
      <c r="J24" s="371"/>
      <c r="K24" s="399" t="s">
        <v>661</v>
      </c>
      <c r="L24" s="400"/>
      <c r="M24" s="400"/>
      <c r="N24" s="386" t="s">
        <v>651</v>
      </c>
      <c r="O24" s="386"/>
      <c r="P24" s="386"/>
      <c r="Q24" s="386"/>
      <c r="R24" s="387"/>
      <c r="S24" s="371"/>
      <c r="T24" s="388"/>
      <c r="U24" s="386"/>
      <c r="V24" s="386"/>
      <c r="W24" s="386"/>
      <c r="X24" s="386"/>
      <c r="Y24" s="386"/>
      <c r="Z24" s="386"/>
      <c r="AA24" s="387"/>
    </row>
    <row r="25" spans="1:27" ht="256.75" customHeight="1" x14ac:dyDescent="0.25">
      <c r="A25" s="392" t="s">
        <v>279</v>
      </c>
      <c r="B25" s="394" t="s">
        <v>637</v>
      </c>
      <c r="C25" s="394"/>
      <c r="D25" s="394"/>
      <c r="E25" s="394"/>
      <c r="F25" s="366" t="s">
        <v>668</v>
      </c>
      <c r="G25" s="366"/>
      <c r="H25" s="366"/>
      <c r="I25" s="366"/>
      <c r="J25" s="395" t="s">
        <v>280</v>
      </c>
      <c r="K25" s="366" t="s">
        <v>672</v>
      </c>
      <c r="L25" s="366"/>
      <c r="M25" s="366"/>
      <c r="N25" s="366" t="s">
        <v>671</v>
      </c>
      <c r="O25" s="366"/>
      <c r="P25" s="366"/>
      <c r="Q25" s="366"/>
      <c r="R25" s="366"/>
      <c r="S25" s="395" t="s">
        <v>281</v>
      </c>
      <c r="T25" s="404" t="s">
        <v>678</v>
      </c>
      <c r="U25" s="404"/>
      <c r="V25" s="404"/>
      <c r="W25" s="366" t="s">
        <v>677</v>
      </c>
      <c r="X25" s="366"/>
      <c r="Y25" s="366"/>
      <c r="Z25" s="366"/>
      <c r="AA25" s="375"/>
    </row>
    <row r="26" spans="1:27" ht="156.25" customHeight="1" x14ac:dyDescent="0.25">
      <c r="A26" s="393"/>
      <c r="B26" s="397" t="s">
        <v>669</v>
      </c>
      <c r="C26" s="397"/>
      <c r="D26" s="397"/>
      <c r="E26" s="397"/>
      <c r="F26" s="362" t="s">
        <v>670</v>
      </c>
      <c r="G26" s="362"/>
      <c r="H26" s="362"/>
      <c r="I26" s="362"/>
      <c r="J26" s="396"/>
      <c r="K26" s="362" t="s">
        <v>673</v>
      </c>
      <c r="L26" s="362"/>
      <c r="M26" s="362"/>
      <c r="N26" s="362" t="s">
        <v>674</v>
      </c>
      <c r="O26" s="362"/>
      <c r="P26" s="362"/>
      <c r="Q26" s="362"/>
      <c r="R26" s="362"/>
      <c r="S26" s="396"/>
      <c r="T26" s="362" t="s">
        <v>679</v>
      </c>
      <c r="U26" s="362"/>
      <c r="V26" s="362"/>
      <c r="W26" s="362" t="s">
        <v>680</v>
      </c>
      <c r="X26" s="362"/>
      <c r="Y26" s="362"/>
      <c r="Z26" s="362"/>
      <c r="AA26" s="363"/>
    </row>
    <row r="27" spans="1:27" ht="102.25" customHeight="1" x14ac:dyDescent="0.25">
      <c r="A27" s="393"/>
      <c r="B27" s="397"/>
      <c r="C27" s="397"/>
      <c r="D27" s="397"/>
      <c r="E27" s="397"/>
      <c r="F27" s="362"/>
      <c r="G27" s="362"/>
      <c r="H27" s="362"/>
      <c r="I27" s="362"/>
      <c r="J27" s="396"/>
      <c r="K27" s="362" t="s">
        <v>675</v>
      </c>
      <c r="L27" s="362"/>
      <c r="M27" s="362"/>
      <c r="N27" s="362" t="s">
        <v>676</v>
      </c>
      <c r="O27" s="362"/>
      <c r="P27" s="362"/>
      <c r="Q27" s="362"/>
      <c r="R27" s="362"/>
      <c r="S27" s="396"/>
      <c r="T27" s="362"/>
      <c r="U27" s="362"/>
      <c r="V27" s="362"/>
      <c r="W27" s="362"/>
      <c r="X27" s="362"/>
      <c r="Y27" s="362"/>
      <c r="Z27" s="362"/>
      <c r="AA27" s="363"/>
    </row>
    <row r="28" spans="1:27" ht="32.299999999999997" customHeight="1" x14ac:dyDescent="0.25">
      <c r="A28" s="393"/>
      <c r="B28" s="397"/>
      <c r="C28" s="397"/>
      <c r="D28" s="397"/>
      <c r="E28" s="397"/>
      <c r="F28" s="362"/>
      <c r="G28" s="362"/>
      <c r="H28" s="362"/>
      <c r="I28" s="362"/>
      <c r="J28" s="396"/>
      <c r="K28" s="362"/>
      <c r="L28" s="362"/>
      <c r="M28" s="362"/>
      <c r="N28" s="362"/>
      <c r="O28" s="362"/>
      <c r="P28" s="362"/>
      <c r="Q28" s="362"/>
      <c r="R28" s="362"/>
      <c r="S28" s="396"/>
      <c r="T28" s="362"/>
      <c r="U28" s="362"/>
      <c r="V28" s="362"/>
      <c r="W28" s="362"/>
      <c r="X28" s="362"/>
      <c r="Y28" s="362"/>
      <c r="Z28" s="362"/>
      <c r="AA28" s="363"/>
    </row>
    <row r="29" spans="1:27" ht="44.5" customHeight="1" thickBot="1" x14ac:dyDescent="0.3">
      <c r="A29" s="402"/>
      <c r="B29" s="416"/>
      <c r="C29" s="416"/>
      <c r="D29" s="416"/>
      <c r="E29" s="416"/>
      <c r="F29" s="417"/>
      <c r="G29" s="417"/>
      <c r="H29" s="417"/>
      <c r="I29" s="417"/>
      <c r="J29" s="403"/>
      <c r="K29" s="417"/>
      <c r="L29" s="417"/>
      <c r="M29" s="417"/>
      <c r="N29" s="417"/>
      <c r="O29" s="417"/>
      <c r="P29" s="417"/>
      <c r="Q29" s="417"/>
      <c r="R29" s="417"/>
      <c r="S29" s="403"/>
      <c r="T29" s="417"/>
      <c r="U29" s="417"/>
      <c r="V29" s="417"/>
      <c r="W29" s="417"/>
      <c r="X29" s="417"/>
      <c r="Y29" s="417"/>
      <c r="Z29" s="417"/>
      <c r="AA29" s="418"/>
    </row>
    <row r="30" spans="1:27" ht="238.75" customHeight="1" x14ac:dyDescent="0.25">
      <c r="A30" s="409" t="s">
        <v>282</v>
      </c>
      <c r="B30" s="410" t="s">
        <v>681</v>
      </c>
      <c r="C30" s="411"/>
      <c r="D30" s="411"/>
      <c r="E30" s="412"/>
      <c r="F30" s="400" t="s">
        <v>638</v>
      </c>
      <c r="G30" s="400"/>
      <c r="H30" s="400"/>
      <c r="I30" s="401"/>
      <c r="J30" s="371" t="s">
        <v>283</v>
      </c>
      <c r="K30" s="399" t="s">
        <v>641</v>
      </c>
      <c r="L30" s="400"/>
      <c r="M30" s="400"/>
      <c r="N30" s="400" t="s">
        <v>642</v>
      </c>
      <c r="O30" s="400"/>
      <c r="P30" s="400"/>
      <c r="Q30" s="400"/>
      <c r="R30" s="401"/>
      <c r="S30" s="371" t="s">
        <v>284</v>
      </c>
      <c r="T30" s="419" t="s">
        <v>682</v>
      </c>
      <c r="U30" s="400"/>
      <c r="V30" s="400"/>
      <c r="W30" s="400" t="s">
        <v>683</v>
      </c>
      <c r="X30" s="400"/>
      <c r="Y30" s="400"/>
      <c r="Z30" s="400"/>
      <c r="AA30" s="401"/>
    </row>
    <row r="31" spans="1:27" ht="158.30000000000001" customHeight="1" thickBot="1" x14ac:dyDescent="0.3">
      <c r="A31" s="409"/>
      <c r="B31" s="405"/>
      <c r="C31" s="360"/>
      <c r="D31" s="360"/>
      <c r="E31" s="361"/>
      <c r="F31" s="362"/>
      <c r="G31" s="362"/>
      <c r="H31" s="362"/>
      <c r="I31" s="363"/>
      <c r="J31" s="371"/>
      <c r="K31" s="364"/>
      <c r="L31" s="362"/>
      <c r="M31" s="362"/>
      <c r="N31" s="362"/>
      <c r="O31" s="362"/>
      <c r="P31" s="362"/>
      <c r="Q31" s="362"/>
      <c r="R31" s="363"/>
      <c r="S31" s="371"/>
      <c r="T31" s="364"/>
      <c r="U31" s="362"/>
      <c r="V31" s="362"/>
      <c r="W31" s="362"/>
      <c r="X31" s="362"/>
      <c r="Y31" s="362"/>
      <c r="Z31" s="362"/>
      <c r="AA31" s="363"/>
    </row>
    <row r="32" spans="1:27" ht="144.69999999999999" customHeight="1" x14ac:dyDescent="0.25">
      <c r="A32" s="420" t="s">
        <v>285</v>
      </c>
      <c r="B32" s="421" t="s">
        <v>639</v>
      </c>
      <c r="C32" s="373"/>
      <c r="D32" s="373"/>
      <c r="E32" s="374"/>
      <c r="F32" s="366" t="s">
        <v>684</v>
      </c>
      <c r="G32" s="366"/>
      <c r="H32" s="366"/>
      <c r="I32" s="375"/>
      <c r="J32" s="370" t="s">
        <v>286</v>
      </c>
      <c r="K32" s="365" t="s">
        <v>643</v>
      </c>
      <c r="L32" s="366"/>
      <c r="M32" s="366"/>
      <c r="N32" s="366" t="s">
        <v>685</v>
      </c>
      <c r="O32" s="366"/>
      <c r="P32" s="366"/>
      <c r="Q32" s="366"/>
      <c r="R32" s="375"/>
      <c r="S32" s="370" t="s">
        <v>287</v>
      </c>
      <c r="T32" s="365" t="s">
        <v>686</v>
      </c>
      <c r="U32" s="366"/>
      <c r="V32" s="366"/>
      <c r="W32" s="366" t="s">
        <v>687</v>
      </c>
      <c r="X32" s="366"/>
      <c r="Y32" s="366"/>
      <c r="Z32" s="366"/>
      <c r="AA32" s="375"/>
    </row>
    <row r="33" spans="1:27" ht="84.25" customHeight="1" x14ac:dyDescent="0.25">
      <c r="A33" s="409"/>
      <c r="B33" s="405"/>
      <c r="C33" s="360"/>
      <c r="D33" s="360"/>
      <c r="E33" s="361"/>
      <c r="F33" s="362"/>
      <c r="G33" s="362"/>
      <c r="H33" s="362"/>
      <c r="I33" s="363"/>
      <c r="J33" s="371"/>
      <c r="K33" s="364"/>
      <c r="L33" s="362"/>
      <c r="M33" s="362"/>
      <c r="N33" s="362"/>
      <c r="O33" s="362"/>
      <c r="P33" s="362"/>
      <c r="Q33" s="362"/>
      <c r="R33" s="363"/>
      <c r="S33" s="371"/>
      <c r="T33" s="364"/>
      <c r="U33" s="362"/>
      <c r="V33" s="362"/>
      <c r="W33" s="362"/>
      <c r="X33" s="362"/>
      <c r="Y33" s="362"/>
      <c r="Z33" s="362"/>
      <c r="AA33" s="363"/>
    </row>
    <row r="34" spans="1:27" ht="24.8" customHeight="1" x14ac:dyDescent="0.25">
      <c r="A34" s="113"/>
      <c r="B34" s="113"/>
      <c r="C34" s="113"/>
      <c r="D34" s="113"/>
      <c r="E34" s="113"/>
      <c r="F34" s="113"/>
      <c r="G34" s="113"/>
      <c r="H34" s="113"/>
      <c r="I34" s="113"/>
      <c r="J34" s="113"/>
      <c r="K34" s="113"/>
      <c r="L34" s="113"/>
      <c r="M34" s="113"/>
      <c r="N34" s="113"/>
      <c r="O34" s="113"/>
      <c r="P34" s="113"/>
      <c r="Q34" s="113"/>
      <c r="R34" s="113"/>
    </row>
    <row r="35" spans="1:27" ht="24.8" customHeight="1" x14ac:dyDescent="0.25">
      <c r="A35" s="113"/>
      <c r="B35" s="113"/>
      <c r="C35" s="113"/>
      <c r="D35" s="113"/>
      <c r="E35" s="113"/>
      <c r="F35" s="113"/>
      <c r="G35" s="113"/>
      <c r="H35" s="113"/>
      <c r="I35" s="113"/>
      <c r="J35" s="113"/>
      <c r="K35" s="113"/>
      <c r="L35" s="113"/>
      <c r="M35" s="113"/>
      <c r="N35" s="113"/>
      <c r="O35" s="113"/>
      <c r="P35" s="113"/>
      <c r="Q35" s="113"/>
      <c r="R35" s="113"/>
    </row>
    <row r="36" spans="1:27" ht="24.8" customHeight="1" x14ac:dyDescent="0.25">
      <c r="A36" s="113"/>
      <c r="B36" s="113"/>
      <c r="C36" s="113"/>
      <c r="D36" s="113"/>
      <c r="E36" s="113"/>
      <c r="F36" s="113"/>
      <c r="G36" s="113"/>
      <c r="H36" s="113"/>
      <c r="I36" s="113"/>
      <c r="J36" s="113"/>
      <c r="K36" s="113"/>
      <c r="L36" s="113"/>
      <c r="M36" s="113"/>
      <c r="N36" s="113"/>
      <c r="O36" s="113"/>
      <c r="P36" s="113"/>
      <c r="Q36" s="113"/>
      <c r="R36" s="113"/>
    </row>
    <row r="37" spans="1:27" ht="24.8" customHeight="1" x14ac:dyDescent="0.25">
      <c r="A37" s="113"/>
      <c r="B37" s="113"/>
      <c r="C37" s="113"/>
      <c r="D37" s="113"/>
      <c r="E37" s="113"/>
      <c r="F37" s="113"/>
      <c r="G37" s="113"/>
      <c r="H37" s="113"/>
      <c r="I37" s="113"/>
      <c r="J37" s="113"/>
      <c r="K37" s="113"/>
      <c r="L37" s="113"/>
      <c r="M37" s="113"/>
      <c r="N37" s="113"/>
      <c r="O37" s="113"/>
      <c r="P37" s="113"/>
      <c r="Q37" s="113"/>
      <c r="R37" s="113"/>
    </row>
    <row r="38" spans="1:27" ht="24.8" customHeight="1" x14ac:dyDescent="0.25">
      <c r="A38" s="113"/>
      <c r="B38" s="113"/>
      <c r="C38" s="113"/>
      <c r="D38" s="113"/>
      <c r="E38" s="113"/>
      <c r="F38" s="113"/>
      <c r="G38" s="113"/>
      <c r="H38" s="113"/>
      <c r="I38" s="113"/>
      <c r="J38" s="113"/>
      <c r="K38" s="113"/>
      <c r="L38" s="113"/>
      <c r="M38" s="113"/>
      <c r="N38" s="113"/>
      <c r="O38" s="113"/>
      <c r="P38" s="113"/>
      <c r="Q38" s="113"/>
      <c r="R38" s="113"/>
    </row>
    <row r="39" spans="1:27" x14ac:dyDescent="0.25">
      <c r="A39" s="113"/>
      <c r="B39" s="113"/>
      <c r="C39" s="113"/>
      <c r="D39" s="113"/>
      <c r="E39" s="113"/>
      <c r="F39" s="113"/>
      <c r="G39" s="113"/>
      <c r="H39" s="113"/>
      <c r="I39" s="113"/>
      <c r="J39" s="113"/>
      <c r="K39" s="113"/>
      <c r="L39" s="113"/>
      <c r="M39" s="113"/>
      <c r="N39" s="113"/>
      <c r="O39" s="113"/>
      <c r="P39" s="113"/>
      <c r="Q39" s="113"/>
      <c r="R39" s="113"/>
    </row>
    <row r="40" spans="1:27" x14ac:dyDescent="0.25">
      <c r="A40" s="113"/>
      <c r="B40" s="113"/>
      <c r="C40" s="113"/>
      <c r="D40" s="113"/>
      <c r="E40" s="113"/>
      <c r="F40" s="113"/>
      <c r="G40" s="113"/>
      <c r="H40" s="113"/>
      <c r="I40" s="113"/>
      <c r="J40" s="113"/>
      <c r="K40" s="113"/>
      <c r="L40" s="113"/>
      <c r="M40" s="113"/>
      <c r="N40" s="113"/>
      <c r="O40" s="113"/>
      <c r="P40" s="113"/>
      <c r="Q40" s="113"/>
      <c r="R40" s="113"/>
    </row>
    <row r="41" spans="1:27" x14ac:dyDescent="0.25">
      <c r="A41" s="113"/>
      <c r="B41" s="113"/>
      <c r="C41" s="113"/>
      <c r="D41" s="113"/>
      <c r="E41" s="113"/>
      <c r="F41" s="113"/>
      <c r="G41" s="113"/>
      <c r="H41" s="113"/>
      <c r="I41" s="113"/>
      <c r="J41" s="113"/>
      <c r="K41" s="113"/>
      <c r="L41" s="113"/>
      <c r="M41" s="113"/>
      <c r="N41" s="113"/>
      <c r="O41" s="113"/>
      <c r="P41" s="113"/>
      <c r="Q41" s="113"/>
      <c r="R41" s="113"/>
    </row>
    <row r="42" spans="1:27" x14ac:dyDescent="0.25">
      <c r="A42" s="113"/>
      <c r="B42" s="113"/>
      <c r="C42" s="113"/>
      <c r="D42" s="113"/>
      <c r="E42" s="113"/>
      <c r="F42" s="113"/>
      <c r="G42" s="113"/>
      <c r="H42" s="113"/>
      <c r="I42" s="113"/>
      <c r="J42" s="113"/>
      <c r="K42" s="113"/>
      <c r="L42" s="113"/>
      <c r="M42" s="113"/>
      <c r="N42" s="113"/>
      <c r="O42" s="113"/>
      <c r="P42" s="113"/>
      <c r="Q42" s="113"/>
      <c r="R42" s="113"/>
    </row>
    <row r="43" spans="1:27" x14ac:dyDescent="0.25">
      <c r="A43" s="113"/>
      <c r="B43" s="113"/>
      <c r="C43" s="113"/>
      <c r="D43" s="113"/>
      <c r="E43" s="113"/>
      <c r="F43" s="113"/>
      <c r="G43" s="113"/>
      <c r="H43" s="113"/>
      <c r="I43" s="113"/>
      <c r="J43" s="113"/>
      <c r="K43" s="113"/>
      <c r="L43" s="113"/>
      <c r="M43" s="113"/>
      <c r="N43" s="113"/>
      <c r="O43" s="113"/>
      <c r="P43" s="113"/>
      <c r="Q43" s="113"/>
      <c r="R43" s="113"/>
    </row>
    <row r="44" spans="1:27" x14ac:dyDescent="0.25">
      <c r="A44" s="113"/>
      <c r="B44" s="113"/>
      <c r="C44" s="113"/>
      <c r="D44" s="113"/>
      <c r="E44" s="113"/>
      <c r="F44" s="113"/>
      <c r="G44" s="113"/>
      <c r="H44" s="113"/>
      <c r="I44" s="113"/>
      <c r="J44" s="113"/>
      <c r="K44" s="113"/>
      <c r="L44" s="113"/>
      <c r="M44" s="113"/>
      <c r="N44" s="113"/>
      <c r="O44" s="113"/>
      <c r="P44" s="113"/>
      <c r="Q44" s="113"/>
      <c r="R44" s="113"/>
    </row>
    <row r="45" spans="1:27" x14ac:dyDescent="0.25">
      <c r="A45" s="113"/>
      <c r="B45" s="113"/>
      <c r="C45" s="113"/>
      <c r="D45" s="113"/>
      <c r="E45" s="113"/>
      <c r="F45" s="113"/>
      <c r="G45" s="113"/>
      <c r="H45" s="113"/>
      <c r="I45" s="113"/>
      <c r="J45" s="113"/>
      <c r="K45" s="113"/>
      <c r="L45" s="113"/>
      <c r="M45" s="113"/>
      <c r="N45" s="113"/>
      <c r="O45" s="113"/>
      <c r="P45" s="113"/>
      <c r="Q45" s="113"/>
      <c r="R45" s="113"/>
    </row>
    <row r="46" spans="1:27" x14ac:dyDescent="0.25">
      <c r="A46" s="113"/>
      <c r="B46" s="113"/>
      <c r="C46" s="113"/>
      <c r="D46" s="113"/>
      <c r="E46" s="113"/>
      <c r="F46" s="113"/>
      <c r="G46" s="113"/>
      <c r="H46" s="113"/>
      <c r="I46" s="113"/>
      <c r="J46" s="113"/>
      <c r="K46" s="113"/>
      <c r="L46" s="113"/>
      <c r="M46" s="113"/>
      <c r="N46" s="113"/>
      <c r="O46" s="113"/>
      <c r="P46" s="113"/>
      <c r="Q46" s="113"/>
      <c r="R46" s="113"/>
    </row>
    <row r="47" spans="1:27" x14ac:dyDescent="0.25">
      <c r="A47" s="113"/>
      <c r="B47" s="113"/>
      <c r="C47" s="113"/>
      <c r="D47" s="113"/>
      <c r="E47" s="113"/>
      <c r="F47" s="113"/>
      <c r="G47" s="113"/>
      <c r="H47" s="113"/>
      <c r="I47" s="113"/>
      <c r="J47" s="113"/>
      <c r="K47" s="113"/>
      <c r="L47" s="113"/>
      <c r="M47" s="113"/>
      <c r="N47" s="113"/>
      <c r="O47" s="113"/>
      <c r="P47" s="113"/>
      <c r="Q47" s="113"/>
      <c r="R47" s="113"/>
    </row>
    <row r="48" spans="1:27"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row r="59" spans="1:18" x14ac:dyDescent="0.25">
      <c r="A59" s="113"/>
      <c r="B59" s="113"/>
      <c r="C59" s="113"/>
      <c r="D59" s="113"/>
      <c r="E59" s="113"/>
      <c r="F59" s="113"/>
      <c r="G59" s="113"/>
      <c r="H59" s="113"/>
      <c r="I59" s="113"/>
      <c r="J59" s="113"/>
      <c r="K59" s="113"/>
      <c r="L59" s="113"/>
      <c r="M59" s="113"/>
      <c r="N59" s="113"/>
      <c r="O59" s="113"/>
      <c r="P59" s="113"/>
      <c r="Q59" s="113"/>
      <c r="R59" s="113"/>
    </row>
  </sheetData>
  <mergeCells count="152">
    <mergeCell ref="A32:A33"/>
    <mergeCell ref="B32:E32"/>
    <mergeCell ref="F32:I32"/>
    <mergeCell ref="J32:J33"/>
    <mergeCell ref="K32:M32"/>
    <mergeCell ref="N32:R32"/>
    <mergeCell ref="A30:A31"/>
    <mergeCell ref="B30:E30"/>
    <mergeCell ref="F30:I30"/>
    <mergeCell ref="J30:J31"/>
    <mergeCell ref="K30:M30"/>
    <mergeCell ref="N30:R30"/>
    <mergeCell ref="S32:S33"/>
    <mergeCell ref="T32:V32"/>
    <mergeCell ref="W32:AA32"/>
    <mergeCell ref="S30:S31"/>
    <mergeCell ref="T30:V30"/>
    <mergeCell ref="W30:AA30"/>
    <mergeCell ref="B31:E31"/>
    <mergeCell ref="F31:I31"/>
    <mergeCell ref="K31:M31"/>
    <mergeCell ref="N31:R31"/>
    <mergeCell ref="T31:V31"/>
    <mergeCell ref="W31:AA31"/>
    <mergeCell ref="B33:E33"/>
    <mergeCell ref="F33:I33"/>
    <mergeCell ref="K33:M33"/>
    <mergeCell ref="N33:R33"/>
    <mergeCell ref="T33:V33"/>
    <mergeCell ref="W33:AA33"/>
    <mergeCell ref="B29:E29"/>
    <mergeCell ref="F29:I29"/>
    <mergeCell ref="K29:M29"/>
    <mergeCell ref="N29:R29"/>
    <mergeCell ref="T29:V29"/>
    <mergeCell ref="W29:AA29"/>
    <mergeCell ref="B28:E28"/>
    <mergeCell ref="F28:I28"/>
    <mergeCell ref="K28:M28"/>
    <mergeCell ref="N28:R28"/>
    <mergeCell ref="T28:V28"/>
    <mergeCell ref="W28:AA28"/>
    <mergeCell ref="T27:V27"/>
    <mergeCell ref="W27:AA27"/>
    <mergeCell ref="W25:AA25"/>
    <mergeCell ref="B26:E26"/>
    <mergeCell ref="F26:I26"/>
    <mergeCell ref="K26:M26"/>
    <mergeCell ref="N26:R26"/>
    <mergeCell ref="T26:V26"/>
    <mergeCell ref="W26:AA26"/>
    <mergeCell ref="A25:A29"/>
    <mergeCell ref="B25:E25"/>
    <mergeCell ref="F25:I25"/>
    <mergeCell ref="J25:J29"/>
    <mergeCell ref="K25:M25"/>
    <mergeCell ref="N25:R25"/>
    <mergeCell ref="S25:S29"/>
    <mergeCell ref="T25:V25"/>
    <mergeCell ref="S22:S24"/>
    <mergeCell ref="T22:V22"/>
    <mergeCell ref="B23:E23"/>
    <mergeCell ref="F23:I23"/>
    <mergeCell ref="K23:M23"/>
    <mergeCell ref="N23:R23"/>
    <mergeCell ref="T23:V23"/>
    <mergeCell ref="B24:E24"/>
    <mergeCell ref="A22:A24"/>
    <mergeCell ref="B22:E22"/>
    <mergeCell ref="F22:I22"/>
    <mergeCell ref="J22:J24"/>
    <mergeCell ref="B27:E27"/>
    <mergeCell ref="F27:I27"/>
    <mergeCell ref="K27:M27"/>
    <mergeCell ref="N27:R27"/>
    <mergeCell ref="K22:M22"/>
    <mergeCell ref="N22:R22"/>
    <mergeCell ref="F24:I24"/>
    <mergeCell ref="K24:M24"/>
    <mergeCell ref="N24:R24"/>
    <mergeCell ref="T24:V24"/>
    <mergeCell ref="W24:AA24"/>
    <mergeCell ref="W22:AA22"/>
    <mergeCell ref="W23:AA23"/>
    <mergeCell ref="W19:AA19"/>
    <mergeCell ref="B20:E20"/>
    <mergeCell ref="F20:I20"/>
    <mergeCell ref="K20:M20"/>
    <mergeCell ref="N20:R20"/>
    <mergeCell ref="T20:V20"/>
    <mergeCell ref="W20:AA20"/>
    <mergeCell ref="B21:E21"/>
    <mergeCell ref="K17:M17"/>
    <mergeCell ref="N17:R17"/>
    <mergeCell ref="T17:V17"/>
    <mergeCell ref="W17:AA17"/>
    <mergeCell ref="T21:V21"/>
    <mergeCell ref="W21:AA21"/>
    <mergeCell ref="S19:S21"/>
    <mergeCell ref="T19:V19"/>
    <mergeCell ref="A19:A21"/>
    <mergeCell ref="B19:E19"/>
    <mergeCell ref="F19:I19"/>
    <mergeCell ref="J19:J21"/>
    <mergeCell ref="K19:M19"/>
    <mergeCell ref="N19:R19"/>
    <mergeCell ref="F21:I21"/>
    <mergeCell ref="K21:M21"/>
    <mergeCell ref="N21:R21"/>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2" customWidth="1"/>
    <col min="2" max="2" width="17" customWidth="1"/>
    <col min="3" max="3" width="17.75" customWidth="1"/>
    <col min="4" max="4" width="14.375" customWidth="1"/>
    <col min="7" max="7" width="14.375" customWidth="1"/>
    <col min="21" max="21" width="11.375" style="108" customWidth="1"/>
    <col min="22" max="22" width="11.375" style="202"/>
  </cols>
  <sheetData>
    <row r="1" spans="1:22" ht="185.45" x14ac:dyDescent="0.25">
      <c r="A1" s="203" t="s">
        <v>594</v>
      </c>
      <c r="B1" s="203" t="s">
        <v>574</v>
      </c>
      <c r="C1" s="203" t="s">
        <v>575</v>
      </c>
      <c r="D1" s="203" t="s">
        <v>576</v>
      </c>
      <c r="E1" s="203" t="s">
        <v>577</v>
      </c>
      <c r="F1" s="203" t="s">
        <v>578</v>
      </c>
      <c r="G1" s="203" t="s">
        <v>579</v>
      </c>
      <c r="H1" s="203" t="s">
        <v>580</v>
      </c>
      <c r="I1" s="203" t="s">
        <v>581</v>
      </c>
      <c r="J1" s="203" t="s">
        <v>582</v>
      </c>
      <c r="K1" s="203" t="s">
        <v>583</v>
      </c>
      <c r="L1" s="203" t="s">
        <v>584</v>
      </c>
      <c r="M1" s="203" t="s">
        <v>585</v>
      </c>
      <c r="N1" s="203" t="s">
        <v>586</v>
      </c>
      <c r="O1" s="203" t="s">
        <v>587</v>
      </c>
      <c r="P1" s="203" t="s">
        <v>588</v>
      </c>
      <c r="Q1" s="203" t="s">
        <v>589</v>
      </c>
      <c r="R1" s="203" t="s">
        <v>590</v>
      </c>
      <c r="S1" s="203" t="s">
        <v>591</v>
      </c>
      <c r="T1" s="203" t="s">
        <v>592</v>
      </c>
      <c r="U1" s="204" t="s">
        <v>247</v>
      </c>
      <c r="V1" s="203" t="s">
        <v>593</v>
      </c>
    </row>
    <row r="2" spans="1:22" ht="14.95" x14ac:dyDescent="0.25">
      <c r="A2" s="201"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1" t="str">
        <f>IF(U2&lt;=5,"Moderado",IF(U2&lt;=10,"Mayor","Catastrofico"))</f>
        <v>Mayor</v>
      </c>
    </row>
    <row r="3" spans="1:22" ht="14.95" x14ac:dyDescent="0.25">
      <c r="A3" s="201"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1" t="str">
        <f t="shared" ref="V3:V6" si="1">IF(U3&lt;=5,"Moderado",IF(U3&lt;=10,"Mayor","Catastrofico"))</f>
        <v>Catastrofico</v>
      </c>
    </row>
    <row r="4" spans="1:22" ht="14.95" x14ac:dyDescent="0.25">
      <c r="A4" s="201"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1" t="str">
        <f t="shared" si="1"/>
        <v>Catastrofico</v>
      </c>
    </row>
    <row r="5" spans="1:22" ht="14.95" x14ac:dyDescent="0.25">
      <c r="A5" s="201"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1" t="str">
        <f>IF(U5&lt;=5,"Moderado",IF(U5&lt;=10,"Mayor","Catastrofico"))</f>
        <v>Catastrofico</v>
      </c>
    </row>
    <row r="6" spans="1:22" ht="14.95" x14ac:dyDescent="0.25">
      <c r="A6" s="201"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1" t="str">
        <f t="shared" si="1"/>
        <v>Catastrofico</v>
      </c>
    </row>
    <row r="7" spans="1:22" ht="15.8" customHeight="1" x14ac:dyDescent="0.25">
      <c r="A7" s="201"/>
      <c r="B7" s="109"/>
      <c r="C7" s="109"/>
      <c r="D7" s="109"/>
      <c r="E7" s="109"/>
      <c r="F7" s="109"/>
      <c r="G7" s="109"/>
      <c r="H7" s="109"/>
      <c r="I7" s="109"/>
      <c r="J7" s="109"/>
      <c r="K7" s="109"/>
      <c r="L7" s="109"/>
      <c r="M7" s="109"/>
      <c r="N7" s="109"/>
      <c r="O7" s="109"/>
      <c r="P7" s="109"/>
      <c r="Q7" s="109"/>
      <c r="R7" s="109"/>
      <c r="S7" s="109"/>
      <c r="T7" s="109"/>
      <c r="U7" s="110"/>
      <c r="V7" s="201"/>
    </row>
    <row r="8" spans="1:22" ht="14.95" x14ac:dyDescent="0.25">
      <c r="A8" s="201"/>
      <c r="B8" s="109"/>
      <c r="C8" s="109"/>
      <c r="D8" s="109"/>
      <c r="E8" s="109"/>
      <c r="F8" s="109"/>
      <c r="G8" s="109"/>
      <c r="H8" s="109"/>
      <c r="I8" s="109"/>
      <c r="J8" s="109"/>
      <c r="K8" s="109"/>
      <c r="L8" s="109"/>
      <c r="M8" s="109"/>
      <c r="N8" s="109"/>
      <c r="O8" s="109"/>
      <c r="P8" s="109"/>
      <c r="Q8" s="109"/>
      <c r="R8" s="109"/>
      <c r="S8" s="109"/>
      <c r="T8" s="109"/>
      <c r="U8" s="110"/>
      <c r="V8" s="201"/>
    </row>
    <row r="9" spans="1:22" ht="14.95" x14ac:dyDescent="0.25">
      <c r="A9" s="201"/>
      <c r="B9" s="109"/>
      <c r="C9" s="109"/>
      <c r="D9" s="109"/>
      <c r="E9" s="109"/>
      <c r="F9" s="109"/>
      <c r="G9" s="109"/>
      <c r="H9" s="109"/>
      <c r="I9" s="109"/>
      <c r="J9" s="109"/>
      <c r="K9" s="109"/>
      <c r="L9" s="109"/>
      <c r="M9" s="109"/>
      <c r="N9" s="109"/>
      <c r="O9" s="109"/>
      <c r="P9" s="109"/>
      <c r="Q9" s="109"/>
      <c r="R9" s="109"/>
      <c r="S9" s="109"/>
      <c r="T9" s="109"/>
      <c r="U9" s="110"/>
      <c r="V9" s="201"/>
    </row>
    <row r="10" spans="1:22" ht="14.95" x14ac:dyDescent="0.25">
      <c r="A10" s="201"/>
      <c r="B10" s="109"/>
      <c r="C10" s="109"/>
      <c r="D10" s="109"/>
      <c r="E10" s="109"/>
      <c r="F10" s="109"/>
      <c r="G10" s="109"/>
      <c r="H10" s="109"/>
      <c r="I10" s="109"/>
      <c r="J10" s="109"/>
      <c r="K10" s="109"/>
      <c r="L10" s="109"/>
      <c r="M10" s="109"/>
      <c r="N10" s="109"/>
      <c r="O10" s="109"/>
      <c r="P10" s="109"/>
      <c r="Q10" s="109"/>
      <c r="R10" s="109"/>
      <c r="S10" s="109"/>
      <c r="T10" s="109"/>
      <c r="U10" s="110"/>
      <c r="V10" s="201"/>
    </row>
    <row r="11" spans="1:22" ht="14.95" x14ac:dyDescent="0.25">
      <c r="A11" s="201"/>
      <c r="B11" s="109"/>
      <c r="C11" s="109"/>
      <c r="D11" s="109"/>
      <c r="E11" s="109"/>
      <c r="F11" s="109"/>
      <c r="G11" s="109"/>
      <c r="H11" s="109"/>
      <c r="I11" s="109"/>
      <c r="J11" s="109"/>
      <c r="K11" s="109"/>
      <c r="L11" s="109"/>
      <c r="M11" s="109"/>
      <c r="N11" s="109"/>
      <c r="O11" s="109"/>
      <c r="P11" s="109"/>
      <c r="Q11" s="109"/>
      <c r="R11" s="109"/>
      <c r="S11" s="109"/>
      <c r="T11" s="109"/>
      <c r="U11" s="110"/>
      <c r="V11" s="201"/>
    </row>
    <row r="12" spans="1:22" ht="14.95" x14ac:dyDescent="0.25">
      <c r="A12" s="201"/>
      <c r="B12" s="109"/>
      <c r="C12" s="109"/>
      <c r="D12" s="109"/>
      <c r="E12" s="109"/>
      <c r="F12" s="109"/>
      <c r="G12" s="109"/>
      <c r="H12" s="109"/>
      <c r="I12" s="109"/>
      <c r="J12" s="109"/>
      <c r="K12" s="109"/>
      <c r="L12" s="109"/>
      <c r="M12" s="109"/>
      <c r="N12" s="109"/>
      <c r="O12" s="109"/>
      <c r="P12" s="109"/>
      <c r="Q12" s="109"/>
      <c r="R12" s="109"/>
      <c r="S12" s="109"/>
      <c r="T12" s="109"/>
      <c r="U12" s="110"/>
      <c r="V12" s="201"/>
    </row>
    <row r="13" spans="1:22" ht="14.95" x14ac:dyDescent="0.25">
      <c r="A13" s="201"/>
      <c r="B13" s="109"/>
      <c r="C13" s="109"/>
      <c r="D13" s="109"/>
      <c r="E13" s="109"/>
      <c r="F13" s="109"/>
      <c r="G13" s="109"/>
      <c r="H13" s="109"/>
      <c r="I13" s="109"/>
      <c r="J13" s="109"/>
      <c r="K13" s="109"/>
      <c r="L13" s="109"/>
      <c r="M13" s="109"/>
      <c r="N13" s="109"/>
      <c r="O13" s="109"/>
      <c r="P13" s="109"/>
      <c r="Q13" s="109"/>
      <c r="R13" s="109"/>
      <c r="S13" s="109"/>
      <c r="T13" s="109"/>
      <c r="U13" s="110"/>
      <c r="V13" s="201"/>
    </row>
    <row r="14" spans="1:22" ht="14.95" x14ac:dyDescent="0.25">
      <c r="A14" s="201"/>
      <c r="B14" s="109"/>
      <c r="C14" s="109"/>
      <c r="D14" s="109"/>
      <c r="E14" s="109"/>
      <c r="F14" s="109"/>
      <c r="G14" s="109"/>
      <c r="H14" s="109"/>
      <c r="I14" s="109"/>
      <c r="J14" s="109"/>
      <c r="K14" s="109"/>
      <c r="L14" s="109"/>
      <c r="M14" s="109"/>
      <c r="N14" s="109"/>
      <c r="O14" s="109"/>
      <c r="P14" s="109"/>
      <c r="Q14" s="109"/>
      <c r="R14" s="109"/>
      <c r="S14" s="109"/>
      <c r="T14" s="109"/>
      <c r="U14" s="110"/>
      <c r="V14" s="201"/>
    </row>
    <row r="15" spans="1:22" ht="14.95" x14ac:dyDescent="0.25">
      <c r="A15" s="201"/>
      <c r="B15" s="109"/>
      <c r="C15" s="109"/>
      <c r="D15" s="109"/>
      <c r="E15" s="109"/>
      <c r="F15" s="109"/>
      <c r="G15" s="109"/>
      <c r="H15" s="109"/>
      <c r="I15" s="109"/>
      <c r="J15" s="109"/>
      <c r="K15" s="109"/>
      <c r="L15" s="109"/>
      <c r="M15" s="109"/>
      <c r="N15" s="109"/>
      <c r="O15" s="109"/>
      <c r="P15" s="109"/>
      <c r="Q15" s="109"/>
      <c r="R15" s="109"/>
      <c r="S15" s="109"/>
      <c r="T15" s="109"/>
      <c r="U15" s="110"/>
      <c r="V15" s="201"/>
    </row>
    <row r="16" spans="1:22" ht="14.95" x14ac:dyDescent="0.25">
      <c r="A16" s="201"/>
      <c r="B16" s="109"/>
      <c r="C16" s="109"/>
      <c r="D16" s="109"/>
      <c r="E16" s="109"/>
      <c r="F16" s="109"/>
      <c r="G16" s="109"/>
      <c r="H16" s="109"/>
      <c r="I16" s="109"/>
      <c r="J16" s="109"/>
      <c r="K16" s="109"/>
      <c r="L16" s="109"/>
      <c r="M16" s="109"/>
      <c r="N16" s="109"/>
      <c r="O16" s="109"/>
      <c r="P16" s="109"/>
      <c r="Q16" s="109"/>
      <c r="R16" s="109"/>
      <c r="S16" s="109"/>
      <c r="T16" s="109"/>
      <c r="U16" s="110"/>
      <c r="V16" s="201"/>
    </row>
    <row r="17" spans="1:22" ht="14.95" x14ac:dyDescent="0.25">
      <c r="A17" s="201"/>
      <c r="B17" s="109"/>
      <c r="C17" s="109"/>
      <c r="D17" s="109"/>
      <c r="E17" s="109"/>
      <c r="F17" s="109"/>
      <c r="G17" s="109"/>
      <c r="H17" s="109"/>
      <c r="I17" s="109"/>
      <c r="J17" s="109"/>
      <c r="K17" s="109"/>
      <c r="L17" s="109"/>
      <c r="M17" s="109"/>
      <c r="N17" s="109"/>
      <c r="O17" s="109"/>
      <c r="P17" s="109"/>
      <c r="Q17" s="109"/>
      <c r="R17" s="109"/>
      <c r="S17" s="109"/>
      <c r="T17" s="109"/>
      <c r="U17" s="110"/>
      <c r="V17" s="201"/>
    </row>
    <row r="18" spans="1:22" ht="14.95" x14ac:dyDescent="0.25">
      <c r="A18" s="201"/>
      <c r="B18" s="109"/>
      <c r="C18" s="109"/>
      <c r="D18" s="109"/>
      <c r="E18" s="109"/>
      <c r="F18" s="109"/>
      <c r="G18" s="109"/>
      <c r="H18" s="109"/>
      <c r="I18" s="109"/>
      <c r="J18" s="109"/>
      <c r="K18" s="109"/>
      <c r="L18" s="109"/>
      <c r="M18" s="109"/>
      <c r="N18" s="109"/>
      <c r="O18" s="109"/>
      <c r="P18" s="109"/>
      <c r="Q18" s="109"/>
      <c r="R18" s="109"/>
      <c r="S18" s="109"/>
      <c r="T18" s="109"/>
      <c r="U18" s="110"/>
      <c r="V18" s="201"/>
    </row>
    <row r="19" spans="1:22" ht="14.95" x14ac:dyDescent="0.25">
      <c r="A19" s="201"/>
      <c r="B19" s="109"/>
      <c r="C19" s="109"/>
      <c r="D19" s="109"/>
      <c r="E19" s="109"/>
      <c r="F19" s="109"/>
      <c r="G19" s="109"/>
      <c r="H19" s="109"/>
      <c r="I19" s="109"/>
      <c r="J19" s="109"/>
      <c r="K19" s="109"/>
      <c r="L19" s="109"/>
      <c r="M19" s="109"/>
      <c r="N19" s="109"/>
      <c r="O19" s="109"/>
      <c r="P19" s="109"/>
      <c r="Q19" s="109"/>
      <c r="R19" s="109"/>
      <c r="S19" s="109"/>
      <c r="T19" s="109"/>
      <c r="U19" s="110"/>
      <c r="V19" s="201"/>
    </row>
    <row r="20" spans="1:22" ht="14.95" x14ac:dyDescent="0.25">
      <c r="A20" s="201"/>
      <c r="B20" s="109"/>
      <c r="C20" s="109"/>
      <c r="D20" s="109"/>
      <c r="E20" s="109"/>
      <c r="F20" s="109"/>
      <c r="G20" s="109"/>
      <c r="H20" s="109"/>
      <c r="I20" s="109"/>
      <c r="J20" s="109"/>
      <c r="K20" s="109"/>
      <c r="L20" s="109"/>
      <c r="M20" s="109"/>
      <c r="N20" s="109"/>
      <c r="O20" s="109"/>
      <c r="P20" s="109"/>
      <c r="Q20" s="109"/>
      <c r="R20" s="109"/>
      <c r="S20" s="109"/>
      <c r="T20" s="109"/>
      <c r="U20" s="110"/>
      <c r="V20" s="201"/>
    </row>
    <row r="21" spans="1:22" ht="14.95" x14ac:dyDescent="0.25">
      <c r="A21" s="201"/>
      <c r="B21" s="109"/>
      <c r="C21" s="109"/>
      <c r="D21" s="109"/>
      <c r="E21" s="109"/>
      <c r="F21" s="109"/>
      <c r="G21" s="109"/>
      <c r="H21" s="109"/>
      <c r="I21" s="109"/>
      <c r="J21" s="109"/>
      <c r="K21" s="109"/>
      <c r="L21" s="109"/>
      <c r="M21" s="109"/>
      <c r="N21" s="109"/>
      <c r="O21" s="109"/>
      <c r="P21" s="109"/>
      <c r="Q21" s="109"/>
      <c r="R21" s="109"/>
      <c r="S21" s="109"/>
      <c r="T21" s="109"/>
      <c r="U21" s="110"/>
      <c r="V21" s="201"/>
    </row>
    <row r="22" spans="1:22" ht="14.95" x14ac:dyDescent="0.25">
      <c r="A22" s="201"/>
      <c r="B22" s="109"/>
      <c r="C22" s="109"/>
      <c r="D22" s="109"/>
      <c r="E22" s="109"/>
      <c r="F22" s="109"/>
      <c r="G22" s="109"/>
      <c r="H22" s="109"/>
      <c r="I22" s="109"/>
      <c r="J22" s="109"/>
      <c r="K22" s="109"/>
      <c r="L22" s="109"/>
      <c r="M22" s="109"/>
      <c r="N22" s="109"/>
      <c r="O22" s="109"/>
      <c r="P22" s="109"/>
      <c r="Q22" s="109"/>
      <c r="R22" s="109"/>
      <c r="S22" s="109"/>
      <c r="T22" s="109"/>
      <c r="U22" s="110"/>
      <c r="V22" s="201"/>
    </row>
    <row r="23" spans="1:22" ht="14.95" x14ac:dyDescent="0.25">
      <c r="A23" s="201"/>
      <c r="B23" s="109"/>
      <c r="C23" s="109"/>
      <c r="D23" s="109"/>
      <c r="E23" s="109"/>
      <c r="F23" s="109"/>
      <c r="G23" s="109"/>
      <c r="H23" s="109"/>
      <c r="I23" s="109"/>
      <c r="J23" s="109"/>
      <c r="K23" s="109"/>
      <c r="L23" s="109"/>
      <c r="M23" s="109"/>
      <c r="N23" s="109"/>
      <c r="O23" s="109"/>
      <c r="P23" s="109"/>
      <c r="Q23" s="109"/>
      <c r="R23" s="109"/>
      <c r="S23" s="109"/>
      <c r="T23" s="109"/>
      <c r="U23" s="110"/>
      <c r="V23" s="201"/>
    </row>
    <row r="24" spans="1:22" ht="14.95" x14ac:dyDescent="0.25">
      <c r="A24" s="201"/>
      <c r="B24" s="109"/>
      <c r="C24" s="109"/>
      <c r="D24" s="109"/>
      <c r="E24" s="109"/>
      <c r="F24" s="109"/>
      <c r="G24" s="109"/>
      <c r="H24" s="109"/>
      <c r="I24" s="109"/>
      <c r="J24" s="109"/>
      <c r="K24" s="109"/>
      <c r="L24" s="109"/>
      <c r="M24" s="109"/>
      <c r="N24" s="109"/>
      <c r="O24" s="109"/>
      <c r="P24" s="109"/>
      <c r="Q24" s="109"/>
      <c r="R24" s="109"/>
      <c r="S24" s="109"/>
      <c r="T24" s="109"/>
      <c r="U24" s="110"/>
      <c r="V24" s="201"/>
    </row>
    <row r="25" spans="1:22" x14ac:dyDescent="0.25">
      <c r="A25" s="201"/>
      <c r="B25" s="109"/>
      <c r="C25" s="109"/>
      <c r="D25" s="109"/>
      <c r="E25" s="109"/>
      <c r="F25" s="109"/>
      <c r="G25" s="109"/>
      <c r="H25" s="109"/>
      <c r="I25" s="109"/>
      <c r="J25" s="109"/>
      <c r="K25" s="109"/>
      <c r="L25" s="109"/>
      <c r="M25" s="109"/>
      <c r="N25" s="109"/>
      <c r="O25" s="109"/>
      <c r="P25" s="109"/>
      <c r="Q25" s="109"/>
      <c r="R25" s="109"/>
      <c r="S25" s="109"/>
      <c r="T25" s="109"/>
      <c r="U25" s="110"/>
      <c r="V25" s="201"/>
    </row>
    <row r="26" spans="1:22" x14ac:dyDescent="0.25">
      <c r="A26" s="201"/>
      <c r="B26" s="109"/>
      <c r="C26" s="109"/>
      <c r="D26" s="109"/>
      <c r="E26" s="109"/>
      <c r="F26" s="109"/>
      <c r="G26" s="109"/>
      <c r="H26" s="109"/>
      <c r="I26" s="109"/>
      <c r="J26" s="109"/>
      <c r="K26" s="109"/>
      <c r="L26" s="109"/>
      <c r="M26" s="109"/>
      <c r="N26" s="109"/>
      <c r="O26" s="109"/>
      <c r="P26" s="109"/>
      <c r="Q26" s="109"/>
      <c r="R26" s="109"/>
      <c r="S26" s="109"/>
      <c r="T26" s="109"/>
      <c r="U26" s="110"/>
      <c r="V26" s="201"/>
    </row>
    <row r="27" spans="1:22" x14ac:dyDescent="0.25">
      <c r="A27" s="201"/>
      <c r="B27" s="109"/>
      <c r="C27" s="109"/>
      <c r="D27" s="109"/>
      <c r="E27" s="109"/>
      <c r="F27" s="109"/>
      <c r="G27" s="109"/>
      <c r="H27" s="109"/>
      <c r="I27" s="109"/>
      <c r="J27" s="109"/>
      <c r="K27" s="109"/>
      <c r="L27" s="109"/>
      <c r="M27" s="109"/>
      <c r="N27" s="109"/>
      <c r="O27" s="109"/>
      <c r="P27" s="109"/>
      <c r="Q27" s="109"/>
      <c r="R27" s="109"/>
      <c r="S27" s="109"/>
      <c r="T27" s="109"/>
      <c r="U27" s="110"/>
      <c r="V27" s="201"/>
    </row>
    <row r="28" spans="1:22" x14ac:dyDescent="0.25">
      <c r="A28" s="201"/>
      <c r="B28" s="109"/>
      <c r="C28" s="109"/>
      <c r="D28" s="109"/>
      <c r="E28" s="109"/>
      <c r="F28" s="109"/>
      <c r="G28" s="109"/>
      <c r="H28" s="109"/>
      <c r="I28" s="109"/>
      <c r="J28" s="109"/>
      <c r="K28" s="109"/>
      <c r="L28" s="109"/>
      <c r="M28" s="109"/>
      <c r="N28" s="109"/>
      <c r="O28" s="109"/>
      <c r="P28" s="109"/>
      <c r="Q28" s="109"/>
      <c r="R28" s="109"/>
      <c r="S28" s="109"/>
      <c r="T28" s="109"/>
      <c r="U28" s="110"/>
      <c r="V28" s="201"/>
    </row>
    <row r="29" spans="1:22" x14ac:dyDescent="0.25">
      <c r="A29" s="201"/>
      <c r="B29" s="109"/>
      <c r="C29" s="109"/>
      <c r="D29" s="109"/>
      <c r="E29" s="109"/>
      <c r="F29" s="109"/>
      <c r="G29" s="109"/>
      <c r="H29" s="109"/>
      <c r="I29" s="109"/>
      <c r="J29" s="109"/>
      <c r="K29" s="109"/>
      <c r="L29" s="109"/>
      <c r="M29" s="109"/>
      <c r="N29" s="109"/>
      <c r="O29" s="109"/>
      <c r="P29" s="109"/>
      <c r="Q29" s="109"/>
      <c r="R29" s="109"/>
      <c r="S29" s="109"/>
      <c r="T29" s="109"/>
      <c r="U29" s="110"/>
      <c r="V29" s="201"/>
    </row>
    <row r="30" spans="1:22" x14ac:dyDescent="0.25">
      <c r="A30" s="201"/>
      <c r="B30" s="109"/>
      <c r="C30" s="109"/>
      <c r="D30" s="109"/>
      <c r="E30" s="109"/>
      <c r="F30" s="109"/>
      <c r="G30" s="109"/>
      <c r="H30" s="109"/>
      <c r="I30" s="109"/>
      <c r="J30" s="109"/>
      <c r="K30" s="109"/>
      <c r="L30" s="109"/>
      <c r="M30" s="109"/>
      <c r="N30" s="109"/>
      <c r="O30" s="109"/>
      <c r="P30" s="109"/>
      <c r="Q30" s="109"/>
      <c r="R30" s="109"/>
      <c r="S30" s="109"/>
      <c r="T30" s="109"/>
      <c r="U30" s="110"/>
      <c r="V30" s="201"/>
    </row>
    <row r="31" spans="1:22" x14ac:dyDescent="0.25">
      <c r="A31" s="201"/>
      <c r="B31" s="109"/>
      <c r="C31" s="109"/>
      <c r="D31" s="109"/>
      <c r="E31" s="109"/>
      <c r="F31" s="109"/>
      <c r="G31" s="109"/>
      <c r="H31" s="109"/>
      <c r="I31" s="109"/>
      <c r="J31" s="109"/>
      <c r="K31" s="109"/>
      <c r="L31" s="109"/>
      <c r="M31" s="109"/>
      <c r="N31" s="109"/>
      <c r="O31" s="109"/>
      <c r="P31" s="109"/>
      <c r="Q31" s="109"/>
      <c r="R31" s="109"/>
      <c r="S31" s="109"/>
      <c r="T31" s="109"/>
      <c r="U31" s="110"/>
      <c r="V31" s="20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4"/>
  <sheetViews>
    <sheetView tabSelected="1" zoomScale="70" zoomScaleNormal="70" workbookViewId="0">
      <selection activeCell="CC10" sqref="CC10:CK37"/>
    </sheetView>
  </sheetViews>
  <sheetFormatPr baseColWidth="10" defaultColWidth="11.375" defaultRowHeight="12.9" x14ac:dyDescent="0.25"/>
  <cols>
    <col min="1" max="1" width="20.375" style="168" customWidth="1"/>
    <col min="2" max="3" width="16.25" style="168" customWidth="1"/>
    <col min="4" max="4" width="20.25" style="168" customWidth="1"/>
    <col min="5" max="5" width="35.375" style="168" customWidth="1"/>
    <col min="6" max="6" width="31.125" style="196" customWidth="1"/>
    <col min="7" max="7" width="16.75" style="196" hidden="1" customWidth="1"/>
    <col min="8" max="8" width="15.875" style="196" hidden="1" customWidth="1"/>
    <col min="9" max="9" width="18" style="196" hidden="1" customWidth="1"/>
    <col min="10" max="10" width="14.375" style="196" hidden="1" customWidth="1"/>
    <col min="11" max="11" width="29.75" style="196" customWidth="1"/>
    <col min="12" max="12" width="34.625" style="196" customWidth="1"/>
    <col min="13" max="13" width="34.25" style="196" customWidth="1"/>
    <col min="14" max="14" width="19.875" style="198" customWidth="1"/>
    <col min="15" max="15" width="16.125" style="198" customWidth="1"/>
    <col min="16" max="16" width="15.125" style="198" customWidth="1"/>
    <col min="17" max="17" width="86.25" style="168" customWidth="1"/>
    <col min="18" max="18" width="17.625" style="168" customWidth="1"/>
    <col min="19" max="19" width="20.375" style="168" customWidth="1"/>
    <col min="20" max="20" width="20.625" style="168" customWidth="1"/>
    <col min="21" max="21" width="19.875" style="168" customWidth="1"/>
    <col min="22" max="22" width="18" style="168" customWidth="1"/>
    <col min="23" max="23" width="19.875" style="168" customWidth="1"/>
    <col min="24" max="24" width="23.25" style="168" customWidth="1"/>
    <col min="25" max="25" width="19.25" style="168" customWidth="1"/>
    <col min="26" max="26" width="12.75" style="168" hidden="1" customWidth="1"/>
    <col min="27" max="27" width="15.375" style="168" customWidth="1"/>
    <col min="28" max="28" width="17.375" style="168" customWidth="1"/>
    <col min="29" max="29" width="11.875" style="198" hidden="1" customWidth="1"/>
    <col min="30" max="30" width="11.625" style="198" customWidth="1"/>
    <col min="31" max="31" width="9.25" style="198" hidden="1" customWidth="1"/>
    <col min="32" max="32" width="18.875" style="168" customWidth="1"/>
    <col min="33" max="33" width="20.875" style="168" customWidth="1"/>
    <col min="34" max="34" width="19.75" style="168" customWidth="1"/>
    <col min="35" max="35" width="17.875" style="198" customWidth="1"/>
    <col min="36" max="36" width="15.25" style="198" customWidth="1"/>
    <col min="37" max="37" width="16.375" style="198" customWidth="1"/>
    <col min="38" max="38" width="13.25" style="168" customWidth="1"/>
    <col min="39" max="39" width="46.375" style="168" customWidth="1"/>
    <col min="40" max="40" width="19.125" style="168" customWidth="1"/>
    <col min="41" max="41" width="25.75" style="196" customWidth="1"/>
    <col min="42" max="42" width="16.375" style="198" customWidth="1"/>
    <col min="43" max="43" width="20" style="198" customWidth="1"/>
    <col min="44" max="44" width="31.375" style="168" customWidth="1"/>
    <col min="45" max="46" width="20.75" style="196" hidden="1" customWidth="1"/>
    <col min="47" max="48" width="27.75" style="168" hidden="1" customWidth="1"/>
    <col min="49" max="50" width="20.75" style="168" hidden="1" customWidth="1"/>
    <col min="51" max="53" width="20.875" style="168" hidden="1" customWidth="1"/>
    <col min="54" max="55" width="20.875" style="196" hidden="1" customWidth="1"/>
    <col min="56" max="57" width="27.75" style="168" hidden="1" customWidth="1"/>
    <col min="58" max="62" width="20.75" style="168" hidden="1" customWidth="1"/>
    <col min="63" max="64" width="20.875" style="168" hidden="1" customWidth="1"/>
    <col min="65" max="66" width="27.75" style="168" hidden="1" customWidth="1"/>
    <col min="67" max="73" width="20.75" style="168" hidden="1" customWidth="1"/>
    <col min="74" max="75" width="27.75" style="168" hidden="1" customWidth="1"/>
    <col min="76" max="80" width="20.7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1" width="11.375" style="168" customWidth="1"/>
    <col min="102" max="103" width="11.375" style="168" hidden="1" customWidth="1"/>
    <col min="104" max="105" width="13.75" style="168" hidden="1" customWidth="1"/>
    <col min="106" max="108" width="11.375" style="168" hidden="1"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532"/>
      <c r="B1" s="535" t="s">
        <v>599</v>
      </c>
      <c r="C1" s="536"/>
      <c r="D1" s="536"/>
      <c r="E1" s="536"/>
      <c r="F1" s="536"/>
      <c r="G1" s="536"/>
      <c r="H1" s="536"/>
      <c r="I1" s="536"/>
      <c r="J1" s="536"/>
      <c r="K1" s="536"/>
      <c r="L1" s="536"/>
      <c r="M1" s="536"/>
      <c r="N1" s="536"/>
      <c r="O1" s="536"/>
      <c r="P1" s="536"/>
      <c r="Q1" s="536"/>
      <c r="R1" s="536"/>
      <c r="S1" s="536" t="s">
        <v>599</v>
      </c>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41"/>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671" t="s">
        <v>599</v>
      </c>
      <c r="CD1" s="670"/>
      <c r="CE1" s="670"/>
      <c r="CF1" s="670"/>
      <c r="CG1" s="670"/>
      <c r="CH1" s="670"/>
      <c r="CI1" s="670"/>
      <c r="CJ1" s="670"/>
      <c r="CK1" s="670"/>
    </row>
    <row r="2" spans="1:125" s="167" customFormat="1" ht="26.5" customHeight="1" x14ac:dyDescent="0.25">
      <c r="A2" s="533"/>
      <c r="B2" s="537"/>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42"/>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670"/>
      <c r="CD2" s="670"/>
      <c r="CE2" s="670"/>
      <c r="CF2" s="670"/>
      <c r="CG2" s="670"/>
      <c r="CH2" s="670"/>
      <c r="CI2" s="670"/>
      <c r="CJ2" s="670"/>
      <c r="CK2" s="670"/>
    </row>
    <row r="3" spans="1:125" ht="30.75" customHeight="1" thickBot="1" x14ac:dyDescent="0.3">
      <c r="A3" s="534"/>
      <c r="B3" s="539"/>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3"/>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670"/>
      <c r="CD3" s="670"/>
      <c r="CE3" s="670"/>
      <c r="CF3" s="670"/>
      <c r="CG3" s="670"/>
      <c r="CH3" s="670"/>
      <c r="CI3" s="670"/>
      <c r="CJ3" s="670"/>
      <c r="CK3" s="670"/>
      <c r="DO3" s="544"/>
      <c r="DP3" s="544"/>
      <c r="DQ3" s="516"/>
      <c r="DR3" s="516"/>
      <c r="DS3" s="516"/>
      <c r="DT3" s="516"/>
      <c r="DU3" s="516"/>
    </row>
    <row r="4" spans="1:125" ht="21.25" customHeight="1" thickBot="1" x14ac:dyDescent="0.3">
      <c r="A4" s="169"/>
      <c r="B4" s="323" t="s">
        <v>805</v>
      </c>
      <c r="C4" s="324">
        <v>2019</v>
      </c>
      <c r="D4" s="325"/>
      <c r="E4" s="323" t="s">
        <v>806</v>
      </c>
      <c r="F4" s="326">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544"/>
      <c r="DP4" s="544"/>
      <c r="DQ4" s="517"/>
      <c r="DR4" s="517"/>
      <c r="DS4" s="517"/>
      <c r="DT4" s="517"/>
      <c r="DU4" s="517"/>
    </row>
    <row r="5" spans="1:125" ht="28.55" customHeight="1" x14ac:dyDescent="0.25">
      <c r="A5" s="519" t="s">
        <v>40</v>
      </c>
      <c r="B5" s="519"/>
      <c r="C5" s="519"/>
      <c r="D5" s="519"/>
      <c r="E5" s="519"/>
      <c r="F5" s="521" t="s">
        <v>41</v>
      </c>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3" t="s">
        <v>51</v>
      </c>
      <c r="AM5" s="523"/>
      <c r="AN5" s="523"/>
      <c r="AO5" s="523"/>
      <c r="AP5" s="523"/>
      <c r="AQ5" s="523"/>
      <c r="AR5" s="523"/>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525" t="s">
        <v>231</v>
      </c>
      <c r="CD5" s="526"/>
      <c r="CE5" s="526"/>
      <c r="CF5" s="526"/>
      <c r="CG5" s="526"/>
      <c r="CH5" s="526"/>
      <c r="CI5" s="526"/>
      <c r="CJ5" s="526"/>
      <c r="CK5" s="527"/>
      <c r="DO5" s="544"/>
      <c r="DP5" s="544"/>
      <c r="DQ5" s="174" t="s">
        <v>15</v>
      </c>
      <c r="DR5" s="174" t="s">
        <v>150</v>
      </c>
      <c r="DS5" s="174" t="s">
        <v>150</v>
      </c>
      <c r="DT5" s="174">
        <v>1</v>
      </c>
      <c r="DU5" s="174">
        <v>1</v>
      </c>
    </row>
    <row r="6" spans="1:125" ht="34.5" customHeight="1" x14ac:dyDescent="0.25">
      <c r="A6" s="520"/>
      <c r="B6" s="520"/>
      <c r="C6" s="520"/>
      <c r="D6" s="520"/>
      <c r="E6" s="520"/>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4"/>
      <c r="AM6" s="524"/>
      <c r="AN6" s="524"/>
      <c r="AO6" s="524"/>
      <c r="AP6" s="524"/>
      <c r="AQ6" s="524"/>
      <c r="AR6" s="524"/>
      <c r="AS6" s="528" t="s">
        <v>189</v>
      </c>
      <c r="AT6" s="528"/>
      <c r="AU6" s="528"/>
      <c r="AV6" s="528"/>
      <c r="AW6" s="528"/>
      <c r="AX6" s="528"/>
      <c r="AY6" s="528"/>
      <c r="AZ6" s="528"/>
      <c r="BA6" s="528"/>
      <c r="BB6" s="529" t="s">
        <v>192</v>
      </c>
      <c r="BC6" s="530"/>
      <c r="BD6" s="530"/>
      <c r="BE6" s="530"/>
      <c r="BF6" s="530"/>
      <c r="BG6" s="530"/>
      <c r="BH6" s="530"/>
      <c r="BI6" s="530"/>
      <c r="BJ6" s="531"/>
      <c r="BK6" s="529" t="s">
        <v>191</v>
      </c>
      <c r="BL6" s="530"/>
      <c r="BM6" s="530"/>
      <c r="BN6" s="530"/>
      <c r="BO6" s="530"/>
      <c r="BP6" s="530"/>
      <c r="BQ6" s="530"/>
      <c r="BR6" s="530"/>
      <c r="BS6" s="531"/>
      <c r="BT6" s="529" t="s">
        <v>190</v>
      </c>
      <c r="BU6" s="530"/>
      <c r="BV6" s="530"/>
      <c r="BW6" s="530"/>
      <c r="BX6" s="530"/>
      <c r="BY6" s="530"/>
      <c r="BZ6" s="530"/>
      <c r="CA6" s="530"/>
      <c r="CB6" s="531"/>
      <c r="CC6" s="525" t="s">
        <v>232</v>
      </c>
      <c r="CD6" s="526"/>
      <c r="CE6" s="526"/>
      <c r="CF6" s="526"/>
      <c r="CG6" s="526"/>
      <c r="CH6" s="526"/>
      <c r="CI6" s="526"/>
      <c r="CJ6" s="526"/>
      <c r="CK6" s="527"/>
      <c r="DO6" s="544"/>
      <c r="DP6" s="544"/>
      <c r="DQ6" s="174" t="s">
        <v>15</v>
      </c>
      <c r="DR6" s="174" t="s">
        <v>152</v>
      </c>
      <c r="DS6" s="174" t="s">
        <v>150</v>
      </c>
      <c r="DT6" s="174">
        <v>0</v>
      </c>
      <c r="DU6" s="174">
        <v>1</v>
      </c>
    </row>
    <row r="7" spans="1:125" ht="34.5" customHeight="1" x14ac:dyDescent="0.25">
      <c r="A7" s="175"/>
      <c r="B7" s="175"/>
      <c r="C7" s="176"/>
      <c r="D7" s="175"/>
      <c r="E7" s="175"/>
      <c r="F7" s="177"/>
      <c r="G7" s="545" t="s">
        <v>255</v>
      </c>
      <c r="H7" s="545"/>
      <c r="I7" s="545"/>
      <c r="J7" s="545"/>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544"/>
      <c r="DP7" s="544"/>
      <c r="DQ7" s="174"/>
      <c r="DR7" s="174"/>
      <c r="DS7" s="174"/>
      <c r="DT7" s="174"/>
      <c r="DU7" s="174"/>
    </row>
    <row r="8" spans="1:125" ht="33.799999999999997" customHeight="1" x14ac:dyDescent="0.25">
      <c r="A8" s="485" t="s">
        <v>0</v>
      </c>
      <c r="B8" s="485" t="s">
        <v>1</v>
      </c>
      <c r="C8" s="485" t="s">
        <v>237</v>
      </c>
      <c r="D8" s="485" t="s">
        <v>2</v>
      </c>
      <c r="E8" s="485" t="s">
        <v>39</v>
      </c>
      <c r="F8" s="485" t="s">
        <v>250</v>
      </c>
      <c r="G8" s="485" t="s">
        <v>251</v>
      </c>
      <c r="H8" s="485" t="s">
        <v>252</v>
      </c>
      <c r="I8" s="485" t="s">
        <v>253</v>
      </c>
      <c r="J8" s="485" t="s">
        <v>254</v>
      </c>
      <c r="K8" s="485" t="s">
        <v>249</v>
      </c>
      <c r="L8" s="485" t="s">
        <v>46</v>
      </c>
      <c r="M8" s="485" t="s">
        <v>47</v>
      </c>
      <c r="N8" s="485" t="s">
        <v>35</v>
      </c>
      <c r="O8" s="485"/>
      <c r="P8" s="485"/>
      <c r="Q8" s="485" t="s">
        <v>170</v>
      </c>
      <c r="R8" s="485" t="s">
        <v>157</v>
      </c>
      <c r="S8" s="485" t="s">
        <v>176</v>
      </c>
      <c r="T8" s="485" t="s">
        <v>177</v>
      </c>
      <c r="U8" s="485" t="s">
        <v>178</v>
      </c>
      <c r="V8" s="485" t="s">
        <v>179</v>
      </c>
      <c r="W8" s="485" t="s">
        <v>180</v>
      </c>
      <c r="X8" s="485" t="s">
        <v>181</v>
      </c>
      <c r="Y8" s="485" t="s">
        <v>182</v>
      </c>
      <c r="Z8" s="485" t="s">
        <v>28</v>
      </c>
      <c r="AA8" s="485" t="s">
        <v>183</v>
      </c>
      <c r="AB8" s="485" t="s">
        <v>184</v>
      </c>
      <c r="AC8" s="210"/>
      <c r="AD8" s="485" t="s">
        <v>185</v>
      </c>
      <c r="AE8" s="186"/>
      <c r="AF8" s="485" t="s">
        <v>186</v>
      </c>
      <c r="AG8" s="485" t="s">
        <v>187</v>
      </c>
      <c r="AH8" s="485" t="s">
        <v>188</v>
      </c>
      <c r="AI8" s="485" t="s">
        <v>3</v>
      </c>
      <c r="AJ8" s="485"/>
      <c r="AK8" s="485"/>
      <c r="AL8" s="485" t="s">
        <v>48</v>
      </c>
      <c r="AM8" s="485" t="s">
        <v>159</v>
      </c>
      <c r="AN8" s="485" t="s">
        <v>160</v>
      </c>
      <c r="AO8" s="485" t="s">
        <v>161</v>
      </c>
      <c r="AP8" s="485" t="s">
        <v>36</v>
      </c>
      <c r="AQ8" s="485" t="s">
        <v>37</v>
      </c>
      <c r="AR8" s="485" t="s">
        <v>809</v>
      </c>
      <c r="AS8" s="507" t="s">
        <v>49</v>
      </c>
      <c r="AT8" s="508"/>
      <c r="AU8" s="507" t="s">
        <v>166</v>
      </c>
      <c r="AV8" s="509"/>
      <c r="AW8" s="509"/>
      <c r="AX8" s="508"/>
      <c r="AY8" s="507" t="s">
        <v>165</v>
      </c>
      <c r="AZ8" s="509"/>
      <c r="BA8" s="508"/>
      <c r="BB8" s="507" t="s">
        <v>49</v>
      </c>
      <c r="BC8" s="508"/>
      <c r="BD8" s="507" t="s">
        <v>166</v>
      </c>
      <c r="BE8" s="509"/>
      <c r="BF8" s="509"/>
      <c r="BG8" s="508"/>
      <c r="BH8" s="507" t="s">
        <v>165</v>
      </c>
      <c r="BI8" s="509"/>
      <c r="BJ8" s="508"/>
      <c r="BK8" s="507" t="s">
        <v>49</v>
      </c>
      <c r="BL8" s="508"/>
      <c r="BM8" s="507" t="s">
        <v>166</v>
      </c>
      <c r="BN8" s="509"/>
      <c r="BO8" s="509"/>
      <c r="BP8" s="508"/>
      <c r="BQ8" s="507" t="s">
        <v>165</v>
      </c>
      <c r="BR8" s="509"/>
      <c r="BS8" s="508"/>
      <c r="BT8" s="507" t="s">
        <v>49</v>
      </c>
      <c r="BU8" s="508"/>
      <c r="BV8" s="507" t="s">
        <v>166</v>
      </c>
      <c r="BW8" s="509"/>
      <c r="BX8" s="509"/>
      <c r="BY8" s="508"/>
      <c r="BZ8" s="507" t="s">
        <v>165</v>
      </c>
      <c r="CA8" s="509"/>
      <c r="CB8" s="508"/>
      <c r="CC8" s="485" t="s">
        <v>234</v>
      </c>
      <c r="CD8" s="502" t="s">
        <v>230</v>
      </c>
      <c r="CE8" s="485" t="s">
        <v>233</v>
      </c>
      <c r="CF8" s="485" t="s">
        <v>235</v>
      </c>
      <c r="CG8" s="502" t="s">
        <v>230</v>
      </c>
      <c r="CH8" s="485" t="s">
        <v>233</v>
      </c>
      <c r="CI8" s="485" t="s">
        <v>236</v>
      </c>
      <c r="CJ8" s="502" t="s">
        <v>230</v>
      </c>
      <c r="CK8" s="485" t="s">
        <v>233</v>
      </c>
      <c r="DA8" s="518" t="s">
        <v>154</v>
      </c>
      <c r="DB8" s="518"/>
      <c r="DC8" s="518"/>
      <c r="DO8" s="544"/>
      <c r="DP8" s="544"/>
      <c r="DQ8" s="174" t="s">
        <v>15</v>
      </c>
      <c r="DR8" s="174" t="s">
        <v>150</v>
      </c>
      <c r="DS8" s="174" t="s">
        <v>152</v>
      </c>
      <c r="DT8" s="174">
        <v>1</v>
      </c>
      <c r="DU8" s="174">
        <v>0</v>
      </c>
    </row>
    <row r="9" spans="1:125" ht="33.799999999999997" customHeight="1" thickBot="1" x14ac:dyDescent="0.3">
      <c r="A9" s="485"/>
      <c r="B9" s="485"/>
      <c r="C9" s="485"/>
      <c r="D9" s="502"/>
      <c r="E9" s="502"/>
      <c r="F9" s="502"/>
      <c r="G9" s="502"/>
      <c r="H9" s="502"/>
      <c r="I9" s="502"/>
      <c r="J9" s="502"/>
      <c r="K9" s="502"/>
      <c r="L9" s="502"/>
      <c r="M9" s="502"/>
      <c r="N9" s="205" t="s">
        <v>4</v>
      </c>
      <c r="O9" s="205" t="s">
        <v>5</v>
      </c>
      <c r="P9" s="205" t="s">
        <v>6</v>
      </c>
      <c r="Q9" s="502"/>
      <c r="R9" s="502"/>
      <c r="S9" s="502"/>
      <c r="T9" s="502" t="s">
        <v>171</v>
      </c>
      <c r="U9" s="502" t="s">
        <v>56</v>
      </c>
      <c r="V9" s="502" t="s">
        <v>172</v>
      </c>
      <c r="W9" s="502" t="s">
        <v>173</v>
      </c>
      <c r="X9" s="502" t="s">
        <v>174</v>
      </c>
      <c r="Y9" s="502" t="s">
        <v>175</v>
      </c>
      <c r="Z9" s="502"/>
      <c r="AA9" s="502"/>
      <c r="AB9" s="502"/>
      <c r="AC9" s="215"/>
      <c r="AD9" s="502"/>
      <c r="AE9" s="205" t="s">
        <v>573</v>
      </c>
      <c r="AF9" s="502"/>
      <c r="AG9" s="502"/>
      <c r="AH9" s="502"/>
      <c r="AI9" s="205" t="s">
        <v>4</v>
      </c>
      <c r="AJ9" s="205" t="s">
        <v>5</v>
      </c>
      <c r="AK9" s="205" t="s">
        <v>6</v>
      </c>
      <c r="AL9" s="502"/>
      <c r="AM9" s="502"/>
      <c r="AN9" s="502"/>
      <c r="AO9" s="502"/>
      <c r="AP9" s="502"/>
      <c r="AQ9" s="502"/>
      <c r="AR9" s="502"/>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502"/>
      <c r="CD9" s="506"/>
      <c r="CE9" s="502"/>
      <c r="CF9" s="502"/>
      <c r="CG9" s="506"/>
      <c r="CH9" s="502"/>
      <c r="CI9" s="502"/>
      <c r="CJ9" s="506"/>
      <c r="CK9" s="502"/>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167.3" customHeight="1" thickBot="1" x14ac:dyDescent="0.3">
      <c r="A10" s="426" t="s">
        <v>53</v>
      </c>
      <c r="B10" s="426" t="s">
        <v>194</v>
      </c>
      <c r="C10" s="486" t="s">
        <v>608</v>
      </c>
      <c r="D10" s="443" t="s">
        <v>218</v>
      </c>
      <c r="E10" s="454" t="s">
        <v>601</v>
      </c>
      <c r="F10" s="503" t="s">
        <v>771</v>
      </c>
      <c r="G10" s="454"/>
      <c r="H10" s="454"/>
      <c r="I10" s="454"/>
      <c r="J10" s="549"/>
      <c r="K10" s="546" t="s">
        <v>602</v>
      </c>
      <c r="L10" s="454" t="s">
        <v>609</v>
      </c>
      <c r="M10" s="454" t="s">
        <v>615</v>
      </c>
      <c r="N10" s="452" t="s">
        <v>8</v>
      </c>
      <c r="O10" s="452" t="s">
        <v>14</v>
      </c>
      <c r="P10" s="436" t="str">
        <f>INDEX(Validacion!$C$15:$G$19,'Gestion ambiental - PIGA'!CU10:CU17,'Gestion ambiental - PIGA'!CV10:CV17)</f>
        <v>Extrema</v>
      </c>
      <c r="Q10" s="277" t="s">
        <v>773</v>
      </c>
      <c r="R10" s="278" t="s">
        <v>158</v>
      </c>
      <c r="S10" s="278" t="s">
        <v>58</v>
      </c>
      <c r="T10" s="278" t="s">
        <v>59</v>
      </c>
      <c r="U10" s="278" t="s">
        <v>60</v>
      </c>
      <c r="V10" s="278" t="s">
        <v>61</v>
      </c>
      <c r="W10" s="278" t="s">
        <v>62</v>
      </c>
      <c r="X10" s="278" t="s">
        <v>75</v>
      </c>
      <c r="Y10" s="278" t="s">
        <v>63</v>
      </c>
      <c r="Z10" s="279">
        <f t="shared" ref="Z10:Z20" si="0">IF(S10="Asignado",15,0)+IF(T10="Adecuado",15,0)+IF(U10="Oportuna",15,0)+IF(V10="Prevenir",15,IF(V10="Detectar",10,0))+IF(W10="Confiable",15,0)+IF(X10="Se investigan y resuelven oportunamente",15,0)+IF(Y10="Completa",10,IF(Y10="Incompleta",5,0))</f>
        <v>100</v>
      </c>
      <c r="AA10" s="280" t="str">
        <f>IF(Z10&gt;=96,"Fuerte",IF(OR(Z10=95,Z10&gt;=86),"Moderado","Débil"))</f>
        <v>Fuerte</v>
      </c>
      <c r="AB10" s="279" t="s">
        <v>15</v>
      </c>
      <c r="AC10" s="281">
        <f t="shared" ref="AC10:AC20" si="1">IF(AA10="Fuerte",100,IF(AA10="Moderado",50,0))+IF(AB10="Fuerte",100,IF(AB10="Moderado",50,0))</f>
        <v>150</v>
      </c>
      <c r="AD10" s="282" t="str">
        <f>IF(AND(AA10="Moderado",AB10="Moderado",AC10=100),"Moderado",IF(AC10=200,"Fuerte",IF(OR(AC10=150,),"Moderado","Débil")))</f>
        <v>Moderado</v>
      </c>
      <c r="AE10" s="510">
        <f>(IF(AD10="Fuerte",100,IF(AD10="Moderado",50,0))+IF(AD11="Fuerte",100,IF(AD11="Moderado",50,0))+(IF(AD17="Fuerte",100,IF(AD17="Moderado",50,0)))/3)</f>
        <v>166.66666666666666</v>
      </c>
      <c r="AF10" s="513" t="str">
        <f>IF(AE10&gt;=100,"Fuerte",IF(OR(AE10=99,AE10&gt;=50),"Moderado","Débil"))</f>
        <v>Fuerte</v>
      </c>
      <c r="AG10" s="494" t="s">
        <v>150</v>
      </c>
      <c r="AH10" s="494" t="s">
        <v>150</v>
      </c>
      <c r="AI10" s="436" t="s">
        <v>10</v>
      </c>
      <c r="AJ10" s="436" t="s">
        <v>16</v>
      </c>
      <c r="AK10" s="436" t="str">
        <f>INDEX(Validacion!$C$15:$G$19,'Gestion ambiental - PIGA'!CZ10:CZ17,'Gestion ambiental - PIGA'!DB10:DB17)</f>
        <v>Baja</v>
      </c>
      <c r="AL10" s="497" t="s">
        <v>226</v>
      </c>
      <c r="AM10" s="216" t="s">
        <v>690</v>
      </c>
      <c r="AN10" s="216" t="s">
        <v>688</v>
      </c>
      <c r="AO10" s="218" t="s">
        <v>689</v>
      </c>
      <c r="AP10" s="219">
        <v>43555</v>
      </c>
      <c r="AQ10" s="219">
        <v>43830</v>
      </c>
      <c r="AR10" s="218" t="s">
        <v>691</v>
      </c>
      <c r="AS10" s="220"/>
      <c r="AT10" s="220"/>
      <c r="AU10" s="221"/>
      <c r="AV10" s="218"/>
      <c r="AW10" s="218"/>
      <c r="AX10" s="222"/>
      <c r="AY10" s="460"/>
      <c r="AZ10" s="223"/>
      <c r="BA10" s="460"/>
      <c r="BB10" s="220"/>
      <c r="BC10" s="218"/>
      <c r="BD10" s="216"/>
      <c r="BE10" s="216"/>
      <c r="BF10" s="224"/>
      <c r="BG10" s="225"/>
      <c r="BH10" s="488"/>
      <c r="BI10" s="488"/>
      <c r="BJ10" s="491"/>
      <c r="BK10" s="220"/>
      <c r="BL10" s="218"/>
      <c r="BM10" s="216"/>
      <c r="BN10" s="216"/>
      <c r="BO10" s="226"/>
      <c r="BP10" s="225"/>
      <c r="BQ10" s="488"/>
      <c r="BR10" s="488"/>
      <c r="BS10" s="491"/>
      <c r="BT10" s="227"/>
      <c r="BU10" s="227"/>
      <c r="BV10" s="227"/>
      <c r="BW10" s="227"/>
      <c r="BX10" s="227"/>
      <c r="BY10" s="227"/>
      <c r="BZ10" s="227"/>
      <c r="CA10" s="227"/>
      <c r="CB10" s="227"/>
      <c r="CC10" s="681" t="s">
        <v>816</v>
      </c>
      <c r="CD10" s="327" t="s">
        <v>804</v>
      </c>
      <c r="CE10" s="327" t="s">
        <v>804</v>
      </c>
      <c r="CF10" s="221" t="s">
        <v>817</v>
      </c>
      <c r="CG10" s="676" t="s">
        <v>818</v>
      </c>
      <c r="CH10" s="221" t="s">
        <v>819</v>
      </c>
      <c r="CI10" s="221" t="s">
        <v>820</v>
      </c>
      <c r="CJ10" s="221" t="s">
        <v>821</v>
      </c>
      <c r="CK10" s="682" t="s">
        <v>822</v>
      </c>
      <c r="CU10" s="426">
        <f>VLOOKUP(N10,Validacion!$I$15:$M$19,2,FALSE)</f>
        <v>4</v>
      </c>
      <c r="CV10" s="426">
        <f>VLOOKUP(O10,Validacion!$I$23:$J$27,2,FALSE)</f>
        <v>4</v>
      </c>
      <c r="CZ10" s="426">
        <f>VLOOKUP($AI10,Validacion!$I$15:$M$19,2,FALSE)</f>
        <v>2</v>
      </c>
      <c r="DA10" s="426"/>
      <c r="DB10" s="426">
        <f>VLOOKUP($AJ10,Validacion!$I$23:$J$27,2,FALSE)</f>
        <v>2</v>
      </c>
      <c r="DC10" s="487"/>
    </row>
    <row r="11" spans="1:125" s="196" customFormat="1" ht="160.5" customHeight="1" thickBot="1" x14ac:dyDescent="0.3">
      <c r="A11" s="427"/>
      <c r="B11" s="427"/>
      <c r="C11" s="434"/>
      <c r="D11" s="444"/>
      <c r="E11" s="455"/>
      <c r="F11" s="504"/>
      <c r="G11" s="455"/>
      <c r="H11" s="455"/>
      <c r="I11" s="455"/>
      <c r="J11" s="550"/>
      <c r="K11" s="547"/>
      <c r="L11" s="455"/>
      <c r="M11" s="455"/>
      <c r="N11" s="453"/>
      <c r="O11" s="453"/>
      <c r="P11" s="437"/>
      <c r="Q11" s="277" t="s">
        <v>774</v>
      </c>
      <c r="R11" s="283" t="s">
        <v>158</v>
      </c>
      <c r="S11" s="283" t="s">
        <v>58</v>
      </c>
      <c r="T11" s="283" t="s">
        <v>59</v>
      </c>
      <c r="U11" s="283" t="s">
        <v>60</v>
      </c>
      <c r="V11" s="283" t="s">
        <v>61</v>
      </c>
      <c r="W11" s="283" t="s">
        <v>62</v>
      </c>
      <c r="X11" s="283" t="s">
        <v>75</v>
      </c>
      <c r="Y11" s="283" t="s">
        <v>63</v>
      </c>
      <c r="Z11" s="279">
        <f t="shared" si="0"/>
        <v>100</v>
      </c>
      <c r="AA11" s="280" t="str">
        <f t="shared" ref="AA11:AA15" si="2">IF(Z11&gt;=96,"Fuerte",IF(OR(Z11=95,Z11&gt;=86),"Moderado","Débil"))</f>
        <v>Fuerte</v>
      </c>
      <c r="AB11" s="284" t="s">
        <v>141</v>
      </c>
      <c r="AC11" s="281">
        <f t="shared" si="1"/>
        <v>200</v>
      </c>
      <c r="AD11" s="285" t="str">
        <f>IF(AND(AA11="Moderado",AB11="Moderado",AC11=100),"Moderado",IF(AC11=200,"Fuerte",IF(OR(AC11=150,),"Moderado","Débil")))</f>
        <v>Fuerte</v>
      </c>
      <c r="AE11" s="511"/>
      <c r="AF11" s="514"/>
      <c r="AG11" s="495"/>
      <c r="AH11" s="495"/>
      <c r="AI11" s="437"/>
      <c r="AJ11" s="437"/>
      <c r="AK11" s="437"/>
      <c r="AL11" s="498"/>
      <c r="AM11" s="191" t="s">
        <v>777</v>
      </c>
      <c r="AN11" s="191" t="s">
        <v>692</v>
      </c>
      <c r="AO11" s="265" t="s">
        <v>689</v>
      </c>
      <c r="AP11" s="219">
        <v>43555</v>
      </c>
      <c r="AQ11" s="84">
        <v>43738</v>
      </c>
      <c r="AR11" s="209" t="s">
        <v>693</v>
      </c>
      <c r="AS11" s="192"/>
      <c r="AT11" s="192"/>
      <c r="AU11" s="206"/>
      <c r="AV11" s="206"/>
      <c r="AW11" s="206"/>
      <c r="AX11" s="207"/>
      <c r="AY11" s="461"/>
      <c r="AZ11" s="208"/>
      <c r="BA11" s="461"/>
      <c r="BB11" s="192"/>
      <c r="BC11" s="192"/>
      <c r="BD11" s="191"/>
      <c r="BE11" s="191"/>
      <c r="BF11" s="193"/>
      <c r="BG11" s="194"/>
      <c r="BH11" s="489"/>
      <c r="BI11" s="489"/>
      <c r="BJ11" s="492"/>
      <c r="BK11" s="192"/>
      <c r="BL11" s="192"/>
      <c r="BM11" s="191"/>
      <c r="BN11" s="191"/>
      <c r="BO11" s="197"/>
      <c r="BP11" s="194"/>
      <c r="BQ11" s="489"/>
      <c r="BR11" s="489"/>
      <c r="BS11" s="492"/>
      <c r="BT11" s="195"/>
      <c r="BU11" s="195"/>
      <c r="BV11" s="195"/>
      <c r="BW11" s="195"/>
      <c r="BX11" s="195"/>
      <c r="BY11" s="195"/>
      <c r="BZ11" s="195"/>
      <c r="CA11" s="195"/>
      <c r="CB11" s="195"/>
      <c r="CC11" s="681" t="s">
        <v>816</v>
      </c>
      <c r="CD11" s="327" t="s">
        <v>804</v>
      </c>
      <c r="CE11" s="327" t="s">
        <v>804</v>
      </c>
      <c r="CF11" s="672" t="s">
        <v>823</v>
      </c>
      <c r="CG11" s="680" t="s">
        <v>824</v>
      </c>
      <c r="CH11" s="672" t="s">
        <v>825</v>
      </c>
      <c r="CI11" s="672" t="s">
        <v>826</v>
      </c>
      <c r="CJ11" s="328" t="s">
        <v>827</v>
      </c>
      <c r="CK11" s="683">
        <v>1</v>
      </c>
      <c r="CU11" s="427"/>
      <c r="CV11" s="427"/>
      <c r="CZ11" s="427"/>
      <c r="DA11" s="427"/>
      <c r="DB11" s="427"/>
      <c r="DC11" s="487"/>
    </row>
    <row r="12" spans="1:125" s="196" customFormat="1" ht="173.25" customHeight="1" thickBot="1" x14ac:dyDescent="0.3">
      <c r="A12" s="427"/>
      <c r="B12" s="427"/>
      <c r="C12" s="434"/>
      <c r="D12" s="445"/>
      <c r="E12" s="501"/>
      <c r="F12" s="505"/>
      <c r="G12" s="501"/>
      <c r="H12" s="501"/>
      <c r="I12" s="501"/>
      <c r="J12" s="551"/>
      <c r="K12" s="548"/>
      <c r="L12" s="501"/>
      <c r="M12" s="501"/>
      <c r="N12" s="426"/>
      <c r="O12" s="426"/>
      <c r="P12" s="438"/>
      <c r="Q12" s="277" t="s">
        <v>778</v>
      </c>
      <c r="R12" s="286" t="s">
        <v>158</v>
      </c>
      <c r="S12" s="286" t="s">
        <v>58</v>
      </c>
      <c r="T12" s="286" t="s">
        <v>59</v>
      </c>
      <c r="U12" s="286" t="s">
        <v>60</v>
      </c>
      <c r="V12" s="286" t="s">
        <v>61</v>
      </c>
      <c r="W12" s="286" t="s">
        <v>62</v>
      </c>
      <c r="X12" s="286" t="s">
        <v>75</v>
      </c>
      <c r="Y12" s="286" t="s">
        <v>63</v>
      </c>
      <c r="Z12" s="279">
        <f t="shared" si="0"/>
        <v>100</v>
      </c>
      <c r="AA12" s="280" t="str">
        <f t="shared" si="2"/>
        <v>Fuerte</v>
      </c>
      <c r="AB12" s="287" t="s">
        <v>15</v>
      </c>
      <c r="AC12" s="281">
        <f t="shared" si="1"/>
        <v>150</v>
      </c>
      <c r="AD12" s="285" t="str">
        <f>IF(AND(AA12="Moderado",AB12="Moderado",AC12=100),"Moderado",IF(AC12=200,"Fuerte",IF(OR(AC12=150,),"Moderado","Débil")))</f>
        <v>Moderado</v>
      </c>
      <c r="AE12" s="512"/>
      <c r="AF12" s="515"/>
      <c r="AG12" s="496"/>
      <c r="AH12" s="496"/>
      <c r="AI12" s="438"/>
      <c r="AJ12" s="438"/>
      <c r="AK12" s="438"/>
      <c r="AL12" s="499"/>
      <c r="AM12" s="244" t="s">
        <v>779</v>
      </c>
      <c r="AN12" s="271" t="s">
        <v>696</v>
      </c>
      <c r="AO12" s="275" t="s">
        <v>689</v>
      </c>
      <c r="AP12" s="219">
        <v>43555</v>
      </c>
      <c r="AQ12" s="219">
        <v>43830</v>
      </c>
      <c r="AR12" s="276" t="s">
        <v>780</v>
      </c>
      <c r="AS12" s="257"/>
      <c r="AT12" s="257"/>
      <c r="AU12" s="253"/>
      <c r="AV12" s="253"/>
      <c r="AW12" s="253"/>
      <c r="AX12" s="207"/>
      <c r="AY12" s="461"/>
      <c r="AZ12" s="251"/>
      <c r="BA12" s="461"/>
      <c r="BB12" s="257"/>
      <c r="BC12" s="257"/>
      <c r="BD12" s="244"/>
      <c r="BE12" s="244"/>
      <c r="BF12" s="258"/>
      <c r="BG12" s="194"/>
      <c r="BH12" s="489"/>
      <c r="BI12" s="489"/>
      <c r="BJ12" s="492"/>
      <c r="BK12" s="257"/>
      <c r="BL12" s="257"/>
      <c r="BM12" s="244"/>
      <c r="BN12" s="244"/>
      <c r="BO12" s="259"/>
      <c r="BP12" s="194"/>
      <c r="BQ12" s="489"/>
      <c r="BR12" s="489"/>
      <c r="BS12" s="492"/>
      <c r="BT12" s="260"/>
      <c r="BU12" s="260"/>
      <c r="BV12" s="260"/>
      <c r="BW12" s="260"/>
      <c r="BX12" s="260"/>
      <c r="BY12" s="260"/>
      <c r="BZ12" s="260"/>
      <c r="CA12" s="260"/>
      <c r="CB12" s="260"/>
      <c r="CC12" s="681" t="s">
        <v>828</v>
      </c>
      <c r="CD12" s="681" t="s">
        <v>829</v>
      </c>
      <c r="CE12" s="681" t="s">
        <v>830</v>
      </c>
      <c r="CF12" s="681" t="s">
        <v>831</v>
      </c>
      <c r="CG12" s="681" t="s">
        <v>832</v>
      </c>
      <c r="CH12" s="681" t="s">
        <v>833</v>
      </c>
      <c r="CI12" s="672" t="s">
        <v>834</v>
      </c>
      <c r="CJ12" s="672" t="s">
        <v>835</v>
      </c>
      <c r="CK12" s="683" t="s">
        <v>836</v>
      </c>
      <c r="CU12" s="427"/>
      <c r="CV12" s="427"/>
      <c r="CZ12" s="427"/>
      <c r="DA12" s="427"/>
      <c r="DB12" s="427"/>
      <c r="DC12" s="487"/>
    </row>
    <row r="13" spans="1:125" s="196" customFormat="1" ht="124.5" hidden="1" customHeight="1" thickBot="1" x14ac:dyDescent="0.3">
      <c r="A13" s="427"/>
      <c r="B13" s="427"/>
      <c r="C13" s="434"/>
      <c r="D13" s="445"/>
      <c r="E13" s="501"/>
      <c r="F13" s="505"/>
      <c r="G13" s="501"/>
      <c r="H13" s="501"/>
      <c r="I13" s="501"/>
      <c r="J13" s="551"/>
      <c r="K13" s="548"/>
      <c r="L13" s="501"/>
      <c r="M13" s="501"/>
      <c r="N13" s="426"/>
      <c r="O13" s="426"/>
      <c r="P13" s="438"/>
      <c r="Q13" s="288"/>
      <c r="R13" s="286" t="s">
        <v>158</v>
      </c>
      <c r="S13" s="286" t="s">
        <v>58</v>
      </c>
      <c r="T13" s="286" t="s">
        <v>59</v>
      </c>
      <c r="U13" s="286" t="s">
        <v>60</v>
      </c>
      <c r="V13" s="286" t="s">
        <v>61</v>
      </c>
      <c r="W13" s="286" t="s">
        <v>62</v>
      </c>
      <c r="X13" s="286" t="s">
        <v>75</v>
      </c>
      <c r="Y13" s="286" t="s">
        <v>63</v>
      </c>
      <c r="Z13" s="279">
        <f t="shared" si="0"/>
        <v>100</v>
      </c>
      <c r="AA13" s="280" t="str">
        <f t="shared" si="2"/>
        <v>Fuerte</v>
      </c>
      <c r="AB13" s="287" t="s">
        <v>141</v>
      </c>
      <c r="AC13" s="281">
        <f t="shared" si="1"/>
        <v>200</v>
      </c>
      <c r="AD13" s="285" t="str">
        <f t="shared" ref="AD13:AD16" si="3">IF(AND(AA13="Moderado",AB13="Moderado",AC13=100),"Moderado",IF(AC13=200,"Fuerte",IF(OR(AC13=150,),"Moderado","Débil")))</f>
        <v>Fuerte</v>
      </c>
      <c r="AE13" s="512"/>
      <c r="AF13" s="515"/>
      <c r="AG13" s="496"/>
      <c r="AH13" s="496"/>
      <c r="AI13" s="438"/>
      <c r="AJ13" s="438"/>
      <c r="AK13" s="438"/>
      <c r="AL13" s="499"/>
      <c r="AM13" s="244"/>
      <c r="AN13" s="244"/>
      <c r="AO13" s="265"/>
      <c r="AP13" s="219"/>
      <c r="AQ13" s="219"/>
      <c r="AR13" s="253"/>
      <c r="AS13" s="257"/>
      <c r="AT13" s="257"/>
      <c r="AU13" s="253"/>
      <c r="AV13" s="253"/>
      <c r="AW13" s="253"/>
      <c r="AX13" s="207"/>
      <c r="AY13" s="461"/>
      <c r="AZ13" s="251"/>
      <c r="BA13" s="461"/>
      <c r="BB13" s="257"/>
      <c r="BC13" s="257"/>
      <c r="BD13" s="244"/>
      <c r="BE13" s="244"/>
      <c r="BF13" s="258"/>
      <c r="BG13" s="194"/>
      <c r="BH13" s="489"/>
      <c r="BI13" s="489"/>
      <c r="BJ13" s="492"/>
      <c r="BK13" s="257"/>
      <c r="BL13" s="257"/>
      <c r="BM13" s="244"/>
      <c r="BN13" s="244"/>
      <c r="BO13" s="259"/>
      <c r="BP13" s="194"/>
      <c r="BQ13" s="489"/>
      <c r="BR13" s="489"/>
      <c r="BS13" s="492"/>
      <c r="BT13" s="260"/>
      <c r="BU13" s="260"/>
      <c r="BV13" s="260"/>
      <c r="BW13" s="260"/>
      <c r="BX13" s="260"/>
      <c r="BY13" s="260"/>
      <c r="BZ13" s="260"/>
      <c r="CA13" s="260"/>
      <c r="CB13" s="260"/>
      <c r="CC13" s="681" t="s">
        <v>816</v>
      </c>
      <c r="CD13" s="673"/>
      <c r="CE13" s="673"/>
      <c r="CF13" s="673"/>
      <c r="CG13" s="673"/>
      <c r="CH13" s="673"/>
      <c r="CI13" s="673"/>
      <c r="CJ13" s="673"/>
      <c r="CK13" s="684"/>
      <c r="CU13" s="427"/>
      <c r="CV13" s="427"/>
      <c r="CZ13" s="427"/>
      <c r="DA13" s="427"/>
      <c r="DB13" s="427"/>
      <c r="DC13" s="487"/>
    </row>
    <row r="14" spans="1:125" s="196" customFormat="1" ht="109.55" hidden="1" customHeight="1" thickBot="1" x14ac:dyDescent="0.3">
      <c r="A14" s="427"/>
      <c r="B14" s="427"/>
      <c r="C14" s="434"/>
      <c r="D14" s="445"/>
      <c r="E14" s="501"/>
      <c r="F14" s="505"/>
      <c r="G14" s="501"/>
      <c r="H14" s="501"/>
      <c r="I14" s="501"/>
      <c r="J14" s="551"/>
      <c r="K14" s="548"/>
      <c r="L14" s="501"/>
      <c r="M14" s="501"/>
      <c r="N14" s="426"/>
      <c r="O14" s="426"/>
      <c r="P14" s="438"/>
      <c r="Q14" s="288"/>
      <c r="R14" s="286" t="s">
        <v>158</v>
      </c>
      <c r="S14" s="286" t="s">
        <v>58</v>
      </c>
      <c r="T14" s="286" t="s">
        <v>59</v>
      </c>
      <c r="U14" s="286" t="s">
        <v>60</v>
      </c>
      <c r="V14" s="286" t="s">
        <v>61</v>
      </c>
      <c r="W14" s="286" t="s">
        <v>62</v>
      </c>
      <c r="X14" s="286" t="s">
        <v>75</v>
      </c>
      <c r="Y14" s="286" t="s">
        <v>63</v>
      </c>
      <c r="Z14" s="279">
        <f t="shared" si="0"/>
        <v>100</v>
      </c>
      <c r="AA14" s="280" t="str">
        <f t="shared" si="2"/>
        <v>Fuerte</v>
      </c>
      <c r="AB14" s="287" t="s">
        <v>15</v>
      </c>
      <c r="AC14" s="281">
        <f t="shared" si="1"/>
        <v>150</v>
      </c>
      <c r="AD14" s="285" t="str">
        <f t="shared" si="3"/>
        <v>Moderado</v>
      </c>
      <c r="AE14" s="512"/>
      <c r="AF14" s="515"/>
      <c r="AG14" s="496"/>
      <c r="AH14" s="496"/>
      <c r="AI14" s="438"/>
      <c r="AJ14" s="438"/>
      <c r="AK14" s="438"/>
      <c r="AL14" s="499"/>
      <c r="AM14" s="244"/>
      <c r="AN14" s="271"/>
      <c r="AO14" s="265"/>
      <c r="AP14" s="219"/>
      <c r="AQ14" s="219"/>
      <c r="AR14" s="253"/>
      <c r="AS14" s="257"/>
      <c r="AT14" s="257"/>
      <c r="AU14" s="253"/>
      <c r="AV14" s="253"/>
      <c r="AW14" s="253"/>
      <c r="AX14" s="207"/>
      <c r="AY14" s="461"/>
      <c r="AZ14" s="251"/>
      <c r="BA14" s="461"/>
      <c r="BB14" s="257"/>
      <c r="BC14" s="257"/>
      <c r="BD14" s="244"/>
      <c r="BE14" s="244"/>
      <c r="BF14" s="258"/>
      <c r="BG14" s="194"/>
      <c r="BH14" s="489"/>
      <c r="BI14" s="489"/>
      <c r="BJ14" s="492"/>
      <c r="BK14" s="257"/>
      <c r="BL14" s="257"/>
      <c r="BM14" s="244"/>
      <c r="BN14" s="244"/>
      <c r="BO14" s="259"/>
      <c r="BP14" s="194"/>
      <c r="BQ14" s="489"/>
      <c r="BR14" s="489"/>
      <c r="BS14" s="492"/>
      <c r="BT14" s="260"/>
      <c r="BU14" s="260"/>
      <c r="BV14" s="260"/>
      <c r="BW14" s="260"/>
      <c r="BX14" s="260"/>
      <c r="BY14" s="260"/>
      <c r="BZ14" s="260"/>
      <c r="CA14" s="260"/>
      <c r="CB14" s="260"/>
      <c r="CC14" s="681" t="s">
        <v>816</v>
      </c>
      <c r="CD14" s="673"/>
      <c r="CE14" s="673"/>
      <c r="CF14" s="673"/>
      <c r="CG14" s="673"/>
      <c r="CH14" s="673"/>
      <c r="CI14" s="673" t="s">
        <v>837</v>
      </c>
      <c r="CJ14" s="673" t="s">
        <v>838</v>
      </c>
      <c r="CK14" s="684"/>
      <c r="CU14" s="427"/>
      <c r="CV14" s="427"/>
      <c r="CZ14" s="427"/>
      <c r="DA14" s="427"/>
      <c r="DB14" s="427"/>
      <c r="DC14" s="487"/>
    </row>
    <row r="15" spans="1:125" s="196" customFormat="1" ht="169.5" customHeight="1" thickBot="1" x14ac:dyDescent="0.3">
      <c r="A15" s="427"/>
      <c r="B15" s="427"/>
      <c r="C15" s="434"/>
      <c r="D15" s="445"/>
      <c r="E15" s="501"/>
      <c r="F15" s="505"/>
      <c r="G15" s="501"/>
      <c r="H15" s="501"/>
      <c r="I15" s="501"/>
      <c r="J15" s="551"/>
      <c r="K15" s="548"/>
      <c r="L15" s="501"/>
      <c r="M15" s="501"/>
      <c r="N15" s="426"/>
      <c r="O15" s="426"/>
      <c r="P15" s="438"/>
      <c r="Q15" s="277" t="s">
        <v>781</v>
      </c>
      <c r="R15" s="286" t="s">
        <v>158</v>
      </c>
      <c r="S15" s="286" t="s">
        <v>58</v>
      </c>
      <c r="T15" s="286" t="s">
        <v>59</v>
      </c>
      <c r="U15" s="286" t="s">
        <v>60</v>
      </c>
      <c r="V15" s="286" t="s">
        <v>61</v>
      </c>
      <c r="W15" s="286" t="s">
        <v>62</v>
      </c>
      <c r="X15" s="286" t="s">
        <v>75</v>
      </c>
      <c r="Y15" s="286" t="s">
        <v>63</v>
      </c>
      <c r="Z15" s="279">
        <f t="shared" si="0"/>
        <v>100</v>
      </c>
      <c r="AA15" s="280" t="str">
        <f t="shared" si="2"/>
        <v>Fuerte</v>
      </c>
      <c r="AB15" s="287" t="s">
        <v>141</v>
      </c>
      <c r="AC15" s="281">
        <f t="shared" si="1"/>
        <v>200</v>
      </c>
      <c r="AD15" s="285" t="str">
        <f t="shared" si="3"/>
        <v>Fuerte</v>
      </c>
      <c r="AE15" s="512"/>
      <c r="AF15" s="515"/>
      <c r="AG15" s="496"/>
      <c r="AH15" s="496"/>
      <c r="AI15" s="438"/>
      <c r="AJ15" s="438"/>
      <c r="AK15" s="438"/>
      <c r="AL15" s="499"/>
      <c r="AM15" s="244" t="s">
        <v>698</v>
      </c>
      <c r="AN15" s="271" t="s">
        <v>699</v>
      </c>
      <c r="AO15" s="253" t="s">
        <v>700</v>
      </c>
      <c r="AP15" s="219">
        <v>43555</v>
      </c>
      <c r="AQ15" s="219">
        <v>43830</v>
      </c>
      <c r="AR15" s="253" t="s">
        <v>701</v>
      </c>
      <c r="AS15" s="257"/>
      <c r="AT15" s="257"/>
      <c r="AU15" s="253"/>
      <c r="AV15" s="253"/>
      <c r="AW15" s="253"/>
      <c r="AX15" s="207"/>
      <c r="AY15" s="461"/>
      <c r="AZ15" s="251"/>
      <c r="BA15" s="461"/>
      <c r="BB15" s="257"/>
      <c r="BC15" s="257"/>
      <c r="BD15" s="244"/>
      <c r="BE15" s="244"/>
      <c r="BF15" s="258"/>
      <c r="BG15" s="194"/>
      <c r="BH15" s="489"/>
      <c r="BI15" s="489"/>
      <c r="BJ15" s="492"/>
      <c r="BK15" s="257"/>
      <c r="BL15" s="257"/>
      <c r="BM15" s="244"/>
      <c r="BN15" s="244"/>
      <c r="BO15" s="259"/>
      <c r="BP15" s="194"/>
      <c r="BQ15" s="489"/>
      <c r="BR15" s="489"/>
      <c r="BS15" s="492"/>
      <c r="BT15" s="260"/>
      <c r="BU15" s="260"/>
      <c r="BV15" s="260"/>
      <c r="BW15" s="260"/>
      <c r="BX15" s="260"/>
      <c r="BY15" s="260"/>
      <c r="BZ15" s="260"/>
      <c r="CA15" s="260"/>
      <c r="CB15" s="260"/>
      <c r="CC15" s="681" t="s">
        <v>816</v>
      </c>
      <c r="CD15" s="327" t="s">
        <v>804</v>
      </c>
      <c r="CE15" s="327" t="s">
        <v>804</v>
      </c>
      <c r="CF15" s="673" t="s">
        <v>839</v>
      </c>
      <c r="CG15" s="677" t="s">
        <v>840</v>
      </c>
      <c r="CH15" s="673" t="s">
        <v>841</v>
      </c>
      <c r="CI15" s="672" t="s">
        <v>826</v>
      </c>
      <c r="CJ15" s="328" t="s">
        <v>827</v>
      </c>
      <c r="CK15" s="683">
        <v>1</v>
      </c>
      <c r="CU15" s="427"/>
      <c r="CV15" s="427"/>
      <c r="CZ15" s="427"/>
      <c r="DA15" s="427"/>
      <c r="DB15" s="427"/>
      <c r="DC15" s="487"/>
    </row>
    <row r="16" spans="1:125" s="196" customFormat="1" ht="144.69999999999999" customHeight="1" thickBot="1" x14ac:dyDescent="0.3">
      <c r="A16" s="427"/>
      <c r="B16" s="427"/>
      <c r="C16" s="434"/>
      <c r="D16" s="445"/>
      <c r="E16" s="501"/>
      <c r="F16" s="505"/>
      <c r="G16" s="501"/>
      <c r="H16" s="501"/>
      <c r="I16" s="501"/>
      <c r="J16" s="551"/>
      <c r="K16" s="548"/>
      <c r="L16" s="501"/>
      <c r="M16" s="501"/>
      <c r="N16" s="426"/>
      <c r="O16" s="426"/>
      <c r="P16" s="438"/>
      <c r="Q16" s="277" t="s">
        <v>775</v>
      </c>
      <c r="R16" s="286" t="s">
        <v>158</v>
      </c>
      <c r="S16" s="286" t="s">
        <v>58</v>
      </c>
      <c r="T16" s="286" t="s">
        <v>59</v>
      </c>
      <c r="U16" s="286" t="s">
        <v>60</v>
      </c>
      <c r="V16" s="286" t="s">
        <v>61</v>
      </c>
      <c r="W16" s="286" t="s">
        <v>62</v>
      </c>
      <c r="X16" s="286" t="s">
        <v>75</v>
      </c>
      <c r="Y16" s="286" t="s">
        <v>63</v>
      </c>
      <c r="Z16" s="279">
        <f t="shared" si="0"/>
        <v>100</v>
      </c>
      <c r="AA16" s="289" t="str">
        <f t="shared" ref="AA16:AA17" si="4">IF(Z16&gt;=96,"Fuerte",IF(OR(Z16=95,Z16&gt;=86),"Moderado","Débil"))</f>
        <v>Fuerte</v>
      </c>
      <c r="AB16" s="287" t="s">
        <v>141</v>
      </c>
      <c r="AC16" s="281">
        <f t="shared" si="1"/>
        <v>200</v>
      </c>
      <c r="AD16" s="285" t="str">
        <f t="shared" si="3"/>
        <v>Fuerte</v>
      </c>
      <c r="AE16" s="512"/>
      <c r="AF16" s="515"/>
      <c r="AG16" s="496"/>
      <c r="AH16" s="496"/>
      <c r="AI16" s="438"/>
      <c r="AJ16" s="438"/>
      <c r="AK16" s="438"/>
      <c r="AL16" s="499"/>
      <c r="AM16" s="244" t="s">
        <v>702</v>
      </c>
      <c r="AN16" s="244" t="s">
        <v>703</v>
      </c>
      <c r="AO16" s="265" t="s">
        <v>718</v>
      </c>
      <c r="AP16" s="219">
        <v>43555</v>
      </c>
      <c r="AQ16" s="219">
        <v>43830</v>
      </c>
      <c r="AR16" s="253" t="s">
        <v>704</v>
      </c>
      <c r="AS16" s="257"/>
      <c r="AT16" s="257"/>
      <c r="AU16" s="253"/>
      <c r="AV16" s="253"/>
      <c r="AW16" s="253"/>
      <c r="AX16" s="207"/>
      <c r="AY16" s="461"/>
      <c r="AZ16" s="251"/>
      <c r="BA16" s="461"/>
      <c r="BB16" s="257"/>
      <c r="BC16" s="257"/>
      <c r="BD16" s="244"/>
      <c r="BE16" s="244"/>
      <c r="BF16" s="258"/>
      <c r="BG16" s="194"/>
      <c r="BH16" s="489"/>
      <c r="BI16" s="489"/>
      <c r="BJ16" s="492"/>
      <c r="BK16" s="257"/>
      <c r="BL16" s="257"/>
      <c r="BM16" s="244"/>
      <c r="BN16" s="244"/>
      <c r="BO16" s="259"/>
      <c r="BP16" s="194"/>
      <c r="BQ16" s="489"/>
      <c r="BR16" s="489"/>
      <c r="BS16" s="492"/>
      <c r="BT16" s="260"/>
      <c r="BU16" s="260"/>
      <c r="BV16" s="260"/>
      <c r="BW16" s="260"/>
      <c r="BX16" s="260"/>
      <c r="BY16" s="260"/>
      <c r="BZ16" s="260"/>
      <c r="CA16" s="260"/>
      <c r="CB16" s="260"/>
      <c r="CC16" s="681" t="s">
        <v>816</v>
      </c>
      <c r="CD16" s="327" t="s">
        <v>804</v>
      </c>
      <c r="CE16" s="327" t="s">
        <v>804</v>
      </c>
      <c r="CF16" s="673" t="s">
        <v>842</v>
      </c>
      <c r="CG16" s="673" t="s">
        <v>843</v>
      </c>
      <c r="CH16" s="677" t="s">
        <v>844</v>
      </c>
      <c r="CI16" s="673" t="s">
        <v>842</v>
      </c>
      <c r="CJ16" s="673" t="s">
        <v>845</v>
      </c>
      <c r="CK16" s="677" t="s">
        <v>846</v>
      </c>
      <c r="CU16" s="427"/>
      <c r="CV16" s="427"/>
      <c r="CZ16" s="427"/>
      <c r="DA16" s="427"/>
      <c r="DB16" s="427"/>
      <c r="DC16" s="487"/>
    </row>
    <row r="17" spans="1:107" s="196" customFormat="1" ht="137.25" customHeight="1" thickBot="1" x14ac:dyDescent="0.3">
      <c r="A17" s="451"/>
      <c r="B17" s="451"/>
      <c r="C17" s="459"/>
      <c r="D17" s="445"/>
      <c r="E17" s="501"/>
      <c r="F17" s="505"/>
      <c r="G17" s="501"/>
      <c r="H17" s="501"/>
      <c r="I17" s="501"/>
      <c r="J17" s="551"/>
      <c r="K17" s="548"/>
      <c r="L17" s="501"/>
      <c r="M17" s="501"/>
      <c r="N17" s="426"/>
      <c r="O17" s="426"/>
      <c r="P17" s="438"/>
      <c r="Q17" s="277" t="s">
        <v>782</v>
      </c>
      <c r="R17" s="286" t="s">
        <v>158</v>
      </c>
      <c r="S17" s="286" t="s">
        <v>58</v>
      </c>
      <c r="T17" s="286" t="s">
        <v>59</v>
      </c>
      <c r="U17" s="286" t="s">
        <v>60</v>
      </c>
      <c r="V17" s="286" t="s">
        <v>61</v>
      </c>
      <c r="W17" s="286" t="s">
        <v>62</v>
      </c>
      <c r="X17" s="286" t="s">
        <v>75</v>
      </c>
      <c r="Y17" s="286" t="s">
        <v>63</v>
      </c>
      <c r="Z17" s="287">
        <f t="shared" si="0"/>
        <v>100</v>
      </c>
      <c r="AA17" s="290" t="str">
        <f t="shared" si="4"/>
        <v>Fuerte</v>
      </c>
      <c r="AB17" s="287" t="s">
        <v>15</v>
      </c>
      <c r="AC17" s="291">
        <f t="shared" si="1"/>
        <v>150</v>
      </c>
      <c r="AD17" s="292" t="str">
        <f t="shared" ref="AD17" si="5">IF(AND(AA17="Moderado",AB17="Moderado",AC17=100),"Moderado",IF(AC17=200,"Fuerte",IF(OR(AC17=150,),"Moderado","Débil")))</f>
        <v>Moderado</v>
      </c>
      <c r="AE17" s="512"/>
      <c r="AF17" s="515"/>
      <c r="AG17" s="496"/>
      <c r="AH17" s="496"/>
      <c r="AI17" s="438"/>
      <c r="AJ17" s="438"/>
      <c r="AK17" s="438"/>
      <c r="AL17" s="500"/>
      <c r="AM17" s="244" t="s">
        <v>695</v>
      </c>
      <c r="AN17" s="244" t="s">
        <v>694</v>
      </c>
      <c r="AO17" s="268" t="s">
        <v>718</v>
      </c>
      <c r="AP17" s="219">
        <v>43555</v>
      </c>
      <c r="AQ17" s="219">
        <v>43830</v>
      </c>
      <c r="AR17" s="270" t="s">
        <v>697</v>
      </c>
      <c r="AS17" s="231"/>
      <c r="AT17" s="231"/>
      <c r="AU17" s="228"/>
      <c r="AV17" s="228"/>
      <c r="AW17" s="228"/>
      <c r="AX17" s="232"/>
      <c r="AY17" s="462"/>
      <c r="AZ17" s="233"/>
      <c r="BA17" s="462"/>
      <c r="BB17" s="231"/>
      <c r="BC17" s="231"/>
      <c r="BD17" s="230"/>
      <c r="BE17" s="230"/>
      <c r="BF17" s="234"/>
      <c r="BG17" s="235"/>
      <c r="BH17" s="490"/>
      <c r="BI17" s="490"/>
      <c r="BJ17" s="493"/>
      <c r="BK17" s="231"/>
      <c r="BL17" s="231"/>
      <c r="BM17" s="230"/>
      <c r="BN17" s="230"/>
      <c r="BO17" s="236"/>
      <c r="BP17" s="235"/>
      <c r="BQ17" s="490"/>
      <c r="BR17" s="490"/>
      <c r="BS17" s="493"/>
      <c r="BT17" s="237"/>
      <c r="BU17" s="237"/>
      <c r="BV17" s="237"/>
      <c r="BW17" s="237"/>
      <c r="BX17" s="237"/>
      <c r="BY17" s="237"/>
      <c r="BZ17" s="237"/>
      <c r="CA17" s="237"/>
      <c r="CB17" s="237"/>
      <c r="CC17" s="681" t="s">
        <v>816</v>
      </c>
      <c r="CD17" s="327" t="s">
        <v>804</v>
      </c>
      <c r="CE17" s="327" t="s">
        <v>827</v>
      </c>
      <c r="CF17" s="674" t="s">
        <v>847</v>
      </c>
      <c r="CG17" s="674" t="s">
        <v>848</v>
      </c>
      <c r="CH17" s="674" t="s">
        <v>849</v>
      </c>
      <c r="CI17" s="674" t="s">
        <v>850</v>
      </c>
      <c r="CJ17" s="674" t="s">
        <v>851</v>
      </c>
      <c r="CK17" s="674" t="s">
        <v>852</v>
      </c>
      <c r="CU17" s="427"/>
      <c r="CV17" s="427"/>
      <c r="CZ17" s="427"/>
      <c r="DA17" s="427"/>
      <c r="DB17" s="427"/>
      <c r="DC17" s="487"/>
    </row>
    <row r="18" spans="1:107" s="196" customFormat="1" ht="167.3" customHeight="1" thickBot="1" x14ac:dyDescent="0.3">
      <c r="A18" s="446" t="s">
        <v>53</v>
      </c>
      <c r="B18" s="431" t="s">
        <v>194</v>
      </c>
      <c r="C18" s="433" t="s">
        <v>608</v>
      </c>
      <c r="D18" s="463" t="s">
        <v>218</v>
      </c>
      <c r="E18" s="469" t="s">
        <v>601</v>
      </c>
      <c r="F18" s="472" t="s">
        <v>772</v>
      </c>
      <c r="G18" s="431"/>
      <c r="H18" s="431"/>
      <c r="I18" s="431"/>
      <c r="J18" s="433"/>
      <c r="K18" s="466" t="s">
        <v>603</v>
      </c>
      <c r="L18" s="460" t="s">
        <v>604</v>
      </c>
      <c r="M18" s="460" t="s">
        <v>605</v>
      </c>
      <c r="N18" s="431" t="s">
        <v>8</v>
      </c>
      <c r="O18" s="431" t="s">
        <v>14</v>
      </c>
      <c r="P18" s="448" t="str">
        <f>INDEX(Validacion!$C$15:$G$19,'Gestion ambiental - PIGA'!CU18:CU20,'Gestion ambiental - PIGA'!CV18:CV20)</f>
        <v>Extrema</v>
      </c>
      <c r="Q18" s="277" t="s">
        <v>801</v>
      </c>
      <c r="R18" s="278" t="s">
        <v>158</v>
      </c>
      <c r="S18" s="278" t="s">
        <v>58</v>
      </c>
      <c r="T18" s="278" t="s">
        <v>59</v>
      </c>
      <c r="U18" s="278" t="s">
        <v>60</v>
      </c>
      <c r="V18" s="278" t="s">
        <v>61</v>
      </c>
      <c r="W18" s="278" t="s">
        <v>62</v>
      </c>
      <c r="X18" s="278" t="s">
        <v>75</v>
      </c>
      <c r="Y18" s="278" t="s">
        <v>63</v>
      </c>
      <c r="Z18" s="279">
        <f t="shared" si="0"/>
        <v>100</v>
      </c>
      <c r="AA18" s="280" t="str">
        <f t="shared" ref="AA18:AA20" si="6">IF(Z18&gt;=96,"Fuerte",IF(OR(Z18=95,Z18&gt;=86),"Moderado","Débil"))</f>
        <v>Fuerte</v>
      </c>
      <c r="AB18" s="279" t="s">
        <v>15</v>
      </c>
      <c r="AC18" s="281">
        <f t="shared" si="1"/>
        <v>150</v>
      </c>
      <c r="AD18" s="282" t="str">
        <f t="shared" ref="AD18:AD20" si="7">IF(AND(AA18="Moderado",AB18="Moderado",AC18=100),"Moderado",IF(AC18=200,"Fuerte",IF(OR(AC18=150,),"Moderado","Débil")))</f>
        <v>Moderado</v>
      </c>
      <c r="AE18" s="439">
        <f>(IF(AD18="Fuerte",100,IF(AD18="Moderado",50,0))+IF(AD19="Moderado",50,0))+(IF(AD20="Fuerte",100,IF(AD20="Moderado",50,0)))/3</f>
        <v>83.333333333333343</v>
      </c>
      <c r="AF18" s="479" t="str">
        <f>IF(AE18&gt;=100,"Fuerte",IF(OR(AE18=99,AE18&gt;=50),"Moderado","Débil"))</f>
        <v>Moderado</v>
      </c>
      <c r="AG18" s="482" t="s">
        <v>150</v>
      </c>
      <c r="AH18" s="482" t="s">
        <v>150</v>
      </c>
      <c r="AI18" s="448" t="s">
        <v>9</v>
      </c>
      <c r="AJ18" s="448" t="s">
        <v>15</v>
      </c>
      <c r="AK18" s="448" t="str">
        <f>INDEX(Validacion!$C$15:$G$19,'Gestion ambiental - PIGA'!CZ18:CZ20,'Gestion ambiental - PIGA'!DB18:DB20)</f>
        <v>Alta</v>
      </c>
      <c r="AL18" s="475" t="s">
        <v>226</v>
      </c>
      <c r="AM18" s="242" t="s">
        <v>706</v>
      </c>
      <c r="AN18" s="216" t="s">
        <v>705</v>
      </c>
      <c r="AO18" s="268" t="s">
        <v>718</v>
      </c>
      <c r="AP18" s="219">
        <v>43555</v>
      </c>
      <c r="AQ18" s="219">
        <v>43830</v>
      </c>
      <c r="AR18" s="218" t="s">
        <v>707</v>
      </c>
      <c r="AS18" s="220"/>
      <c r="AT18" s="220"/>
      <c r="AU18" s="218"/>
      <c r="AV18" s="218"/>
      <c r="AW18" s="218"/>
      <c r="AX18" s="238"/>
      <c r="AY18" s="218"/>
      <c r="AZ18" s="218"/>
      <c r="BA18" s="218"/>
      <c r="BB18" s="220"/>
      <c r="BC18" s="220"/>
      <c r="BD18" s="216"/>
      <c r="BE18" s="216"/>
      <c r="BF18" s="217"/>
      <c r="BG18" s="239"/>
      <c r="BH18" s="216"/>
      <c r="BI18" s="216"/>
      <c r="BJ18" s="240"/>
      <c r="BK18" s="220"/>
      <c r="BL18" s="220"/>
      <c r="BM18" s="216"/>
      <c r="BN18" s="216"/>
      <c r="BO18" s="217"/>
      <c r="BP18" s="239"/>
      <c r="BQ18" s="216"/>
      <c r="BR18" s="216"/>
      <c r="BS18" s="240"/>
      <c r="BT18" s="227"/>
      <c r="BU18" s="227"/>
      <c r="BV18" s="227"/>
      <c r="BW18" s="227"/>
      <c r="BX18" s="227"/>
      <c r="BY18" s="227"/>
      <c r="BZ18" s="227"/>
      <c r="CA18" s="227"/>
      <c r="CB18" s="227"/>
      <c r="CC18" s="675" t="s">
        <v>853</v>
      </c>
      <c r="CD18" s="675" t="s">
        <v>854</v>
      </c>
      <c r="CE18" s="327" t="s">
        <v>855</v>
      </c>
      <c r="CF18" s="676" t="s">
        <v>856</v>
      </c>
      <c r="CG18" s="221" t="s">
        <v>857</v>
      </c>
      <c r="CH18" s="221" t="s">
        <v>858</v>
      </c>
      <c r="CI18" s="676" t="s">
        <v>859</v>
      </c>
      <c r="CJ18" s="221" t="s">
        <v>860</v>
      </c>
      <c r="CK18" s="221" t="s">
        <v>861</v>
      </c>
      <c r="CU18" s="426">
        <f>VLOOKUP(N18,Validacion!$I$15:$M$19,2,FALSE)</f>
        <v>4</v>
      </c>
      <c r="CV18" s="426">
        <f>VLOOKUP(O18,Validacion!$I$23:$J$27,2,FALSE)</f>
        <v>4</v>
      </c>
      <c r="CZ18" s="426">
        <f>VLOOKUP($AI18,Validacion!$I$15:$M$19,2,FALSE)</f>
        <v>3</v>
      </c>
      <c r="DA18" s="426"/>
      <c r="DB18" s="426">
        <f>VLOOKUP($AJ18,Validacion!$I$23:$J$27,2,FALSE)</f>
        <v>3</v>
      </c>
      <c r="DC18" s="212"/>
    </row>
    <row r="19" spans="1:107" s="196" customFormat="1" ht="212.95" customHeight="1" thickBot="1" x14ac:dyDescent="0.3">
      <c r="A19" s="447"/>
      <c r="B19" s="427"/>
      <c r="C19" s="434"/>
      <c r="D19" s="464"/>
      <c r="E19" s="470"/>
      <c r="F19" s="473"/>
      <c r="G19" s="427"/>
      <c r="H19" s="427"/>
      <c r="I19" s="427"/>
      <c r="J19" s="434"/>
      <c r="K19" s="467"/>
      <c r="L19" s="461"/>
      <c r="M19" s="461"/>
      <c r="N19" s="427"/>
      <c r="O19" s="427"/>
      <c r="P19" s="449"/>
      <c r="Q19" s="277" t="s">
        <v>783</v>
      </c>
      <c r="R19" s="286" t="s">
        <v>158</v>
      </c>
      <c r="S19" s="286" t="s">
        <v>58</v>
      </c>
      <c r="T19" s="283" t="s">
        <v>59</v>
      </c>
      <c r="U19" s="283" t="s">
        <v>60</v>
      </c>
      <c r="V19" s="283" t="s">
        <v>61</v>
      </c>
      <c r="W19" s="283" t="s">
        <v>62</v>
      </c>
      <c r="X19" s="283" t="s">
        <v>75</v>
      </c>
      <c r="Y19" s="283" t="s">
        <v>63</v>
      </c>
      <c r="Z19" s="284">
        <f t="shared" ref="Z19" si="8">IF(S19="Asignado",15,0)+IF(T19="Adecuado",15,0)+IF(U19="Oportuna",15,0)+IF(V19="Prevenir",15,IF(V19="Detectar",10,0))+IF(W19="Confiable",15,0)+IF(X19="Se investigan y resuelven oportunamente",15,0)+IF(Y19="Completa",10,IF(Y19="Incompleta",5,0))</f>
        <v>100</v>
      </c>
      <c r="AA19" s="289" t="str">
        <f t="shared" ref="AA19" si="9">IF(Z19&gt;=96,"Fuerte",IF(OR(Z19=95,Z19&gt;=86),"Moderado","Débil"))</f>
        <v>Fuerte</v>
      </c>
      <c r="AB19" s="284" t="s">
        <v>141</v>
      </c>
      <c r="AC19" s="293">
        <f>IF(AA19="Fuerte",100,IF(AA19="Moderado",50,0))+IF(AB19="Fuerte",100,IF(AB19="Moderado",50,0))</f>
        <v>200</v>
      </c>
      <c r="AD19" s="285" t="str">
        <f t="shared" si="7"/>
        <v>Fuerte</v>
      </c>
      <c r="AE19" s="442"/>
      <c r="AF19" s="480"/>
      <c r="AG19" s="483"/>
      <c r="AH19" s="483"/>
      <c r="AI19" s="449"/>
      <c r="AJ19" s="449"/>
      <c r="AK19" s="449"/>
      <c r="AL19" s="476"/>
      <c r="AM19" s="263" t="s">
        <v>709</v>
      </c>
      <c r="AN19" s="271" t="s">
        <v>708</v>
      </c>
      <c r="AO19" s="268" t="s">
        <v>689</v>
      </c>
      <c r="AP19" s="219">
        <v>43555</v>
      </c>
      <c r="AQ19" s="219">
        <v>43830</v>
      </c>
      <c r="AR19" s="273" t="s">
        <v>710</v>
      </c>
      <c r="AS19" s="257"/>
      <c r="AT19" s="257"/>
      <c r="AU19" s="253"/>
      <c r="AV19" s="253"/>
      <c r="AW19" s="253"/>
      <c r="AX19" s="207"/>
      <c r="AY19" s="253"/>
      <c r="AZ19" s="253"/>
      <c r="BA19" s="253"/>
      <c r="BB19" s="257"/>
      <c r="BC19" s="257"/>
      <c r="BD19" s="244"/>
      <c r="BE19" s="244"/>
      <c r="BF19" s="249"/>
      <c r="BG19" s="194"/>
      <c r="BH19" s="244"/>
      <c r="BI19" s="244"/>
      <c r="BJ19" s="255"/>
      <c r="BK19" s="257"/>
      <c r="BL19" s="257"/>
      <c r="BM19" s="244"/>
      <c r="BN19" s="244"/>
      <c r="BO19" s="249"/>
      <c r="BP19" s="194"/>
      <c r="BQ19" s="244"/>
      <c r="BR19" s="244"/>
      <c r="BS19" s="255"/>
      <c r="BT19" s="260"/>
      <c r="BU19" s="260"/>
      <c r="BV19" s="260"/>
      <c r="BW19" s="260"/>
      <c r="BX19" s="260"/>
      <c r="BY19" s="260"/>
      <c r="BZ19" s="260"/>
      <c r="CA19" s="260"/>
      <c r="CB19" s="260"/>
      <c r="CC19" s="681" t="s">
        <v>816</v>
      </c>
      <c r="CD19" s="327" t="s">
        <v>804</v>
      </c>
      <c r="CE19" s="327" t="s">
        <v>827</v>
      </c>
      <c r="CF19" s="673" t="s">
        <v>862</v>
      </c>
      <c r="CG19" s="677" t="s">
        <v>863</v>
      </c>
      <c r="CH19" s="673" t="s">
        <v>864</v>
      </c>
      <c r="CI19" s="673" t="s">
        <v>865</v>
      </c>
      <c r="CJ19" s="329" t="s">
        <v>827</v>
      </c>
      <c r="CK19" s="684" t="s">
        <v>864</v>
      </c>
      <c r="CU19" s="427"/>
      <c r="CV19" s="427"/>
      <c r="CZ19" s="427"/>
      <c r="DA19" s="427"/>
      <c r="DB19" s="427"/>
      <c r="DC19" s="212"/>
    </row>
    <row r="20" spans="1:107" s="196" customFormat="1" ht="234" customHeight="1" thickBot="1" x14ac:dyDescent="0.3">
      <c r="A20" s="458"/>
      <c r="B20" s="451"/>
      <c r="C20" s="459"/>
      <c r="D20" s="465"/>
      <c r="E20" s="471"/>
      <c r="F20" s="474"/>
      <c r="G20" s="451"/>
      <c r="H20" s="451"/>
      <c r="I20" s="451"/>
      <c r="J20" s="459"/>
      <c r="K20" s="468"/>
      <c r="L20" s="462"/>
      <c r="M20" s="462"/>
      <c r="N20" s="451"/>
      <c r="O20" s="451"/>
      <c r="P20" s="450"/>
      <c r="Q20" s="277" t="s">
        <v>784</v>
      </c>
      <c r="R20" s="294" t="s">
        <v>158</v>
      </c>
      <c r="S20" s="294" t="s">
        <v>58</v>
      </c>
      <c r="T20" s="294" t="s">
        <v>59</v>
      </c>
      <c r="U20" s="294" t="s">
        <v>60</v>
      </c>
      <c r="V20" s="294" t="s">
        <v>61</v>
      </c>
      <c r="W20" s="294" t="s">
        <v>62</v>
      </c>
      <c r="X20" s="294" t="s">
        <v>75</v>
      </c>
      <c r="Y20" s="294" t="s">
        <v>63</v>
      </c>
      <c r="Z20" s="295">
        <f t="shared" si="0"/>
        <v>100</v>
      </c>
      <c r="AA20" s="296" t="str">
        <f t="shared" si="6"/>
        <v>Fuerte</v>
      </c>
      <c r="AB20" s="295" t="s">
        <v>141</v>
      </c>
      <c r="AC20" s="297">
        <f t="shared" si="1"/>
        <v>200</v>
      </c>
      <c r="AD20" s="298" t="str">
        <f t="shared" si="7"/>
        <v>Fuerte</v>
      </c>
      <c r="AE20" s="478"/>
      <c r="AF20" s="481"/>
      <c r="AG20" s="484"/>
      <c r="AH20" s="484"/>
      <c r="AI20" s="450"/>
      <c r="AJ20" s="450"/>
      <c r="AK20" s="450"/>
      <c r="AL20" s="477"/>
      <c r="AM20" s="243" t="s">
        <v>711</v>
      </c>
      <c r="AN20" s="230" t="s">
        <v>712</v>
      </c>
      <c r="AO20" s="228" t="s">
        <v>713</v>
      </c>
      <c r="AP20" s="219">
        <v>43555</v>
      </c>
      <c r="AQ20" s="219" t="s">
        <v>714</v>
      </c>
      <c r="AR20" s="228" t="s">
        <v>715</v>
      </c>
      <c r="AS20" s="231"/>
      <c r="AT20" s="231"/>
      <c r="AU20" s="228"/>
      <c r="AV20" s="228"/>
      <c r="AW20" s="228"/>
      <c r="AX20" s="232"/>
      <c r="AY20" s="228"/>
      <c r="AZ20" s="228"/>
      <c r="BA20" s="228"/>
      <c r="BB20" s="231"/>
      <c r="BC20" s="231"/>
      <c r="BD20" s="230"/>
      <c r="BE20" s="230"/>
      <c r="BF20" s="229"/>
      <c r="BG20" s="235"/>
      <c r="BH20" s="230"/>
      <c r="BI20" s="230"/>
      <c r="BJ20" s="241"/>
      <c r="BK20" s="231"/>
      <c r="BL20" s="231"/>
      <c r="BM20" s="230"/>
      <c r="BN20" s="230"/>
      <c r="BO20" s="229"/>
      <c r="BP20" s="235"/>
      <c r="BQ20" s="230"/>
      <c r="BR20" s="230"/>
      <c r="BS20" s="241"/>
      <c r="BT20" s="237"/>
      <c r="BU20" s="237"/>
      <c r="BV20" s="237"/>
      <c r="BW20" s="237"/>
      <c r="BX20" s="237"/>
      <c r="BY20" s="237"/>
      <c r="BZ20" s="237"/>
      <c r="CA20" s="237"/>
      <c r="CB20" s="237"/>
      <c r="CC20" s="681" t="s">
        <v>866</v>
      </c>
      <c r="CD20" s="327" t="s">
        <v>867</v>
      </c>
      <c r="CE20" s="327" t="s">
        <v>868</v>
      </c>
      <c r="CF20" s="685" t="s">
        <v>869</v>
      </c>
      <c r="CG20" s="674" t="s">
        <v>870</v>
      </c>
      <c r="CH20" s="685" t="s">
        <v>868</v>
      </c>
      <c r="CI20" s="672" t="s">
        <v>826</v>
      </c>
      <c r="CJ20" s="328" t="s">
        <v>827</v>
      </c>
      <c r="CK20" s="683">
        <v>1</v>
      </c>
      <c r="CU20" s="427"/>
      <c r="CV20" s="427"/>
      <c r="CZ20" s="427"/>
      <c r="DA20" s="427"/>
      <c r="DB20" s="427"/>
      <c r="DC20" s="212"/>
    </row>
    <row r="21" spans="1:107" s="196" customFormat="1" ht="193.75" customHeight="1" thickBot="1" x14ac:dyDescent="0.3">
      <c r="A21" s="446" t="s">
        <v>53</v>
      </c>
      <c r="B21" s="431" t="s">
        <v>194</v>
      </c>
      <c r="C21" s="433" t="s">
        <v>608</v>
      </c>
      <c r="D21" s="463" t="s">
        <v>218</v>
      </c>
      <c r="E21" s="431" t="s">
        <v>601</v>
      </c>
      <c r="F21" s="431" t="s">
        <v>606</v>
      </c>
      <c r="G21" s="245"/>
      <c r="H21" s="245"/>
      <c r="I21" s="245"/>
      <c r="J21" s="245"/>
      <c r="K21" s="466" t="s">
        <v>607</v>
      </c>
      <c r="L21" s="460" t="s">
        <v>610</v>
      </c>
      <c r="M21" s="460" t="s">
        <v>611</v>
      </c>
      <c r="N21" s="431" t="s">
        <v>7</v>
      </c>
      <c r="O21" s="431" t="s">
        <v>14</v>
      </c>
      <c r="P21" s="448" t="str">
        <f>INDEX(Validacion!$C$15:$G$19,'Gestion ambiental - PIGA'!CU21:CU23,'Gestion ambiental - PIGA'!CV21:CV23)</f>
        <v>Extrema</v>
      </c>
      <c r="Q21" s="277" t="s">
        <v>786</v>
      </c>
      <c r="R21" s="299" t="s">
        <v>158</v>
      </c>
      <c r="S21" s="294" t="s">
        <v>58</v>
      </c>
      <c r="T21" s="294" t="s">
        <v>66</v>
      </c>
      <c r="U21" s="294" t="s">
        <v>60</v>
      </c>
      <c r="V21" s="294" t="s">
        <v>61</v>
      </c>
      <c r="W21" s="294" t="s">
        <v>62</v>
      </c>
      <c r="X21" s="294" t="s">
        <v>75</v>
      </c>
      <c r="Y21" s="294" t="s">
        <v>63</v>
      </c>
      <c r="Z21" s="295">
        <f t="shared" ref="Z21:Z27" si="10">IF(S21="Asignado",15,0)+IF(T21="Adecuado",15,0)+IF(U21="Oportuna",15,0)+IF(V21="Prevenir",15,IF(V21="Detectar",10,0))+IF(W21="Confiable",15,0)+IF(X21="Se investigan y resuelven oportunamente",15,0)+IF(Y21="Completa",10,IF(Y21="Incompleta",5,0))</f>
        <v>85</v>
      </c>
      <c r="AA21" s="296" t="str">
        <f t="shared" ref="AA21:AA27" si="11">IF(Z21&gt;=96,"Fuerte",IF(OR(Z21=95,Z21&gt;=86),"Moderado","Débil"))</f>
        <v>Débil</v>
      </c>
      <c r="AB21" s="295" t="s">
        <v>15</v>
      </c>
      <c r="AC21" s="297">
        <f t="shared" ref="AC21:AC27" si="12">IF(AA21="Fuerte",100,IF(AA21="Moderado",50,0))+IF(AB21="Fuerte",100,IF(AB21="Moderado",50,0))</f>
        <v>50</v>
      </c>
      <c r="AD21" s="298" t="str">
        <f t="shared" ref="AD21:AD27" si="13">IF(AND(AA21="Moderado",AB21="Moderado",AC21=100),"Moderado",IF(AC21=200,"Fuerte",IF(OR(AC21=150,),"Moderado","Débil")))</f>
        <v>Débil</v>
      </c>
      <c r="AE21" s="439">
        <f>(IF(AD21="Fuerte",100,IF(AD21="Moderado",50,0))+IF(AD22="Fuerte",100,IF(AD22="Moderado",50,0))+(IF(AD23="Fuerte",100,IF(AD23="Moderado",50,0)))/3)</f>
        <v>0</v>
      </c>
      <c r="AF21" s="479" t="str">
        <f t="shared" ref="AF21" si="14">IF(AE21&gt;=100,"Fuerte",IF(OR(AE21=99,AE21&gt;=50),"Moderado","Débil"))</f>
        <v>Débil</v>
      </c>
      <c r="AG21" s="482" t="s">
        <v>151</v>
      </c>
      <c r="AH21" s="482" t="s">
        <v>151</v>
      </c>
      <c r="AI21" s="448" t="s">
        <v>7</v>
      </c>
      <c r="AJ21" s="448" t="s">
        <v>14</v>
      </c>
      <c r="AK21" s="448" t="str">
        <f>INDEX(Validacion!$C$15:$G$19,'Gestion ambiental - PIGA'!CZ21:CZ23,'Gestion ambiental - PIGA'!DB21:DB23)</f>
        <v>Extrema</v>
      </c>
      <c r="AL21" s="422" t="s">
        <v>226</v>
      </c>
      <c r="AM21" s="422" t="s">
        <v>722</v>
      </c>
      <c r="AN21" s="422" t="s">
        <v>716</v>
      </c>
      <c r="AO21" s="422" t="s">
        <v>717</v>
      </c>
      <c r="AP21" s="424">
        <v>43555</v>
      </c>
      <c r="AQ21" s="424">
        <v>43830</v>
      </c>
      <c r="AR21" s="422" t="s">
        <v>723</v>
      </c>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681" t="s">
        <v>816</v>
      </c>
      <c r="CD21" s="327" t="s">
        <v>804</v>
      </c>
      <c r="CE21" s="327" t="s">
        <v>804</v>
      </c>
      <c r="CF21" s="678" t="s">
        <v>871</v>
      </c>
      <c r="CG21" s="678" t="s">
        <v>872</v>
      </c>
      <c r="CH21" s="678" t="s">
        <v>873</v>
      </c>
      <c r="CI21" s="678" t="s">
        <v>874</v>
      </c>
      <c r="CJ21" s="678" t="s">
        <v>875</v>
      </c>
      <c r="CK21" s="678" t="s">
        <v>876</v>
      </c>
      <c r="CU21" s="426">
        <f>VLOOKUP(N21,Validacion!$I$15:$M$19,2,FALSE)</f>
        <v>5</v>
      </c>
      <c r="CV21" s="426">
        <f>VLOOKUP(O21,Validacion!$I$23:$J$27,2,FALSE)</f>
        <v>4</v>
      </c>
      <c r="CZ21" s="425">
        <f>VLOOKUP($AI21,Validacion!$I$15:$M$19,2,FALSE)</f>
        <v>5</v>
      </c>
      <c r="DA21" s="211"/>
      <c r="DB21" s="425">
        <f>VLOOKUP($AJ21,Validacion!$I$23:$J$27,2,FALSE)</f>
        <v>4</v>
      </c>
      <c r="DC21" s="212"/>
    </row>
    <row r="22" spans="1:107" s="196" customFormat="1" ht="171" customHeight="1" thickBot="1" x14ac:dyDescent="0.3">
      <c r="A22" s="447"/>
      <c r="B22" s="427"/>
      <c r="C22" s="434"/>
      <c r="D22" s="464"/>
      <c r="E22" s="427"/>
      <c r="F22" s="427"/>
      <c r="G22" s="245"/>
      <c r="H22" s="245"/>
      <c r="I22" s="245"/>
      <c r="J22" s="245"/>
      <c r="K22" s="467"/>
      <c r="L22" s="461"/>
      <c r="M22" s="461"/>
      <c r="N22" s="427"/>
      <c r="O22" s="427"/>
      <c r="P22" s="449"/>
      <c r="Q22" s="277" t="s">
        <v>785</v>
      </c>
      <c r="R22" s="299" t="s">
        <v>158</v>
      </c>
      <c r="S22" s="294" t="s">
        <v>58</v>
      </c>
      <c r="T22" s="294" t="s">
        <v>66</v>
      </c>
      <c r="U22" s="294" t="s">
        <v>60</v>
      </c>
      <c r="V22" s="294" t="s">
        <v>61</v>
      </c>
      <c r="W22" s="294" t="s">
        <v>62</v>
      </c>
      <c r="X22" s="294" t="s">
        <v>75</v>
      </c>
      <c r="Y22" s="294" t="s">
        <v>63</v>
      </c>
      <c r="Z22" s="295">
        <f t="shared" si="10"/>
        <v>85</v>
      </c>
      <c r="AA22" s="296" t="str">
        <f t="shared" si="11"/>
        <v>Débil</v>
      </c>
      <c r="AB22" s="295" t="s">
        <v>15</v>
      </c>
      <c r="AC22" s="297">
        <f t="shared" si="12"/>
        <v>50</v>
      </c>
      <c r="AD22" s="298" t="str">
        <f t="shared" si="13"/>
        <v>Débil</v>
      </c>
      <c r="AE22" s="442"/>
      <c r="AF22" s="480"/>
      <c r="AG22" s="483"/>
      <c r="AH22" s="483"/>
      <c r="AI22" s="449"/>
      <c r="AJ22" s="449"/>
      <c r="AK22" s="449"/>
      <c r="AL22" s="557"/>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681" t="s">
        <v>816</v>
      </c>
      <c r="CD22" s="327" t="s">
        <v>804</v>
      </c>
      <c r="CE22" s="327" t="s">
        <v>804</v>
      </c>
      <c r="CF22" s="679"/>
      <c r="CG22" s="679"/>
      <c r="CH22" s="679"/>
      <c r="CI22" s="679"/>
      <c r="CJ22" s="679"/>
      <c r="CK22" s="679"/>
      <c r="CU22" s="427"/>
      <c r="CV22" s="427"/>
      <c r="CZ22" s="425"/>
      <c r="DA22" s="211"/>
      <c r="DB22" s="425"/>
      <c r="DC22" s="212"/>
    </row>
    <row r="23" spans="1:107" s="196" customFormat="1" ht="185.95" customHeight="1" thickBot="1" x14ac:dyDescent="0.3">
      <c r="A23" s="458"/>
      <c r="B23" s="451"/>
      <c r="C23" s="459"/>
      <c r="D23" s="465"/>
      <c r="E23" s="432"/>
      <c r="F23" s="451"/>
      <c r="G23" s="245"/>
      <c r="H23" s="245"/>
      <c r="I23" s="245"/>
      <c r="J23" s="245"/>
      <c r="K23" s="468"/>
      <c r="L23" s="462"/>
      <c r="M23" s="462"/>
      <c r="N23" s="451"/>
      <c r="O23" s="451"/>
      <c r="P23" s="450"/>
      <c r="Q23" s="277" t="s">
        <v>787</v>
      </c>
      <c r="R23" s="299" t="s">
        <v>158</v>
      </c>
      <c r="S23" s="294" t="s">
        <v>65</v>
      </c>
      <c r="T23" s="294" t="s">
        <v>66</v>
      </c>
      <c r="U23" s="294" t="s">
        <v>60</v>
      </c>
      <c r="V23" s="294" t="s">
        <v>61</v>
      </c>
      <c r="W23" s="294" t="s">
        <v>74</v>
      </c>
      <c r="X23" s="294" t="s">
        <v>75</v>
      </c>
      <c r="Y23" s="294" t="s">
        <v>63</v>
      </c>
      <c r="Z23" s="295">
        <f t="shared" si="10"/>
        <v>55</v>
      </c>
      <c r="AA23" s="296" t="str">
        <f t="shared" si="11"/>
        <v>Débil</v>
      </c>
      <c r="AB23" s="295" t="s">
        <v>141</v>
      </c>
      <c r="AC23" s="297">
        <f t="shared" si="12"/>
        <v>100</v>
      </c>
      <c r="AD23" s="298" t="str">
        <f t="shared" si="13"/>
        <v>Débil</v>
      </c>
      <c r="AE23" s="478"/>
      <c r="AF23" s="481"/>
      <c r="AG23" s="484"/>
      <c r="AH23" s="484"/>
      <c r="AI23" s="450"/>
      <c r="AJ23" s="450"/>
      <c r="AK23" s="450"/>
      <c r="AL23" s="423"/>
      <c r="AM23" s="191" t="s">
        <v>719</v>
      </c>
      <c r="AN23" s="191" t="s">
        <v>720</v>
      </c>
      <c r="AO23" s="267" t="s">
        <v>721</v>
      </c>
      <c r="AP23" s="84">
        <v>43555</v>
      </c>
      <c r="AQ23" s="84">
        <v>43708</v>
      </c>
      <c r="AR23" s="245" t="s">
        <v>724</v>
      </c>
      <c r="AS23" s="192"/>
      <c r="AT23" s="192"/>
      <c r="AU23" s="245"/>
      <c r="AV23" s="245"/>
      <c r="AW23" s="245"/>
      <c r="AX23" s="213"/>
      <c r="AY23" s="245"/>
      <c r="AZ23" s="245"/>
      <c r="BA23" s="245"/>
      <c r="BB23" s="192"/>
      <c r="BC23" s="192"/>
      <c r="BD23" s="191"/>
      <c r="BE23" s="191"/>
      <c r="BF23" s="246"/>
      <c r="BG23" s="214"/>
      <c r="BH23" s="191"/>
      <c r="BI23" s="191"/>
      <c r="BJ23" s="200"/>
      <c r="BK23" s="192"/>
      <c r="BL23" s="192"/>
      <c r="BM23" s="191"/>
      <c r="BN23" s="191"/>
      <c r="BO23" s="246"/>
      <c r="BP23" s="214"/>
      <c r="BQ23" s="191"/>
      <c r="BR23" s="191"/>
      <c r="BS23" s="200"/>
      <c r="BT23" s="195"/>
      <c r="BU23" s="195"/>
      <c r="BV23" s="195"/>
      <c r="BW23" s="195"/>
      <c r="BX23" s="195"/>
      <c r="BY23" s="195"/>
      <c r="BZ23" s="195"/>
      <c r="CA23" s="195"/>
      <c r="CB23" s="195"/>
      <c r="CC23" s="681" t="s">
        <v>816</v>
      </c>
      <c r="CD23" s="327" t="s">
        <v>804</v>
      </c>
      <c r="CE23" s="327" t="s">
        <v>804</v>
      </c>
      <c r="CF23" s="680" t="s">
        <v>877</v>
      </c>
      <c r="CG23" s="672" t="s">
        <v>878</v>
      </c>
      <c r="CH23" s="672" t="s">
        <v>879</v>
      </c>
      <c r="CI23" s="672" t="s">
        <v>826</v>
      </c>
      <c r="CJ23" s="328" t="s">
        <v>827</v>
      </c>
      <c r="CK23" s="683">
        <v>1</v>
      </c>
      <c r="CU23" s="427"/>
      <c r="CV23" s="427"/>
      <c r="CZ23" s="425"/>
      <c r="DA23" s="211"/>
      <c r="DB23" s="425"/>
      <c r="DC23" s="212"/>
    </row>
    <row r="24" spans="1:107" s="196" customFormat="1" ht="198" customHeight="1" thickBot="1" x14ac:dyDescent="0.3">
      <c r="A24" s="446" t="s">
        <v>53</v>
      </c>
      <c r="B24" s="431" t="s">
        <v>194</v>
      </c>
      <c r="C24" s="433" t="s">
        <v>608</v>
      </c>
      <c r="D24" s="463" t="s">
        <v>218</v>
      </c>
      <c r="E24" s="426" t="s">
        <v>601</v>
      </c>
      <c r="F24" s="472" t="s">
        <v>768</v>
      </c>
      <c r="G24" s="245"/>
      <c r="H24" s="245"/>
      <c r="I24" s="245"/>
      <c r="J24" s="245"/>
      <c r="K24" s="466" t="s">
        <v>612</v>
      </c>
      <c r="L24" s="460" t="s">
        <v>613</v>
      </c>
      <c r="M24" s="460" t="s">
        <v>614</v>
      </c>
      <c r="N24" s="431" t="s">
        <v>9</v>
      </c>
      <c r="O24" s="431" t="s">
        <v>14</v>
      </c>
      <c r="P24" s="448" t="str">
        <f>INDEX(Validacion!$C$15:$G$19,'Gestion ambiental - PIGA'!CU24:CU26,'Gestion ambiental - PIGA'!CV24:CV26)</f>
        <v>Extrema</v>
      </c>
      <c r="Q24" s="277" t="s">
        <v>802</v>
      </c>
      <c r="R24" s="294" t="s">
        <v>158</v>
      </c>
      <c r="S24" s="294" t="s">
        <v>58</v>
      </c>
      <c r="T24" s="294" t="s">
        <v>59</v>
      </c>
      <c r="U24" s="294" t="s">
        <v>60</v>
      </c>
      <c r="V24" s="294" t="s">
        <v>61</v>
      </c>
      <c r="W24" s="294" t="s">
        <v>62</v>
      </c>
      <c r="X24" s="294" t="s">
        <v>75</v>
      </c>
      <c r="Y24" s="294" t="s">
        <v>63</v>
      </c>
      <c r="Z24" s="295">
        <f t="shared" si="10"/>
        <v>100</v>
      </c>
      <c r="AA24" s="296" t="str">
        <f t="shared" si="11"/>
        <v>Fuerte</v>
      </c>
      <c r="AB24" s="295" t="s">
        <v>141</v>
      </c>
      <c r="AC24" s="297">
        <f t="shared" si="12"/>
        <v>200</v>
      </c>
      <c r="AD24" s="298" t="str">
        <f t="shared" si="13"/>
        <v>Fuerte</v>
      </c>
      <c r="AE24" s="439">
        <f>(IF(AD24="Fuerte",100,IF(AD24="Moderado",50,0))+IF(AD25="Fuerte",100,IF(AD25="Moderado",50,0))+(IF(AD26="Fuerte",100,IF(AD26="Moderado",50,0)))/3)</f>
        <v>233.33333333333334</v>
      </c>
      <c r="AF24" s="479" t="str">
        <f t="shared" ref="AF24" si="15">IF(AE24&gt;=100,"Fuerte",IF(OR(AE24=99,AE24&gt;=50),"Moderado","Débil"))</f>
        <v>Fuerte</v>
      </c>
      <c r="AG24" s="482" t="s">
        <v>150</v>
      </c>
      <c r="AH24" s="482" t="s">
        <v>150</v>
      </c>
      <c r="AI24" s="448" t="s">
        <v>140</v>
      </c>
      <c r="AJ24" s="448" t="s">
        <v>16</v>
      </c>
      <c r="AK24" s="448" t="str">
        <f>INDEX(Validacion!$C$15:$G$19,'Gestion ambiental - PIGA'!CZ24:CZ26,'Gestion ambiental - PIGA'!DB24:DB26)</f>
        <v>Baja</v>
      </c>
      <c r="AL24" s="499" t="s">
        <v>226</v>
      </c>
      <c r="AM24" s="191" t="s">
        <v>725</v>
      </c>
      <c r="AN24" s="272" t="s">
        <v>726</v>
      </c>
      <c r="AO24" s="245" t="s">
        <v>689</v>
      </c>
      <c r="AP24" s="84">
        <v>43555</v>
      </c>
      <c r="AQ24" s="84">
        <v>43830</v>
      </c>
      <c r="AR24" s="245" t="s">
        <v>727</v>
      </c>
      <c r="AS24" s="192"/>
      <c r="AT24" s="192"/>
      <c r="AU24" s="245"/>
      <c r="AV24" s="245"/>
      <c r="AW24" s="245"/>
      <c r="AX24" s="213"/>
      <c r="AY24" s="245"/>
      <c r="AZ24" s="245"/>
      <c r="BA24" s="245"/>
      <c r="BB24" s="192"/>
      <c r="BC24" s="192"/>
      <c r="BD24" s="191"/>
      <c r="BE24" s="191"/>
      <c r="BF24" s="246"/>
      <c r="BG24" s="214"/>
      <c r="BH24" s="191"/>
      <c r="BI24" s="191"/>
      <c r="BJ24" s="200"/>
      <c r="BK24" s="192"/>
      <c r="BL24" s="192"/>
      <c r="BM24" s="191"/>
      <c r="BN24" s="191"/>
      <c r="BO24" s="246"/>
      <c r="BP24" s="214"/>
      <c r="BQ24" s="191"/>
      <c r="BR24" s="191"/>
      <c r="BS24" s="200"/>
      <c r="BT24" s="195"/>
      <c r="BU24" s="195"/>
      <c r="BV24" s="195"/>
      <c r="BW24" s="195"/>
      <c r="BX24" s="195"/>
      <c r="BY24" s="195"/>
      <c r="BZ24" s="195"/>
      <c r="CA24" s="195"/>
      <c r="CB24" s="195"/>
      <c r="CC24" s="681" t="s">
        <v>816</v>
      </c>
      <c r="CD24" s="327" t="s">
        <v>804</v>
      </c>
      <c r="CE24" s="327" t="s">
        <v>804</v>
      </c>
      <c r="CF24" s="672" t="s">
        <v>880</v>
      </c>
      <c r="CG24" s="680" t="s">
        <v>881</v>
      </c>
      <c r="CH24" s="672" t="s">
        <v>882</v>
      </c>
      <c r="CI24" s="672" t="s">
        <v>826</v>
      </c>
      <c r="CJ24" s="328" t="s">
        <v>827</v>
      </c>
      <c r="CK24" s="683">
        <v>1</v>
      </c>
      <c r="CU24" s="426">
        <f>VLOOKUP(N24,Validacion!$I$15:$M$19,2,FALSE)</f>
        <v>3</v>
      </c>
      <c r="CV24" s="426">
        <f>VLOOKUP(O24,Validacion!$I$23:$J$27,2,FALSE)</f>
        <v>4</v>
      </c>
      <c r="CZ24" s="425">
        <f>VLOOKUP($AI24,Validacion!$I$15:$M$19,2,FALSE)</f>
        <v>1</v>
      </c>
      <c r="DA24" s="211"/>
      <c r="DB24" s="425">
        <f>VLOOKUP($AJ24,Validacion!$I$23:$J$27,2,FALSE)</f>
        <v>2</v>
      </c>
      <c r="DC24" s="212"/>
    </row>
    <row r="25" spans="1:107" s="196" customFormat="1" ht="228.75" customHeight="1" thickBot="1" x14ac:dyDescent="0.3">
      <c r="A25" s="447"/>
      <c r="B25" s="427"/>
      <c r="C25" s="434"/>
      <c r="D25" s="464"/>
      <c r="E25" s="427"/>
      <c r="F25" s="473"/>
      <c r="G25" s="245"/>
      <c r="H25" s="245"/>
      <c r="I25" s="245"/>
      <c r="J25" s="245"/>
      <c r="K25" s="467"/>
      <c r="L25" s="461"/>
      <c r="M25" s="461"/>
      <c r="N25" s="427"/>
      <c r="O25" s="427"/>
      <c r="P25" s="449"/>
      <c r="Q25" s="277" t="s">
        <v>788</v>
      </c>
      <c r="R25" s="294" t="s">
        <v>158</v>
      </c>
      <c r="S25" s="294" t="s">
        <v>58</v>
      </c>
      <c r="T25" s="294" t="s">
        <v>59</v>
      </c>
      <c r="U25" s="294" t="s">
        <v>60</v>
      </c>
      <c r="V25" s="294" t="s">
        <v>61</v>
      </c>
      <c r="W25" s="294" t="s">
        <v>62</v>
      </c>
      <c r="X25" s="294" t="s">
        <v>75</v>
      </c>
      <c r="Y25" s="294" t="s">
        <v>63</v>
      </c>
      <c r="Z25" s="295">
        <f t="shared" si="10"/>
        <v>100</v>
      </c>
      <c r="AA25" s="296" t="str">
        <f t="shared" si="11"/>
        <v>Fuerte</v>
      </c>
      <c r="AB25" s="295" t="s">
        <v>141</v>
      </c>
      <c r="AC25" s="297">
        <f t="shared" si="12"/>
        <v>200</v>
      </c>
      <c r="AD25" s="298" t="str">
        <f t="shared" si="13"/>
        <v>Fuerte</v>
      </c>
      <c r="AE25" s="442"/>
      <c r="AF25" s="480"/>
      <c r="AG25" s="483"/>
      <c r="AH25" s="483"/>
      <c r="AI25" s="449"/>
      <c r="AJ25" s="449"/>
      <c r="AK25" s="449"/>
      <c r="AL25" s="557"/>
      <c r="AM25" s="191" t="s">
        <v>729</v>
      </c>
      <c r="AN25" s="191" t="s">
        <v>728</v>
      </c>
      <c r="AO25" s="245" t="s">
        <v>718</v>
      </c>
      <c r="AP25" s="84">
        <v>43555</v>
      </c>
      <c r="AQ25" s="84">
        <v>43830</v>
      </c>
      <c r="AR25" s="245" t="s">
        <v>730</v>
      </c>
      <c r="AS25" s="192"/>
      <c r="AT25" s="192"/>
      <c r="AU25" s="245"/>
      <c r="AV25" s="245"/>
      <c r="AW25" s="245"/>
      <c r="AX25" s="213"/>
      <c r="AY25" s="245"/>
      <c r="AZ25" s="245"/>
      <c r="BA25" s="245"/>
      <c r="BB25" s="192"/>
      <c r="BC25" s="192"/>
      <c r="BD25" s="191"/>
      <c r="BE25" s="191"/>
      <c r="BF25" s="246"/>
      <c r="BG25" s="214"/>
      <c r="BH25" s="191"/>
      <c r="BI25" s="191"/>
      <c r="BJ25" s="200"/>
      <c r="BK25" s="192"/>
      <c r="BL25" s="192"/>
      <c r="BM25" s="191"/>
      <c r="BN25" s="191"/>
      <c r="BO25" s="246"/>
      <c r="BP25" s="214"/>
      <c r="BQ25" s="191"/>
      <c r="BR25" s="191"/>
      <c r="BS25" s="200"/>
      <c r="BT25" s="195"/>
      <c r="BU25" s="195"/>
      <c r="BV25" s="195"/>
      <c r="BW25" s="195"/>
      <c r="BX25" s="195"/>
      <c r="BY25" s="195"/>
      <c r="BZ25" s="195"/>
      <c r="CA25" s="195"/>
      <c r="CB25" s="195"/>
      <c r="CC25" s="681" t="s">
        <v>816</v>
      </c>
      <c r="CD25" s="327" t="s">
        <v>804</v>
      </c>
      <c r="CE25" s="327" t="s">
        <v>804</v>
      </c>
      <c r="CF25" s="680" t="s">
        <v>883</v>
      </c>
      <c r="CG25" s="680" t="s">
        <v>884</v>
      </c>
      <c r="CH25" s="672" t="s">
        <v>885</v>
      </c>
      <c r="CI25" s="672" t="s">
        <v>826</v>
      </c>
      <c r="CJ25" s="328" t="s">
        <v>827</v>
      </c>
      <c r="CK25" s="683">
        <v>1</v>
      </c>
      <c r="CU25" s="427"/>
      <c r="CV25" s="427"/>
      <c r="CZ25" s="425"/>
      <c r="DA25" s="211"/>
      <c r="DB25" s="425"/>
      <c r="DC25" s="212"/>
    </row>
    <row r="26" spans="1:107" s="196" customFormat="1" ht="194.3" customHeight="1" thickBot="1" x14ac:dyDescent="0.3">
      <c r="A26" s="458"/>
      <c r="B26" s="451"/>
      <c r="C26" s="459"/>
      <c r="D26" s="465"/>
      <c r="E26" s="432"/>
      <c r="F26" s="474"/>
      <c r="G26" s="245"/>
      <c r="H26" s="245"/>
      <c r="I26" s="245"/>
      <c r="J26" s="245"/>
      <c r="K26" s="468"/>
      <c r="L26" s="462"/>
      <c r="M26" s="462"/>
      <c r="N26" s="451"/>
      <c r="O26" s="451"/>
      <c r="P26" s="450"/>
      <c r="Q26" s="277" t="s">
        <v>803</v>
      </c>
      <c r="R26" s="294" t="s">
        <v>158</v>
      </c>
      <c r="S26" s="294" t="s">
        <v>58</v>
      </c>
      <c r="T26" s="294" t="s">
        <v>59</v>
      </c>
      <c r="U26" s="294" t="s">
        <v>60</v>
      </c>
      <c r="V26" s="294" t="s">
        <v>61</v>
      </c>
      <c r="W26" s="294" t="s">
        <v>62</v>
      </c>
      <c r="X26" s="294" t="s">
        <v>75</v>
      </c>
      <c r="Y26" s="294" t="s">
        <v>63</v>
      </c>
      <c r="Z26" s="295">
        <f t="shared" si="10"/>
        <v>100</v>
      </c>
      <c r="AA26" s="296" t="str">
        <f t="shared" si="11"/>
        <v>Fuerte</v>
      </c>
      <c r="AB26" s="295" t="s">
        <v>141</v>
      </c>
      <c r="AC26" s="297">
        <f t="shared" si="12"/>
        <v>200</v>
      </c>
      <c r="AD26" s="298" t="str">
        <f t="shared" si="13"/>
        <v>Fuerte</v>
      </c>
      <c r="AE26" s="478"/>
      <c r="AF26" s="481"/>
      <c r="AG26" s="484"/>
      <c r="AH26" s="484"/>
      <c r="AI26" s="450"/>
      <c r="AJ26" s="450"/>
      <c r="AK26" s="450"/>
      <c r="AL26" s="423"/>
      <c r="AM26" s="191" t="s">
        <v>731</v>
      </c>
      <c r="AN26" s="191" t="s">
        <v>733</v>
      </c>
      <c r="AO26" s="267" t="s">
        <v>732</v>
      </c>
      <c r="AP26" s="84">
        <v>43555</v>
      </c>
      <c r="AQ26" s="84">
        <v>43830</v>
      </c>
      <c r="AR26" s="245" t="s">
        <v>734</v>
      </c>
      <c r="AS26" s="192"/>
      <c r="AT26" s="192"/>
      <c r="AU26" s="245"/>
      <c r="AV26" s="245"/>
      <c r="AW26" s="245"/>
      <c r="AX26" s="213"/>
      <c r="AY26" s="245"/>
      <c r="AZ26" s="245"/>
      <c r="BA26" s="245"/>
      <c r="BB26" s="192"/>
      <c r="BC26" s="192"/>
      <c r="BD26" s="191"/>
      <c r="BE26" s="191"/>
      <c r="BF26" s="246"/>
      <c r="BG26" s="214"/>
      <c r="BH26" s="191"/>
      <c r="BI26" s="191"/>
      <c r="BJ26" s="200"/>
      <c r="BK26" s="192"/>
      <c r="BL26" s="192"/>
      <c r="BM26" s="191"/>
      <c r="BN26" s="191"/>
      <c r="BO26" s="246"/>
      <c r="BP26" s="214"/>
      <c r="BQ26" s="191"/>
      <c r="BR26" s="191"/>
      <c r="BS26" s="200"/>
      <c r="BT26" s="195"/>
      <c r="BU26" s="195"/>
      <c r="BV26" s="195"/>
      <c r="BW26" s="195"/>
      <c r="BX26" s="195"/>
      <c r="BY26" s="195"/>
      <c r="BZ26" s="195"/>
      <c r="CA26" s="195"/>
      <c r="CB26" s="195"/>
      <c r="CC26" s="681" t="s">
        <v>816</v>
      </c>
      <c r="CD26" s="327" t="s">
        <v>804</v>
      </c>
      <c r="CE26" s="673" t="s">
        <v>804</v>
      </c>
      <c r="CF26" s="673" t="s">
        <v>839</v>
      </c>
      <c r="CG26" s="677" t="s">
        <v>886</v>
      </c>
      <c r="CH26" s="673" t="s">
        <v>841</v>
      </c>
      <c r="CI26" s="672" t="s">
        <v>826</v>
      </c>
      <c r="CJ26" s="328" t="s">
        <v>827</v>
      </c>
      <c r="CK26" s="683">
        <v>1</v>
      </c>
      <c r="CU26" s="427"/>
      <c r="CV26" s="427"/>
      <c r="CZ26" s="425"/>
      <c r="DA26" s="211"/>
      <c r="DB26" s="425"/>
      <c r="DC26" s="212"/>
    </row>
    <row r="27" spans="1:107" s="196" customFormat="1" ht="194.3" customHeight="1" thickBot="1" x14ac:dyDescent="0.3">
      <c r="A27" s="446" t="s">
        <v>53</v>
      </c>
      <c r="B27" s="431" t="s">
        <v>194</v>
      </c>
      <c r="C27" s="433" t="s">
        <v>608</v>
      </c>
      <c r="D27" s="443" t="s">
        <v>218</v>
      </c>
      <c r="E27" s="426" t="s">
        <v>601</v>
      </c>
      <c r="F27" s="552" t="s">
        <v>800</v>
      </c>
      <c r="G27" s="245"/>
      <c r="H27" s="245"/>
      <c r="I27" s="245"/>
      <c r="J27" s="245"/>
      <c r="K27" s="546" t="s">
        <v>616</v>
      </c>
      <c r="L27" s="454" t="s">
        <v>618</v>
      </c>
      <c r="M27" s="452" t="s">
        <v>617</v>
      </c>
      <c r="N27" s="452" t="s">
        <v>9</v>
      </c>
      <c r="O27" s="452" t="s">
        <v>14</v>
      </c>
      <c r="P27" s="436" t="str">
        <f>INDEX(Validacion!$C$15:$G$19,'Gestion ambiental - PIGA'!CU27:CU28,'Gestion ambiental - PIGA'!CV27:CV28)</f>
        <v>Extrema</v>
      </c>
      <c r="Q27" s="277" t="s">
        <v>789</v>
      </c>
      <c r="R27" s="294" t="s">
        <v>158</v>
      </c>
      <c r="S27" s="294" t="s">
        <v>58</v>
      </c>
      <c r="T27" s="294" t="s">
        <v>59</v>
      </c>
      <c r="U27" s="294" t="s">
        <v>60</v>
      </c>
      <c r="V27" s="294" t="s">
        <v>61</v>
      </c>
      <c r="W27" s="294" t="s">
        <v>62</v>
      </c>
      <c r="X27" s="294" t="s">
        <v>75</v>
      </c>
      <c r="Y27" s="294" t="s">
        <v>63</v>
      </c>
      <c r="Z27" s="295">
        <f t="shared" si="10"/>
        <v>100</v>
      </c>
      <c r="AA27" s="296" t="str">
        <f t="shared" si="11"/>
        <v>Fuerte</v>
      </c>
      <c r="AB27" s="295" t="s">
        <v>141</v>
      </c>
      <c r="AC27" s="297">
        <f t="shared" si="12"/>
        <v>200</v>
      </c>
      <c r="AD27" s="298" t="str">
        <f t="shared" si="13"/>
        <v>Fuerte</v>
      </c>
      <c r="AE27" s="439">
        <f>(IF(AD27="Fuerte",100,IF(AD27="Moderado",50,0))+IF(AD28="Fuerte",100,IF(AD28="Moderado",50,0))/2)</f>
        <v>125</v>
      </c>
      <c r="AF27" s="513" t="str">
        <f t="shared" ref="AF27" si="16">IF(AE27&gt;=100,"Fuerte",IF(OR(AE27=99,AE27&gt;=50),"Moderado","Débil"))</f>
        <v>Fuerte</v>
      </c>
      <c r="AG27" s="494" t="s">
        <v>150</v>
      </c>
      <c r="AH27" s="494" t="s">
        <v>150</v>
      </c>
      <c r="AI27" s="436" t="s">
        <v>140</v>
      </c>
      <c r="AJ27" s="436" t="s">
        <v>16</v>
      </c>
      <c r="AK27" s="436" t="str">
        <f>INDEX(Validacion!$C$15:$G$19,'Gestion ambiental - PIGA'!CZ27:CZ28,'Gestion ambiental - PIGA'!DB27:DB28)</f>
        <v>Baja</v>
      </c>
      <c r="AL27" s="499" t="s">
        <v>226</v>
      </c>
      <c r="AM27" s="191" t="s">
        <v>735</v>
      </c>
      <c r="AN27" s="272" t="s">
        <v>736</v>
      </c>
      <c r="AO27" s="245" t="s">
        <v>689</v>
      </c>
      <c r="AP27" s="84">
        <v>43555</v>
      </c>
      <c r="AQ27" s="84">
        <v>43830</v>
      </c>
      <c r="AR27" s="245" t="s">
        <v>737</v>
      </c>
      <c r="AS27" s="192"/>
      <c r="AT27" s="192"/>
      <c r="AU27" s="245"/>
      <c r="AV27" s="245"/>
      <c r="AW27" s="245"/>
      <c r="AX27" s="213"/>
      <c r="AY27" s="245"/>
      <c r="AZ27" s="245"/>
      <c r="BA27" s="245"/>
      <c r="BB27" s="192"/>
      <c r="BC27" s="192"/>
      <c r="BD27" s="191"/>
      <c r="BE27" s="191"/>
      <c r="BF27" s="246"/>
      <c r="BG27" s="214"/>
      <c r="BH27" s="191"/>
      <c r="BI27" s="191"/>
      <c r="BJ27" s="200"/>
      <c r="BK27" s="192"/>
      <c r="BL27" s="192"/>
      <c r="BM27" s="191"/>
      <c r="BN27" s="191"/>
      <c r="BO27" s="246"/>
      <c r="BP27" s="214"/>
      <c r="BQ27" s="191"/>
      <c r="BR27" s="191"/>
      <c r="BS27" s="200"/>
      <c r="BT27" s="195"/>
      <c r="BU27" s="195"/>
      <c r="BV27" s="195"/>
      <c r="BW27" s="195"/>
      <c r="BX27" s="195"/>
      <c r="BY27" s="195"/>
      <c r="BZ27" s="195"/>
      <c r="CA27" s="195"/>
      <c r="CB27" s="195"/>
      <c r="CC27" s="681" t="s">
        <v>887</v>
      </c>
      <c r="CD27" s="675" t="s">
        <v>888</v>
      </c>
      <c r="CE27" s="673" t="s">
        <v>889</v>
      </c>
      <c r="CF27" s="672" t="s">
        <v>890</v>
      </c>
      <c r="CG27" s="328" t="s">
        <v>827</v>
      </c>
      <c r="CH27" s="686">
        <v>1</v>
      </c>
      <c r="CI27" s="672" t="s">
        <v>890</v>
      </c>
      <c r="CJ27" s="328" t="s">
        <v>827</v>
      </c>
      <c r="CK27" s="686">
        <v>1</v>
      </c>
      <c r="CU27" s="426">
        <f>VLOOKUP(N27,Validacion!$I$15:$M$19,2,FALSE)</f>
        <v>3</v>
      </c>
      <c r="CV27" s="426">
        <f>VLOOKUP(O27,Validacion!$I$23:$J$27,2,FALSE)</f>
        <v>4</v>
      </c>
      <c r="CZ27" s="425">
        <f>VLOOKUP($AI27,Validacion!$I$15:$M$19,2,FALSE)</f>
        <v>1</v>
      </c>
      <c r="DA27" s="211"/>
      <c r="DB27" s="425">
        <f>VLOOKUP($AJ27,Validacion!$I$23:$J$27,2,FALSE)</f>
        <v>2</v>
      </c>
      <c r="DC27" s="212"/>
    </row>
    <row r="28" spans="1:107" s="196" customFormat="1" ht="212.3" customHeight="1" thickBot="1" x14ac:dyDescent="0.3">
      <c r="A28" s="447"/>
      <c r="B28" s="427"/>
      <c r="C28" s="434"/>
      <c r="D28" s="444"/>
      <c r="E28" s="427"/>
      <c r="F28" s="553"/>
      <c r="G28" s="245"/>
      <c r="H28" s="245"/>
      <c r="I28" s="245"/>
      <c r="J28" s="245"/>
      <c r="K28" s="547"/>
      <c r="L28" s="455"/>
      <c r="M28" s="453"/>
      <c r="N28" s="453"/>
      <c r="O28" s="453"/>
      <c r="P28" s="437"/>
      <c r="Q28" s="277" t="s">
        <v>790</v>
      </c>
      <c r="R28" s="294" t="s">
        <v>158</v>
      </c>
      <c r="S28" s="294" t="s">
        <v>58</v>
      </c>
      <c r="T28" s="294" t="s">
        <v>59</v>
      </c>
      <c r="U28" s="294" t="s">
        <v>60</v>
      </c>
      <c r="V28" s="294" t="s">
        <v>61</v>
      </c>
      <c r="W28" s="294" t="s">
        <v>62</v>
      </c>
      <c r="X28" s="294" t="s">
        <v>75</v>
      </c>
      <c r="Y28" s="294" t="s">
        <v>77</v>
      </c>
      <c r="Z28" s="295">
        <f t="shared" ref="Z28:Z37" si="17">IF(S28="Asignado",15,0)+IF(T28="Adecuado",15,0)+IF(U28="Oportuna",15,0)+IF(V28="Prevenir",15,IF(V28="Detectar",10,0))+IF(W28="Confiable",15,0)+IF(X28="Se investigan y resuelven oportunamente",15,0)+IF(Y28="Completa",10,IF(Y28="Incompleta",5,0))</f>
        <v>95</v>
      </c>
      <c r="AA28" s="296" t="str">
        <f t="shared" ref="AA28:AA37" si="18">IF(Z28&gt;=96,"Fuerte",IF(OR(Z28=95,Z28&gt;=86),"Moderado","Débil"))</f>
        <v>Moderado</v>
      </c>
      <c r="AB28" s="295" t="s">
        <v>15</v>
      </c>
      <c r="AC28" s="297">
        <f t="shared" ref="AC28:AC37" si="19">IF(AA28="Fuerte",100,IF(AA28="Moderado",50,0))+IF(AB28="Fuerte",100,IF(AB28="Moderado",50,0))</f>
        <v>100</v>
      </c>
      <c r="AD28" s="298" t="str">
        <f t="shared" ref="AD28:AD37" si="20">IF(AND(AA28="Moderado",AB28="Moderado",AC28=100),"Moderado",IF(AC28=200,"Fuerte",IF(OR(AC28=150,),"Moderado","Débil")))</f>
        <v>Moderado</v>
      </c>
      <c r="AE28" s="440"/>
      <c r="AF28" s="514"/>
      <c r="AG28" s="495"/>
      <c r="AH28" s="495"/>
      <c r="AI28" s="437"/>
      <c r="AJ28" s="437"/>
      <c r="AK28" s="437"/>
      <c r="AL28" s="423"/>
      <c r="AM28" s="191" t="s">
        <v>740</v>
      </c>
      <c r="AN28" s="272" t="s">
        <v>738</v>
      </c>
      <c r="AO28" s="245" t="s">
        <v>739</v>
      </c>
      <c r="AP28" s="84">
        <v>43555</v>
      </c>
      <c r="AQ28" s="84">
        <v>43830</v>
      </c>
      <c r="AR28" s="245" t="s">
        <v>744</v>
      </c>
      <c r="AS28" s="192"/>
      <c r="AT28" s="192"/>
      <c r="AU28" s="245"/>
      <c r="AV28" s="245"/>
      <c r="AW28" s="245"/>
      <c r="AX28" s="213"/>
      <c r="AY28" s="245"/>
      <c r="AZ28" s="245"/>
      <c r="BA28" s="245"/>
      <c r="BB28" s="192"/>
      <c r="BC28" s="192"/>
      <c r="BD28" s="191"/>
      <c r="BE28" s="191"/>
      <c r="BF28" s="246"/>
      <c r="BG28" s="214"/>
      <c r="BH28" s="191"/>
      <c r="BI28" s="191"/>
      <c r="BJ28" s="200"/>
      <c r="BK28" s="192"/>
      <c r="BL28" s="192"/>
      <c r="BM28" s="191"/>
      <c r="BN28" s="191"/>
      <c r="BO28" s="246"/>
      <c r="BP28" s="214"/>
      <c r="BQ28" s="191"/>
      <c r="BR28" s="191"/>
      <c r="BS28" s="200"/>
      <c r="BT28" s="195"/>
      <c r="BU28" s="195"/>
      <c r="BV28" s="195"/>
      <c r="BW28" s="195"/>
      <c r="BX28" s="195"/>
      <c r="BY28" s="195"/>
      <c r="BZ28" s="195"/>
      <c r="CA28" s="195"/>
      <c r="CB28" s="195"/>
      <c r="CC28" s="681" t="s">
        <v>891</v>
      </c>
      <c r="CD28" s="681" t="s">
        <v>892</v>
      </c>
      <c r="CE28" s="681" t="s">
        <v>893</v>
      </c>
      <c r="CF28" s="680" t="s">
        <v>894</v>
      </c>
      <c r="CG28" s="672" t="s">
        <v>895</v>
      </c>
      <c r="CH28" s="672" t="s">
        <v>896</v>
      </c>
      <c r="CI28" s="672" t="s">
        <v>826</v>
      </c>
      <c r="CJ28" s="328" t="s">
        <v>827</v>
      </c>
      <c r="CK28" s="683">
        <v>1</v>
      </c>
      <c r="CU28" s="427"/>
      <c r="CV28" s="427"/>
      <c r="CZ28" s="425"/>
      <c r="DA28" s="211"/>
      <c r="DB28" s="425"/>
      <c r="DC28" s="212"/>
    </row>
    <row r="29" spans="1:107" s="196" customFormat="1" ht="198.7" customHeight="1" thickBot="1" x14ac:dyDescent="0.3">
      <c r="A29" s="264" t="s">
        <v>53</v>
      </c>
      <c r="B29" s="261" t="s">
        <v>194</v>
      </c>
      <c r="C29" s="262" t="s">
        <v>608</v>
      </c>
      <c r="D29" s="254" t="s">
        <v>218</v>
      </c>
      <c r="E29" s="249" t="s">
        <v>601</v>
      </c>
      <c r="F29" s="248" t="s">
        <v>619</v>
      </c>
      <c r="G29" s="245"/>
      <c r="H29" s="245"/>
      <c r="I29" s="245"/>
      <c r="J29" s="245"/>
      <c r="K29" s="256" t="s">
        <v>620</v>
      </c>
      <c r="L29" s="252" t="s">
        <v>622</v>
      </c>
      <c r="M29" s="252" t="s">
        <v>621</v>
      </c>
      <c r="N29" s="248" t="s">
        <v>9</v>
      </c>
      <c r="O29" s="248" t="s">
        <v>15</v>
      </c>
      <c r="P29" s="250" t="str">
        <f>INDEX(Validacion!$C$15:$G$19,'Gestion ambiental - PIGA'!CU29:CU29,'Gestion ambiental - PIGA'!CV29:CV29)</f>
        <v>Alta</v>
      </c>
      <c r="Q29" s="277" t="s">
        <v>791</v>
      </c>
      <c r="R29" s="294" t="s">
        <v>158</v>
      </c>
      <c r="S29" s="294" t="s">
        <v>58</v>
      </c>
      <c r="T29" s="294" t="s">
        <v>59</v>
      </c>
      <c r="U29" s="294" t="s">
        <v>60</v>
      </c>
      <c r="V29" s="294" t="s">
        <v>61</v>
      </c>
      <c r="W29" s="294" t="s">
        <v>62</v>
      </c>
      <c r="X29" s="294" t="s">
        <v>75</v>
      </c>
      <c r="Y29" s="294" t="s">
        <v>63</v>
      </c>
      <c r="Z29" s="295">
        <f t="shared" si="17"/>
        <v>100</v>
      </c>
      <c r="AA29" s="296" t="str">
        <f t="shared" si="18"/>
        <v>Fuerte</v>
      </c>
      <c r="AB29" s="295" t="s">
        <v>141</v>
      </c>
      <c r="AC29" s="297">
        <f t="shared" si="19"/>
        <v>200</v>
      </c>
      <c r="AD29" s="298" t="str">
        <f t="shared" si="20"/>
        <v>Fuerte</v>
      </c>
      <c r="AE29" s="300">
        <f>(IF(AD27="Fuerte",100,IF(AD27="Moderado",50,0)))</f>
        <v>100</v>
      </c>
      <c r="AF29" s="280" t="str">
        <f t="shared" ref="AF29" si="21">IF(AE29&gt;=100,"Fuerte",IF(OR(AE29=99,AE29&gt;=50),"Moderado","Débil"))</f>
        <v>Fuerte</v>
      </c>
      <c r="AG29" s="279" t="s">
        <v>150</v>
      </c>
      <c r="AH29" s="279" t="s">
        <v>151</v>
      </c>
      <c r="AI29" s="250" t="s">
        <v>140</v>
      </c>
      <c r="AJ29" s="250" t="s">
        <v>16</v>
      </c>
      <c r="AK29" s="250" t="str">
        <f>INDEX(Validacion!$C$15:$G$19,'Gestion ambiental - PIGA'!CZ29,'Gestion ambiental - PIGA'!DB29)</f>
        <v>Baja</v>
      </c>
      <c r="AL29" s="247" t="s">
        <v>155</v>
      </c>
      <c r="AM29" s="191" t="s">
        <v>741</v>
      </c>
      <c r="AN29" s="272" t="s">
        <v>742</v>
      </c>
      <c r="AO29" s="267" t="s">
        <v>732</v>
      </c>
      <c r="AP29" s="84">
        <v>43555</v>
      </c>
      <c r="AQ29" s="84">
        <v>43830</v>
      </c>
      <c r="AR29" s="274" t="s">
        <v>743</v>
      </c>
      <c r="AS29" s="192"/>
      <c r="AT29" s="192"/>
      <c r="AU29" s="245"/>
      <c r="AV29" s="245"/>
      <c r="AW29" s="245"/>
      <c r="AX29" s="213"/>
      <c r="AY29" s="245"/>
      <c r="AZ29" s="245"/>
      <c r="BA29" s="245"/>
      <c r="BB29" s="192"/>
      <c r="BC29" s="192"/>
      <c r="BD29" s="191"/>
      <c r="BE29" s="191"/>
      <c r="BF29" s="246"/>
      <c r="BG29" s="214"/>
      <c r="BH29" s="191"/>
      <c r="BI29" s="191"/>
      <c r="BJ29" s="200"/>
      <c r="BK29" s="192"/>
      <c r="BL29" s="192"/>
      <c r="BM29" s="191"/>
      <c r="BN29" s="191"/>
      <c r="BO29" s="246"/>
      <c r="BP29" s="214"/>
      <c r="BQ29" s="191"/>
      <c r="BR29" s="191"/>
      <c r="BS29" s="200"/>
      <c r="BT29" s="195"/>
      <c r="BU29" s="195"/>
      <c r="BV29" s="195"/>
      <c r="BW29" s="195"/>
      <c r="BX29" s="195"/>
      <c r="BY29" s="195"/>
      <c r="BZ29" s="195"/>
      <c r="CA29" s="195"/>
      <c r="CB29" s="195"/>
      <c r="CC29" s="681" t="s">
        <v>897</v>
      </c>
      <c r="CD29" s="327" t="s">
        <v>804</v>
      </c>
      <c r="CE29" s="327">
        <f>10/22</f>
        <v>0.45454545454545453</v>
      </c>
      <c r="CF29" s="672" t="s">
        <v>897</v>
      </c>
      <c r="CG29" s="328" t="s">
        <v>827</v>
      </c>
      <c r="CH29" s="328" t="s">
        <v>827</v>
      </c>
      <c r="CI29" s="672" t="s">
        <v>897</v>
      </c>
      <c r="CJ29" s="328" t="s">
        <v>827</v>
      </c>
      <c r="CK29" s="328" t="s">
        <v>827</v>
      </c>
      <c r="CU29" s="211">
        <f>VLOOKUP(N29,Validacion!$I$15:$M$19,2,FALSE)</f>
        <v>3</v>
      </c>
      <c r="CV29" s="211">
        <f>VLOOKUP(O29,Validacion!$I$23:$J$27,2,FALSE)</f>
        <v>3</v>
      </c>
      <c r="CZ29" s="211">
        <f>VLOOKUP($AI29,Validacion!$I$15:$M$19,2,FALSE)</f>
        <v>1</v>
      </c>
      <c r="DA29" s="211"/>
      <c r="DB29" s="266">
        <f>VLOOKUP($AJ29,Validacion!$I$23:$J$27,2,FALSE)</f>
        <v>2</v>
      </c>
      <c r="DC29" s="212"/>
    </row>
    <row r="30" spans="1:107" s="196" customFormat="1" ht="191.25" customHeight="1" thickBot="1" x14ac:dyDescent="0.3">
      <c r="A30" s="428" t="s">
        <v>53</v>
      </c>
      <c r="B30" s="431" t="s">
        <v>194</v>
      </c>
      <c r="C30" s="433" t="s">
        <v>608</v>
      </c>
      <c r="D30" s="443" t="s">
        <v>218</v>
      </c>
      <c r="E30" s="426" t="s">
        <v>601</v>
      </c>
      <c r="F30" s="452" t="s">
        <v>776</v>
      </c>
      <c r="G30" s="245"/>
      <c r="H30" s="245"/>
      <c r="I30" s="245"/>
      <c r="J30" s="245"/>
      <c r="K30" s="546" t="s">
        <v>623</v>
      </c>
      <c r="L30" s="454" t="s">
        <v>624</v>
      </c>
      <c r="M30" s="454" t="s">
        <v>625</v>
      </c>
      <c r="N30" s="452" t="s">
        <v>8</v>
      </c>
      <c r="O30" s="452" t="s">
        <v>14</v>
      </c>
      <c r="P30" s="436" t="str">
        <f>INDEX(Validacion!$C$15:$G$19,'Gestion ambiental - PIGA'!CU30:CU32,'Gestion ambiental - PIGA'!CV30:CV32)</f>
        <v>Extrema</v>
      </c>
      <c r="Q30" s="277" t="s">
        <v>792</v>
      </c>
      <c r="R30" s="294" t="s">
        <v>158</v>
      </c>
      <c r="S30" s="294" t="s">
        <v>58</v>
      </c>
      <c r="T30" s="294" t="s">
        <v>59</v>
      </c>
      <c r="U30" s="294" t="s">
        <v>60</v>
      </c>
      <c r="V30" s="294" t="s">
        <v>61</v>
      </c>
      <c r="W30" s="294" t="s">
        <v>62</v>
      </c>
      <c r="X30" s="294" t="s">
        <v>75</v>
      </c>
      <c r="Y30" s="294" t="s">
        <v>63</v>
      </c>
      <c r="Z30" s="295">
        <f t="shared" si="17"/>
        <v>100</v>
      </c>
      <c r="AA30" s="296" t="str">
        <f t="shared" si="18"/>
        <v>Fuerte</v>
      </c>
      <c r="AB30" s="295" t="s">
        <v>15</v>
      </c>
      <c r="AC30" s="297">
        <f t="shared" si="19"/>
        <v>150</v>
      </c>
      <c r="AD30" s="298" t="str">
        <f t="shared" si="20"/>
        <v>Moderado</v>
      </c>
      <c r="AE30" s="441">
        <f>(IF(AD30="Fuerte",100,IF(AD30="Moderado",50,0))+IF(AD31="Fuerte",100,IF(AD31="Moderado",50,0))+(IF(AD32="Fuerte",100,IF(AD32="Moderado",50,0)))/3)</f>
        <v>133.33333333333334</v>
      </c>
      <c r="AF30" s="513" t="str">
        <f t="shared" ref="AF30" si="22">IF(AE30&gt;=100,"Fuerte",IF(OR(AE30=99,AE30&gt;=50),"Moderado","Débil"))</f>
        <v>Fuerte</v>
      </c>
      <c r="AG30" s="494" t="s">
        <v>150</v>
      </c>
      <c r="AH30" s="494" t="s">
        <v>150</v>
      </c>
      <c r="AI30" s="436" t="s">
        <v>10</v>
      </c>
      <c r="AJ30" s="436" t="s">
        <v>16</v>
      </c>
      <c r="AK30" s="436" t="str">
        <f>INDEX(Validacion!$C$15:$G$19,'Gestion ambiental - PIGA'!CZ30:CZ32,'Gestion ambiental - PIGA'!DB30:DB32)</f>
        <v>Baja</v>
      </c>
      <c r="AL30" s="499" t="s">
        <v>226</v>
      </c>
      <c r="AM30" s="191" t="s">
        <v>746</v>
      </c>
      <c r="AN30" s="191" t="s">
        <v>716</v>
      </c>
      <c r="AO30" s="245" t="s">
        <v>718</v>
      </c>
      <c r="AP30" s="84">
        <v>43555</v>
      </c>
      <c r="AQ30" s="84">
        <v>43830</v>
      </c>
      <c r="AR30" s="245" t="s">
        <v>745</v>
      </c>
      <c r="AS30" s="192"/>
      <c r="AT30" s="192"/>
      <c r="AU30" s="245"/>
      <c r="AV30" s="245"/>
      <c r="AW30" s="245"/>
      <c r="AX30" s="213"/>
      <c r="AY30" s="245"/>
      <c r="AZ30" s="245"/>
      <c r="BA30" s="245"/>
      <c r="BB30" s="192"/>
      <c r="BC30" s="192"/>
      <c r="BD30" s="191"/>
      <c r="BE30" s="191"/>
      <c r="BF30" s="246"/>
      <c r="BG30" s="214"/>
      <c r="BH30" s="191"/>
      <c r="BI30" s="191"/>
      <c r="BJ30" s="200"/>
      <c r="BK30" s="192"/>
      <c r="BL30" s="192"/>
      <c r="BM30" s="191"/>
      <c r="BN30" s="191"/>
      <c r="BO30" s="246"/>
      <c r="BP30" s="214"/>
      <c r="BQ30" s="191"/>
      <c r="BR30" s="191"/>
      <c r="BS30" s="200"/>
      <c r="BT30" s="195"/>
      <c r="BU30" s="195"/>
      <c r="BV30" s="195"/>
      <c r="BW30" s="195"/>
      <c r="BX30" s="195"/>
      <c r="BY30" s="195"/>
      <c r="BZ30" s="195"/>
      <c r="CA30" s="195"/>
      <c r="CB30" s="195"/>
      <c r="CC30" s="675" t="s">
        <v>898</v>
      </c>
      <c r="CD30" s="681" t="s">
        <v>899</v>
      </c>
      <c r="CE30" s="681" t="s">
        <v>900</v>
      </c>
      <c r="CF30" s="680" t="s">
        <v>901</v>
      </c>
      <c r="CG30" s="672" t="s">
        <v>902</v>
      </c>
      <c r="CH30" s="672" t="s">
        <v>903</v>
      </c>
      <c r="CI30" s="672" t="s">
        <v>826</v>
      </c>
      <c r="CJ30" s="328" t="s">
        <v>827</v>
      </c>
      <c r="CK30" s="683">
        <v>1</v>
      </c>
      <c r="CU30" s="425">
        <f>VLOOKUP(N30,Validacion!$I$15:$M$19,2,FALSE)</f>
        <v>4</v>
      </c>
      <c r="CV30" s="425">
        <f>VLOOKUP(O30,Validacion!$I$23:$J$27,2,FALSE)</f>
        <v>4</v>
      </c>
      <c r="CZ30" s="425">
        <f>VLOOKUP($AI30,Validacion!$I$15:$M$19,2,FALSE)</f>
        <v>2</v>
      </c>
      <c r="DA30" s="211"/>
      <c r="DB30" s="425">
        <f>VLOOKUP($AJ30,Validacion!$I$23:$J$27,2,FALSE)</f>
        <v>2</v>
      </c>
      <c r="DC30" s="212"/>
    </row>
    <row r="31" spans="1:107" s="196" customFormat="1" ht="165.25" customHeight="1" thickBot="1" x14ac:dyDescent="0.3">
      <c r="A31" s="429"/>
      <c r="B31" s="427"/>
      <c r="C31" s="434"/>
      <c r="D31" s="444"/>
      <c r="E31" s="427"/>
      <c r="F31" s="453"/>
      <c r="G31" s="245"/>
      <c r="H31" s="245"/>
      <c r="I31" s="245"/>
      <c r="J31" s="245"/>
      <c r="K31" s="547"/>
      <c r="L31" s="455"/>
      <c r="M31" s="455"/>
      <c r="N31" s="453"/>
      <c r="O31" s="453"/>
      <c r="P31" s="437"/>
      <c r="Q31" s="277" t="s">
        <v>793</v>
      </c>
      <c r="R31" s="294" t="s">
        <v>158</v>
      </c>
      <c r="S31" s="294" t="s">
        <v>58</v>
      </c>
      <c r="T31" s="294" t="s">
        <v>59</v>
      </c>
      <c r="U31" s="294" t="s">
        <v>60</v>
      </c>
      <c r="V31" s="294" t="s">
        <v>61</v>
      </c>
      <c r="W31" s="294" t="s">
        <v>62</v>
      </c>
      <c r="X31" s="294" t="s">
        <v>75</v>
      </c>
      <c r="Y31" s="294" t="s">
        <v>63</v>
      </c>
      <c r="Z31" s="295">
        <f t="shared" si="17"/>
        <v>100</v>
      </c>
      <c r="AA31" s="296" t="str">
        <f t="shared" si="18"/>
        <v>Fuerte</v>
      </c>
      <c r="AB31" s="295" t="s">
        <v>15</v>
      </c>
      <c r="AC31" s="297">
        <f t="shared" si="19"/>
        <v>150</v>
      </c>
      <c r="AD31" s="298" t="str">
        <f t="shared" si="20"/>
        <v>Moderado</v>
      </c>
      <c r="AE31" s="442">
        <f t="shared" ref="AE31:AE38" si="23">(IF(AD31="Fuerte",100,IF(AD31="Moderado",50,0))+IF(AD32="Fuerte",100,IF(AD32="Moderado",50,0))+(IF(AD34="Fuerte",100,IF(AD34="Moderado",50,0)))/3)</f>
        <v>166.66666666666666</v>
      </c>
      <c r="AF31" s="514"/>
      <c r="AG31" s="495"/>
      <c r="AH31" s="495"/>
      <c r="AI31" s="437"/>
      <c r="AJ31" s="437"/>
      <c r="AK31" s="437"/>
      <c r="AL31" s="557"/>
      <c r="AM31" s="191" t="s">
        <v>747</v>
      </c>
      <c r="AN31" s="191" t="s">
        <v>748</v>
      </c>
      <c r="AO31" s="245" t="s">
        <v>749</v>
      </c>
      <c r="AP31" s="84">
        <v>43555</v>
      </c>
      <c r="AQ31" s="84">
        <v>43830</v>
      </c>
      <c r="AR31" s="245" t="s">
        <v>758</v>
      </c>
      <c r="AS31" s="192"/>
      <c r="AT31" s="192"/>
      <c r="AU31" s="245"/>
      <c r="AV31" s="245"/>
      <c r="AW31" s="245"/>
      <c r="AX31" s="213"/>
      <c r="AY31" s="245"/>
      <c r="AZ31" s="245"/>
      <c r="BA31" s="245"/>
      <c r="BB31" s="192"/>
      <c r="BC31" s="192"/>
      <c r="BD31" s="191"/>
      <c r="BE31" s="191"/>
      <c r="BF31" s="246"/>
      <c r="BG31" s="214"/>
      <c r="BH31" s="191"/>
      <c r="BI31" s="191"/>
      <c r="BJ31" s="200"/>
      <c r="BK31" s="192"/>
      <c r="BL31" s="192"/>
      <c r="BM31" s="191"/>
      <c r="BN31" s="191"/>
      <c r="BO31" s="246"/>
      <c r="BP31" s="214"/>
      <c r="BQ31" s="191"/>
      <c r="BR31" s="191"/>
      <c r="BS31" s="200"/>
      <c r="BT31" s="195"/>
      <c r="BU31" s="195"/>
      <c r="BV31" s="195"/>
      <c r="BW31" s="195"/>
      <c r="BX31" s="195"/>
      <c r="BY31" s="195"/>
      <c r="BZ31" s="195"/>
      <c r="CA31" s="195"/>
      <c r="CB31" s="195"/>
      <c r="CC31" s="681" t="s">
        <v>816</v>
      </c>
      <c r="CD31" s="327" t="s">
        <v>804</v>
      </c>
      <c r="CE31" s="327" t="s">
        <v>804</v>
      </c>
      <c r="CF31" s="680" t="s">
        <v>904</v>
      </c>
      <c r="CG31" s="672" t="s">
        <v>905</v>
      </c>
      <c r="CH31" s="672" t="s">
        <v>906</v>
      </c>
      <c r="CI31" s="672" t="s">
        <v>826</v>
      </c>
      <c r="CJ31" s="328" t="s">
        <v>827</v>
      </c>
      <c r="CK31" s="683">
        <v>1</v>
      </c>
      <c r="CU31" s="425" t="e">
        <f>VLOOKUP(N31,Validacion!$I$15:$M$19,2,FALSE)</f>
        <v>#N/A</v>
      </c>
      <c r="CV31" s="425" t="e">
        <f>VLOOKUP(O31,Validacion!$I$23:$J$27,2,FALSE)</f>
        <v>#N/A</v>
      </c>
      <c r="CZ31" s="425" t="e">
        <f>VLOOKUP($AI31,Validacion!$I$15:$M$19,2,FALSE)</f>
        <v>#N/A</v>
      </c>
      <c r="DA31" s="211"/>
      <c r="DB31" s="425">
        <v>4</v>
      </c>
      <c r="DC31" s="212"/>
    </row>
    <row r="32" spans="1:107" s="196" customFormat="1" ht="179.5" customHeight="1" thickBot="1" x14ac:dyDescent="0.3">
      <c r="A32" s="430"/>
      <c r="B32" s="432"/>
      <c r="C32" s="435"/>
      <c r="D32" s="445"/>
      <c r="E32" s="432"/>
      <c r="F32" s="456"/>
      <c r="G32" s="245"/>
      <c r="H32" s="245"/>
      <c r="I32" s="245"/>
      <c r="J32" s="245"/>
      <c r="K32" s="548"/>
      <c r="L32" s="501"/>
      <c r="M32" s="501"/>
      <c r="N32" s="456"/>
      <c r="O32" s="456"/>
      <c r="P32" s="457"/>
      <c r="Q32" s="277" t="s">
        <v>794</v>
      </c>
      <c r="R32" s="294" t="s">
        <v>158</v>
      </c>
      <c r="S32" s="294" t="s">
        <v>58</v>
      </c>
      <c r="T32" s="294" t="s">
        <v>59</v>
      </c>
      <c r="U32" s="294" t="s">
        <v>60</v>
      </c>
      <c r="V32" s="294" t="s">
        <v>61</v>
      </c>
      <c r="W32" s="294" t="s">
        <v>62</v>
      </c>
      <c r="X32" s="294" t="s">
        <v>75</v>
      </c>
      <c r="Y32" s="294" t="s">
        <v>63</v>
      </c>
      <c r="Z32" s="295">
        <f t="shared" si="17"/>
        <v>100</v>
      </c>
      <c r="AA32" s="296" t="str">
        <f t="shared" si="18"/>
        <v>Fuerte</v>
      </c>
      <c r="AB32" s="295" t="s">
        <v>141</v>
      </c>
      <c r="AC32" s="297">
        <f t="shared" si="19"/>
        <v>200</v>
      </c>
      <c r="AD32" s="298" t="str">
        <f t="shared" si="20"/>
        <v>Fuerte</v>
      </c>
      <c r="AE32" s="440">
        <f t="shared" si="23"/>
        <v>183.33333333333334</v>
      </c>
      <c r="AF32" s="555"/>
      <c r="AG32" s="556"/>
      <c r="AH32" s="556"/>
      <c r="AI32" s="438"/>
      <c r="AJ32" s="438"/>
      <c r="AK32" s="438"/>
      <c r="AL32" s="423"/>
      <c r="AM32" s="191" t="s">
        <v>750</v>
      </c>
      <c r="AN32" s="272" t="s">
        <v>751</v>
      </c>
      <c r="AO32" s="245" t="s">
        <v>752</v>
      </c>
      <c r="AP32" s="84">
        <v>43555</v>
      </c>
      <c r="AQ32" s="84">
        <v>43830</v>
      </c>
      <c r="AR32" s="245" t="s">
        <v>753</v>
      </c>
      <c r="AS32" s="192"/>
      <c r="AT32" s="192"/>
      <c r="AU32" s="245"/>
      <c r="AV32" s="245"/>
      <c r="AW32" s="245"/>
      <c r="AX32" s="213"/>
      <c r="AY32" s="245"/>
      <c r="AZ32" s="245"/>
      <c r="BA32" s="245"/>
      <c r="BB32" s="192"/>
      <c r="BC32" s="192"/>
      <c r="BD32" s="191"/>
      <c r="BE32" s="191"/>
      <c r="BF32" s="246"/>
      <c r="BG32" s="214"/>
      <c r="BH32" s="191"/>
      <c r="BI32" s="191"/>
      <c r="BJ32" s="200"/>
      <c r="BK32" s="192"/>
      <c r="BL32" s="192"/>
      <c r="BM32" s="191"/>
      <c r="BN32" s="191"/>
      <c r="BO32" s="246"/>
      <c r="BP32" s="214"/>
      <c r="BQ32" s="191"/>
      <c r="BR32" s="191"/>
      <c r="BS32" s="200"/>
      <c r="BT32" s="195"/>
      <c r="BU32" s="195"/>
      <c r="BV32" s="195"/>
      <c r="BW32" s="195"/>
      <c r="BX32" s="195"/>
      <c r="BY32" s="195"/>
      <c r="BZ32" s="195"/>
      <c r="CA32" s="195"/>
      <c r="CB32" s="195"/>
      <c r="CC32" s="681" t="s">
        <v>816</v>
      </c>
      <c r="CD32" s="327" t="s">
        <v>804</v>
      </c>
      <c r="CE32" s="327" t="s">
        <v>804</v>
      </c>
      <c r="CF32" s="672" t="s">
        <v>907</v>
      </c>
      <c r="CG32" s="680" t="s">
        <v>908</v>
      </c>
      <c r="CH32" s="672" t="s">
        <v>909</v>
      </c>
      <c r="CI32" s="672" t="s">
        <v>826</v>
      </c>
      <c r="CJ32" s="328" t="s">
        <v>827</v>
      </c>
      <c r="CK32" s="683">
        <v>1</v>
      </c>
      <c r="CU32" s="425" t="e">
        <f>VLOOKUP(N32,Validacion!$I$15:$M$19,2,FALSE)</f>
        <v>#N/A</v>
      </c>
      <c r="CV32" s="425" t="e">
        <f>VLOOKUP(O32,Validacion!$I$23:$J$27,2,FALSE)</f>
        <v>#N/A</v>
      </c>
      <c r="CZ32" s="425" t="e">
        <f>VLOOKUP($AI32,Validacion!$I$15:$M$19,2,FALSE)</f>
        <v>#N/A</v>
      </c>
      <c r="DA32" s="211"/>
      <c r="DB32" s="425">
        <v>4</v>
      </c>
      <c r="DC32" s="212"/>
    </row>
    <row r="33" spans="1:125" s="196" customFormat="1" ht="168.8" customHeight="1" thickBot="1" x14ac:dyDescent="0.3">
      <c r="A33" s="428" t="s">
        <v>53</v>
      </c>
      <c r="B33" s="431" t="s">
        <v>194</v>
      </c>
      <c r="C33" s="433" t="s">
        <v>608</v>
      </c>
      <c r="D33" s="443" t="s">
        <v>217</v>
      </c>
      <c r="E33" s="426" t="s">
        <v>601</v>
      </c>
      <c r="F33" s="452" t="s">
        <v>769</v>
      </c>
      <c r="G33" s="245"/>
      <c r="H33" s="245"/>
      <c r="I33" s="245"/>
      <c r="J33" s="245"/>
      <c r="K33" s="546" t="s">
        <v>626</v>
      </c>
      <c r="L33" s="454" t="s">
        <v>627</v>
      </c>
      <c r="M33" s="454" t="s">
        <v>628</v>
      </c>
      <c r="N33" s="452" t="s">
        <v>8</v>
      </c>
      <c r="O33" s="452" t="s">
        <v>14</v>
      </c>
      <c r="P33" s="436" t="str">
        <f>INDEX(Validacion!$C$15:$G$19,'Gestion ambiental - PIGA'!CU33:CU35,'Gestion ambiental - PIGA'!CV33:CV35)</f>
        <v>Extrema</v>
      </c>
      <c r="Q33" s="277" t="s">
        <v>795</v>
      </c>
      <c r="R33" s="294" t="s">
        <v>158</v>
      </c>
      <c r="S33" s="294" t="s">
        <v>58</v>
      </c>
      <c r="T33" s="294" t="s">
        <v>59</v>
      </c>
      <c r="U33" s="294" t="s">
        <v>60</v>
      </c>
      <c r="V33" s="294" t="s">
        <v>61</v>
      </c>
      <c r="W33" s="294" t="s">
        <v>62</v>
      </c>
      <c r="X33" s="294" t="s">
        <v>75</v>
      </c>
      <c r="Y33" s="294" t="s">
        <v>63</v>
      </c>
      <c r="Z33" s="295">
        <f t="shared" si="17"/>
        <v>100</v>
      </c>
      <c r="AA33" s="296" t="str">
        <f t="shared" si="18"/>
        <v>Fuerte</v>
      </c>
      <c r="AB33" s="295" t="s">
        <v>15</v>
      </c>
      <c r="AC33" s="297">
        <f t="shared" si="19"/>
        <v>150</v>
      </c>
      <c r="AD33" s="298" t="str">
        <f t="shared" si="20"/>
        <v>Moderado</v>
      </c>
      <c r="AE33" s="441">
        <f>(IF(AD33="Fuerte",100,IF(AD33="Moderado",50,0))+IF(AD34="Fuerte",100,IF(AD34="Moderado",50,0))+(IF(AD35="Fuerte",100,IF(AD35="Moderado",50,0)))/3)</f>
        <v>133.33333333333334</v>
      </c>
      <c r="AF33" s="513" t="str">
        <f t="shared" ref="AF33" si="24">IF(AE33&gt;=100,"Fuerte",IF(OR(AE33=99,AE33&gt;=50),"Moderado","Débil"))</f>
        <v>Fuerte</v>
      </c>
      <c r="AG33" s="494" t="s">
        <v>150</v>
      </c>
      <c r="AH33" s="494" t="s">
        <v>150</v>
      </c>
      <c r="AI33" s="436" t="s">
        <v>10</v>
      </c>
      <c r="AJ33" s="436" t="s">
        <v>16</v>
      </c>
      <c r="AK33" s="436" t="str">
        <f>INDEX(Validacion!$C$15:$G$19,'Gestion ambiental - PIGA'!CZ33:CZ35,'Gestion ambiental - PIGA'!DB33:DB35)</f>
        <v>Baja</v>
      </c>
      <c r="AL33" s="499" t="s">
        <v>226</v>
      </c>
      <c r="AM33" s="191" t="s">
        <v>754</v>
      </c>
      <c r="AN33" s="191" t="s">
        <v>716</v>
      </c>
      <c r="AO33" s="269" t="s">
        <v>718</v>
      </c>
      <c r="AP33" s="84">
        <v>43555</v>
      </c>
      <c r="AQ33" s="84">
        <v>43830</v>
      </c>
      <c r="AR33" s="269" t="s">
        <v>755</v>
      </c>
      <c r="AS33" s="192"/>
      <c r="AT33" s="192"/>
      <c r="AU33" s="245"/>
      <c r="AV33" s="245"/>
      <c r="AW33" s="245"/>
      <c r="AX33" s="213"/>
      <c r="AY33" s="245"/>
      <c r="AZ33" s="245"/>
      <c r="BA33" s="245"/>
      <c r="BB33" s="192"/>
      <c r="BC33" s="192"/>
      <c r="BD33" s="191"/>
      <c r="BE33" s="191"/>
      <c r="BF33" s="246"/>
      <c r="BG33" s="214"/>
      <c r="BH33" s="191"/>
      <c r="BI33" s="191"/>
      <c r="BJ33" s="200"/>
      <c r="BK33" s="192"/>
      <c r="BL33" s="192"/>
      <c r="BM33" s="191"/>
      <c r="BN33" s="191"/>
      <c r="BO33" s="246"/>
      <c r="BP33" s="214"/>
      <c r="BQ33" s="191"/>
      <c r="BR33" s="191"/>
      <c r="BS33" s="200"/>
      <c r="BT33" s="195"/>
      <c r="BU33" s="195"/>
      <c r="BV33" s="195"/>
      <c r="BW33" s="195"/>
      <c r="BX33" s="195"/>
      <c r="BY33" s="195"/>
      <c r="BZ33" s="195"/>
      <c r="CA33" s="195"/>
      <c r="CB33" s="195"/>
      <c r="CC33" s="675" t="s">
        <v>910</v>
      </c>
      <c r="CD33" s="681" t="s">
        <v>911</v>
      </c>
      <c r="CE33" s="681" t="s">
        <v>912</v>
      </c>
      <c r="CF33" s="680" t="s">
        <v>913</v>
      </c>
      <c r="CG33" s="672" t="s">
        <v>914</v>
      </c>
      <c r="CH33" s="672" t="s">
        <v>915</v>
      </c>
      <c r="CI33" s="672" t="s">
        <v>826</v>
      </c>
      <c r="CJ33" s="328" t="s">
        <v>827</v>
      </c>
      <c r="CK33" s="683">
        <v>1</v>
      </c>
      <c r="CU33" s="425">
        <f>VLOOKUP(N33,Validacion!$I$15:$M$19,2,FALSE)</f>
        <v>4</v>
      </c>
      <c r="CV33" s="425">
        <f>VLOOKUP(O33,Validacion!$I$23:$J$27,2,FALSE)</f>
        <v>4</v>
      </c>
      <c r="CZ33" s="425">
        <f>VLOOKUP($AI33,Validacion!$I$15:$M$19,2,FALSE)</f>
        <v>2</v>
      </c>
      <c r="DA33" s="211"/>
      <c r="DB33" s="425">
        <f>VLOOKUP($AJ33,Validacion!$I$23:$J$27,2,FALSE)</f>
        <v>2</v>
      </c>
      <c r="DC33" s="212"/>
    </row>
    <row r="34" spans="1:125" s="196" customFormat="1" ht="144" customHeight="1" thickBot="1" x14ac:dyDescent="0.3">
      <c r="A34" s="429"/>
      <c r="B34" s="427"/>
      <c r="C34" s="434"/>
      <c r="D34" s="444"/>
      <c r="E34" s="427"/>
      <c r="F34" s="453"/>
      <c r="G34" s="245"/>
      <c r="H34" s="245"/>
      <c r="I34" s="245"/>
      <c r="J34" s="245"/>
      <c r="K34" s="547"/>
      <c r="L34" s="455"/>
      <c r="M34" s="455"/>
      <c r="N34" s="453"/>
      <c r="O34" s="453"/>
      <c r="P34" s="437"/>
      <c r="Q34" s="277" t="s">
        <v>796</v>
      </c>
      <c r="R34" s="294" t="s">
        <v>158</v>
      </c>
      <c r="S34" s="294" t="s">
        <v>58</v>
      </c>
      <c r="T34" s="294" t="s">
        <v>59</v>
      </c>
      <c r="U34" s="294" t="s">
        <v>60</v>
      </c>
      <c r="V34" s="294" t="s">
        <v>61</v>
      </c>
      <c r="W34" s="294" t="s">
        <v>62</v>
      </c>
      <c r="X34" s="294" t="s">
        <v>75</v>
      </c>
      <c r="Y34" s="294" t="s">
        <v>63</v>
      </c>
      <c r="Z34" s="295">
        <f t="shared" si="17"/>
        <v>100</v>
      </c>
      <c r="AA34" s="296" t="str">
        <f t="shared" si="18"/>
        <v>Fuerte</v>
      </c>
      <c r="AB34" s="295" t="s">
        <v>15</v>
      </c>
      <c r="AC34" s="297">
        <f t="shared" si="19"/>
        <v>150</v>
      </c>
      <c r="AD34" s="298" t="str">
        <f t="shared" si="20"/>
        <v>Moderado</v>
      </c>
      <c r="AE34" s="442">
        <f t="shared" si="23"/>
        <v>183.33333333333334</v>
      </c>
      <c r="AF34" s="514"/>
      <c r="AG34" s="495"/>
      <c r="AH34" s="495"/>
      <c r="AI34" s="437"/>
      <c r="AJ34" s="437"/>
      <c r="AK34" s="437"/>
      <c r="AL34" s="557"/>
      <c r="AM34" s="191" t="s">
        <v>756</v>
      </c>
      <c r="AN34" s="191" t="s">
        <v>748</v>
      </c>
      <c r="AO34" s="269" t="s">
        <v>749</v>
      </c>
      <c r="AP34" s="84">
        <v>43555</v>
      </c>
      <c r="AQ34" s="84">
        <v>43830</v>
      </c>
      <c r="AR34" s="269" t="s">
        <v>757</v>
      </c>
      <c r="AS34" s="192"/>
      <c r="AT34" s="192"/>
      <c r="AU34" s="245"/>
      <c r="AV34" s="245"/>
      <c r="AW34" s="245"/>
      <c r="AX34" s="213"/>
      <c r="AY34" s="245"/>
      <c r="AZ34" s="245"/>
      <c r="BA34" s="245"/>
      <c r="BB34" s="192"/>
      <c r="BC34" s="192"/>
      <c r="BD34" s="191"/>
      <c r="BE34" s="191"/>
      <c r="BF34" s="246"/>
      <c r="BG34" s="214"/>
      <c r="BH34" s="191"/>
      <c r="BI34" s="191"/>
      <c r="BJ34" s="200"/>
      <c r="BK34" s="192"/>
      <c r="BL34" s="192"/>
      <c r="BM34" s="191"/>
      <c r="BN34" s="191"/>
      <c r="BO34" s="246"/>
      <c r="BP34" s="214"/>
      <c r="BQ34" s="191"/>
      <c r="BR34" s="191"/>
      <c r="BS34" s="200"/>
      <c r="BT34" s="195"/>
      <c r="BU34" s="195"/>
      <c r="BV34" s="195"/>
      <c r="BW34" s="195"/>
      <c r="BX34" s="195"/>
      <c r="BY34" s="195"/>
      <c r="BZ34" s="195"/>
      <c r="CA34" s="195"/>
      <c r="CB34" s="195"/>
      <c r="CC34" s="681" t="s">
        <v>816</v>
      </c>
      <c r="CD34" s="327" t="s">
        <v>804</v>
      </c>
      <c r="CE34" s="327" t="s">
        <v>804</v>
      </c>
      <c r="CF34" s="680" t="s">
        <v>916</v>
      </c>
      <c r="CG34" s="672" t="s">
        <v>905</v>
      </c>
      <c r="CH34" s="672" t="s">
        <v>917</v>
      </c>
      <c r="CI34" s="672" t="s">
        <v>826</v>
      </c>
      <c r="CJ34" s="328" t="s">
        <v>827</v>
      </c>
      <c r="CK34" s="683">
        <v>1</v>
      </c>
      <c r="CU34" s="425" t="e">
        <f>VLOOKUP(N34,Validacion!$I$15:$M$19,2,FALSE)</f>
        <v>#N/A</v>
      </c>
      <c r="CV34" s="425" t="e">
        <f>VLOOKUP(O34,Validacion!$I$23:$J$27,2,FALSE)</f>
        <v>#N/A</v>
      </c>
      <c r="CZ34" s="425" t="e">
        <f>VLOOKUP($AI34,Validacion!$I$15:$M$19,2,FALSE)</f>
        <v>#N/A</v>
      </c>
      <c r="DA34" s="211"/>
      <c r="DB34" s="425">
        <v>4</v>
      </c>
      <c r="DC34" s="212"/>
    </row>
    <row r="35" spans="1:125" s="196" customFormat="1" ht="128.25" customHeight="1" thickBot="1" x14ac:dyDescent="0.3">
      <c r="A35" s="430"/>
      <c r="B35" s="432"/>
      <c r="C35" s="435"/>
      <c r="D35" s="445"/>
      <c r="E35" s="432"/>
      <c r="F35" s="456"/>
      <c r="G35" s="245"/>
      <c r="H35" s="245"/>
      <c r="I35" s="245"/>
      <c r="J35" s="245"/>
      <c r="K35" s="548"/>
      <c r="L35" s="501"/>
      <c r="M35" s="501"/>
      <c r="N35" s="456"/>
      <c r="O35" s="456"/>
      <c r="P35" s="457"/>
      <c r="Q35" s="277" t="s">
        <v>797</v>
      </c>
      <c r="R35" s="294" t="s">
        <v>158</v>
      </c>
      <c r="S35" s="294" t="s">
        <v>58</v>
      </c>
      <c r="T35" s="294" t="s">
        <v>59</v>
      </c>
      <c r="U35" s="294" t="s">
        <v>60</v>
      </c>
      <c r="V35" s="294" t="s">
        <v>61</v>
      </c>
      <c r="W35" s="294" t="s">
        <v>62</v>
      </c>
      <c r="X35" s="294" t="s">
        <v>75</v>
      </c>
      <c r="Y35" s="294" t="s">
        <v>63</v>
      </c>
      <c r="Z35" s="295">
        <f t="shared" si="17"/>
        <v>100</v>
      </c>
      <c r="AA35" s="296" t="str">
        <f t="shared" si="18"/>
        <v>Fuerte</v>
      </c>
      <c r="AB35" s="295" t="s">
        <v>141</v>
      </c>
      <c r="AC35" s="297">
        <f t="shared" si="19"/>
        <v>200</v>
      </c>
      <c r="AD35" s="298" t="str">
        <f t="shared" si="20"/>
        <v>Fuerte</v>
      </c>
      <c r="AE35" s="440">
        <f t="shared" si="23"/>
        <v>150</v>
      </c>
      <c r="AF35" s="555"/>
      <c r="AG35" s="556"/>
      <c r="AH35" s="556"/>
      <c r="AI35" s="438"/>
      <c r="AJ35" s="438"/>
      <c r="AK35" s="438"/>
      <c r="AL35" s="423"/>
      <c r="AM35" s="191" t="s">
        <v>759</v>
      </c>
      <c r="AN35" s="272" t="s">
        <v>760</v>
      </c>
      <c r="AO35" s="269" t="s">
        <v>752</v>
      </c>
      <c r="AP35" s="84">
        <v>43555</v>
      </c>
      <c r="AQ35" s="84">
        <v>43830</v>
      </c>
      <c r="AR35" s="269" t="s">
        <v>761</v>
      </c>
      <c r="AS35" s="192"/>
      <c r="AT35" s="192"/>
      <c r="AU35" s="245"/>
      <c r="AV35" s="245"/>
      <c r="AW35" s="245"/>
      <c r="AX35" s="213"/>
      <c r="AY35" s="245"/>
      <c r="AZ35" s="245"/>
      <c r="BA35" s="245"/>
      <c r="BB35" s="192"/>
      <c r="BC35" s="192"/>
      <c r="BD35" s="191"/>
      <c r="BE35" s="191"/>
      <c r="BF35" s="246"/>
      <c r="BG35" s="214"/>
      <c r="BH35" s="191"/>
      <c r="BI35" s="191"/>
      <c r="BJ35" s="200"/>
      <c r="BK35" s="192"/>
      <c r="BL35" s="192"/>
      <c r="BM35" s="191"/>
      <c r="BN35" s="191"/>
      <c r="BO35" s="246"/>
      <c r="BP35" s="214"/>
      <c r="BQ35" s="191"/>
      <c r="BR35" s="191"/>
      <c r="BS35" s="200"/>
      <c r="BT35" s="195"/>
      <c r="BU35" s="195"/>
      <c r="BV35" s="195"/>
      <c r="BW35" s="195"/>
      <c r="BX35" s="195"/>
      <c r="BY35" s="195"/>
      <c r="BZ35" s="195"/>
      <c r="CA35" s="195"/>
      <c r="CB35" s="195"/>
      <c r="CC35" s="681" t="s">
        <v>816</v>
      </c>
      <c r="CD35" s="327" t="s">
        <v>804</v>
      </c>
      <c r="CE35" s="327" t="s">
        <v>804</v>
      </c>
      <c r="CF35" s="672" t="s">
        <v>918</v>
      </c>
      <c r="CG35" s="680" t="s">
        <v>919</v>
      </c>
      <c r="CH35" s="672" t="s">
        <v>920</v>
      </c>
      <c r="CI35" s="672" t="s">
        <v>826</v>
      </c>
      <c r="CJ35" s="328" t="s">
        <v>827</v>
      </c>
      <c r="CK35" s="683">
        <v>1</v>
      </c>
      <c r="CU35" s="425" t="e">
        <f>VLOOKUP(N35,Validacion!$I$15:$M$19,2,FALSE)</f>
        <v>#N/A</v>
      </c>
      <c r="CV35" s="425" t="e">
        <f>VLOOKUP(O35,Validacion!$I$23:$J$27,2,FALSE)</f>
        <v>#N/A</v>
      </c>
      <c r="CZ35" s="425" t="e">
        <f>VLOOKUP($AI35,Validacion!$I$15:$M$19,2,FALSE)</f>
        <v>#N/A</v>
      </c>
      <c r="DA35" s="211"/>
      <c r="DB35" s="425">
        <v>4</v>
      </c>
      <c r="DC35" s="212"/>
    </row>
    <row r="36" spans="1:125" s="196" customFormat="1" ht="180" customHeight="1" thickBot="1" x14ac:dyDescent="0.3">
      <c r="A36" s="428" t="s">
        <v>53</v>
      </c>
      <c r="B36" s="431" t="s">
        <v>194</v>
      </c>
      <c r="C36" s="433" t="s">
        <v>608</v>
      </c>
      <c r="D36" s="443" t="s">
        <v>217</v>
      </c>
      <c r="E36" s="426" t="s">
        <v>601</v>
      </c>
      <c r="F36" s="452" t="s">
        <v>770</v>
      </c>
      <c r="G36" s="245"/>
      <c r="H36" s="245"/>
      <c r="I36" s="245"/>
      <c r="J36" s="245"/>
      <c r="K36" s="546" t="s">
        <v>629</v>
      </c>
      <c r="L36" s="454" t="s">
        <v>630</v>
      </c>
      <c r="M36" s="454" t="s">
        <v>631</v>
      </c>
      <c r="N36" s="452" t="s">
        <v>8</v>
      </c>
      <c r="O36" s="452" t="s">
        <v>16</v>
      </c>
      <c r="P36" s="436" t="str">
        <f>INDEX(Validacion!$C$15:$G$19,'Gestion ambiental - PIGA'!CU36:CU37,'Gestion ambiental - PIGA'!CV36:CV37)</f>
        <v>Alta</v>
      </c>
      <c r="Q36" s="277" t="s">
        <v>798</v>
      </c>
      <c r="R36" s="294" t="s">
        <v>158</v>
      </c>
      <c r="S36" s="294" t="s">
        <v>58</v>
      </c>
      <c r="T36" s="294" t="s">
        <v>59</v>
      </c>
      <c r="U36" s="294" t="s">
        <v>60</v>
      </c>
      <c r="V36" s="294" t="s">
        <v>61</v>
      </c>
      <c r="W36" s="294" t="s">
        <v>62</v>
      </c>
      <c r="X36" s="294" t="s">
        <v>75</v>
      </c>
      <c r="Y36" s="294" t="s">
        <v>63</v>
      </c>
      <c r="Z36" s="295">
        <f t="shared" si="17"/>
        <v>100</v>
      </c>
      <c r="AA36" s="296" t="str">
        <f t="shared" si="18"/>
        <v>Fuerte</v>
      </c>
      <c r="AB36" s="295" t="s">
        <v>15</v>
      </c>
      <c r="AC36" s="297">
        <f t="shared" si="19"/>
        <v>150</v>
      </c>
      <c r="AD36" s="298" t="str">
        <f t="shared" si="20"/>
        <v>Moderado</v>
      </c>
      <c r="AE36" s="441">
        <f>(IF(AD36="Fuerte",100,IF(AD36="Moderado",50,0))+IF(AD37="Fuerte",100,IF(AD37="Moderado",50,0))/2)</f>
        <v>100</v>
      </c>
      <c r="AF36" s="513" t="str">
        <f t="shared" ref="AF36" si="25">IF(AE36&gt;=100,"Fuerte",IF(OR(AE36=99,AE36&gt;=50),"Moderado","Débil"))</f>
        <v>Fuerte</v>
      </c>
      <c r="AG36" s="494" t="s">
        <v>150</v>
      </c>
      <c r="AH36" s="494" t="s">
        <v>150</v>
      </c>
      <c r="AI36" s="436" t="s">
        <v>140</v>
      </c>
      <c r="AJ36" s="436" t="s">
        <v>16</v>
      </c>
      <c r="AK36" s="436" t="str">
        <f>INDEX(Validacion!$C$15:$G$19,'Gestion ambiental - PIGA'!CZ36:CZ37,'Gestion ambiental - PIGA'!DB36:DB37)</f>
        <v>Baja</v>
      </c>
      <c r="AL36" s="499" t="s">
        <v>226</v>
      </c>
      <c r="AM36" s="191" t="s">
        <v>762</v>
      </c>
      <c r="AN36" s="272" t="s">
        <v>763</v>
      </c>
      <c r="AO36" s="245" t="s">
        <v>718</v>
      </c>
      <c r="AP36" s="84">
        <v>43555</v>
      </c>
      <c r="AQ36" s="84">
        <v>43830</v>
      </c>
      <c r="AR36" s="245" t="s">
        <v>764</v>
      </c>
      <c r="AS36" s="192"/>
      <c r="AT36" s="192"/>
      <c r="AU36" s="245"/>
      <c r="AV36" s="245"/>
      <c r="AW36" s="245"/>
      <c r="AX36" s="213"/>
      <c r="AY36" s="245"/>
      <c r="AZ36" s="245"/>
      <c r="BA36" s="245"/>
      <c r="BB36" s="192"/>
      <c r="BC36" s="192"/>
      <c r="BD36" s="191"/>
      <c r="BE36" s="191"/>
      <c r="BF36" s="246"/>
      <c r="BG36" s="214"/>
      <c r="BH36" s="191"/>
      <c r="BI36" s="191"/>
      <c r="BJ36" s="200"/>
      <c r="BK36" s="192"/>
      <c r="BL36" s="192"/>
      <c r="BM36" s="191"/>
      <c r="BN36" s="191"/>
      <c r="BO36" s="246"/>
      <c r="BP36" s="214"/>
      <c r="BQ36" s="191"/>
      <c r="BR36" s="191"/>
      <c r="BS36" s="200"/>
      <c r="BT36" s="195"/>
      <c r="BU36" s="195"/>
      <c r="BV36" s="195"/>
      <c r="BW36" s="195"/>
      <c r="BX36" s="195"/>
      <c r="BY36" s="195"/>
      <c r="BZ36" s="195"/>
      <c r="CA36" s="195"/>
      <c r="CB36" s="195"/>
      <c r="CC36" s="681" t="s">
        <v>816</v>
      </c>
      <c r="CD36" s="327" t="s">
        <v>804</v>
      </c>
      <c r="CE36" s="327" t="s">
        <v>804</v>
      </c>
      <c r="CF36" s="674" t="s">
        <v>921</v>
      </c>
      <c r="CG36" s="674" t="s">
        <v>922</v>
      </c>
      <c r="CH36" s="674" t="s">
        <v>923</v>
      </c>
      <c r="CI36" s="674" t="s">
        <v>924</v>
      </c>
      <c r="CJ36" s="674" t="s">
        <v>925</v>
      </c>
      <c r="CK36" s="674" t="s">
        <v>926</v>
      </c>
      <c r="CU36" s="425">
        <f>VLOOKUP(N36,Validacion!$I$15:$M$19,2,FALSE)</f>
        <v>4</v>
      </c>
      <c r="CV36" s="425">
        <f>VLOOKUP(O36,Validacion!$I$23:$J$27,2,FALSE)</f>
        <v>2</v>
      </c>
      <c r="CZ36" s="425">
        <f>VLOOKUP($AI36,Validacion!$I$15:$M$19,2,FALSE)</f>
        <v>1</v>
      </c>
      <c r="DA36" s="211"/>
      <c r="DB36" s="425">
        <f>VLOOKUP($AJ36,Validacion!$I$23:$J$27,2,FALSE)</f>
        <v>2</v>
      </c>
      <c r="DC36" s="212"/>
    </row>
    <row r="37" spans="1:125" s="196" customFormat="1" ht="187.5" customHeight="1" x14ac:dyDescent="0.25">
      <c r="A37" s="429"/>
      <c r="B37" s="427"/>
      <c r="C37" s="434"/>
      <c r="D37" s="444"/>
      <c r="E37" s="427"/>
      <c r="F37" s="453"/>
      <c r="G37" s="301"/>
      <c r="H37" s="301"/>
      <c r="I37" s="301"/>
      <c r="J37" s="301"/>
      <c r="K37" s="547"/>
      <c r="L37" s="455"/>
      <c r="M37" s="455"/>
      <c r="N37" s="453"/>
      <c r="O37" s="453"/>
      <c r="P37" s="437"/>
      <c r="Q37" s="315" t="s">
        <v>799</v>
      </c>
      <c r="R37" s="286" t="s">
        <v>158</v>
      </c>
      <c r="S37" s="286" t="s">
        <v>58</v>
      </c>
      <c r="T37" s="286" t="s">
        <v>59</v>
      </c>
      <c r="U37" s="286" t="s">
        <v>60</v>
      </c>
      <c r="V37" s="286" t="s">
        <v>61</v>
      </c>
      <c r="W37" s="286" t="s">
        <v>62</v>
      </c>
      <c r="X37" s="286" t="s">
        <v>75</v>
      </c>
      <c r="Y37" s="286" t="s">
        <v>63</v>
      </c>
      <c r="Z37" s="305">
        <f t="shared" si="17"/>
        <v>100</v>
      </c>
      <c r="AA37" s="304" t="str">
        <f t="shared" si="18"/>
        <v>Fuerte</v>
      </c>
      <c r="AB37" s="305" t="s">
        <v>141</v>
      </c>
      <c r="AC37" s="291">
        <f t="shared" si="19"/>
        <v>200</v>
      </c>
      <c r="AD37" s="292" t="str">
        <f t="shared" si="20"/>
        <v>Fuerte</v>
      </c>
      <c r="AE37" s="440">
        <f t="shared" si="23"/>
        <v>100</v>
      </c>
      <c r="AF37" s="514"/>
      <c r="AG37" s="495"/>
      <c r="AH37" s="495"/>
      <c r="AI37" s="437"/>
      <c r="AJ37" s="437"/>
      <c r="AK37" s="437"/>
      <c r="AL37" s="423"/>
      <c r="AM37" s="244" t="s">
        <v>765</v>
      </c>
      <c r="AN37" s="244" t="s">
        <v>766</v>
      </c>
      <c r="AO37" s="301" t="s">
        <v>718</v>
      </c>
      <c r="AP37" s="316">
        <v>43555</v>
      </c>
      <c r="AQ37" s="316">
        <v>43830</v>
      </c>
      <c r="AR37" s="301" t="s">
        <v>767</v>
      </c>
      <c r="AS37" s="257"/>
      <c r="AT37" s="257"/>
      <c r="AU37" s="301"/>
      <c r="AV37" s="301"/>
      <c r="AW37" s="301"/>
      <c r="AX37" s="207"/>
      <c r="AY37" s="301"/>
      <c r="AZ37" s="301"/>
      <c r="BA37" s="301"/>
      <c r="BB37" s="257"/>
      <c r="BC37" s="257"/>
      <c r="BD37" s="244"/>
      <c r="BE37" s="244"/>
      <c r="BF37" s="303"/>
      <c r="BG37" s="194"/>
      <c r="BH37" s="244"/>
      <c r="BI37" s="244"/>
      <c r="BJ37" s="302"/>
      <c r="BK37" s="257"/>
      <c r="BL37" s="257"/>
      <c r="BM37" s="244"/>
      <c r="BN37" s="244"/>
      <c r="BO37" s="303"/>
      <c r="BP37" s="194"/>
      <c r="BQ37" s="244"/>
      <c r="BR37" s="244"/>
      <c r="BS37" s="302"/>
      <c r="BT37" s="260"/>
      <c r="BU37" s="260"/>
      <c r="BV37" s="260"/>
      <c r="BW37" s="260"/>
      <c r="BX37" s="260"/>
      <c r="BY37" s="260"/>
      <c r="BZ37" s="260"/>
      <c r="CA37" s="260"/>
      <c r="CB37" s="260"/>
      <c r="CC37" s="681" t="s">
        <v>816</v>
      </c>
      <c r="CD37" s="327" t="s">
        <v>804</v>
      </c>
      <c r="CE37" s="327" t="s">
        <v>804</v>
      </c>
      <c r="CF37" s="673" t="s">
        <v>927</v>
      </c>
      <c r="CG37" s="673" t="s">
        <v>928</v>
      </c>
      <c r="CH37" s="673" t="s">
        <v>929</v>
      </c>
      <c r="CI37" s="673" t="s">
        <v>930</v>
      </c>
      <c r="CJ37" s="329" t="s">
        <v>827</v>
      </c>
      <c r="CK37" s="329" t="s">
        <v>929</v>
      </c>
      <c r="CU37" s="425" t="e">
        <f>VLOOKUP(N37,Validacion!$I$15:$M$19,2,FALSE)</f>
        <v>#N/A</v>
      </c>
      <c r="CV37" s="425" t="e">
        <f>VLOOKUP(O37,Validacion!$I$23:$J$27,2,FALSE)</f>
        <v>#N/A</v>
      </c>
      <c r="CZ37" s="425" t="e">
        <f>VLOOKUP($AI37,Validacion!$I$15:$M$19,2,FALSE)</f>
        <v>#N/A</v>
      </c>
      <c r="DA37" s="211"/>
      <c r="DB37" s="425"/>
      <c r="DC37" s="212"/>
    </row>
    <row r="38" spans="1:125" s="317" customFormat="1" ht="26.5" customHeight="1" x14ac:dyDescent="0.25">
      <c r="F38" s="320"/>
      <c r="G38" s="320"/>
      <c r="H38" s="320"/>
      <c r="I38" s="320"/>
      <c r="J38" s="320"/>
      <c r="K38" s="320"/>
      <c r="L38" s="320"/>
      <c r="M38" s="320"/>
      <c r="N38" s="321"/>
      <c r="O38" s="321"/>
      <c r="P38" s="322"/>
      <c r="AC38" s="321"/>
      <c r="AD38" s="321"/>
      <c r="AE38" s="321">
        <f t="shared" si="23"/>
        <v>0</v>
      </c>
      <c r="AI38" s="321"/>
      <c r="AJ38" s="321"/>
      <c r="AK38" s="321"/>
      <c r="AO38" s="320"/>
      <c r="AP38" s="321"/>
      <c r="AQ38" s="321"/>
      <c r="AS38" s="320"/>
      <c r="AT38" s="320"/>
      <c r="BB38" s="320"/>
      <c r="BC38" s="320"/>
      <c r="CU38" s="317" t="e">
        <f>VLOOKUP(N38,Validacion!$I$15:$M$19,2,FALSE)</f>
        <v>#N/A</v>
      </c>
      <c r="CV38" s="317" t="e">
        <f>VLOOKUP(O38,Validacion!$I$23:$J$27,2,FALSE)</f>
        <v>#N/A</v>
      </c>
      <c r="CZ38" s="317" t="e">
        <f>VLOOKUP($AI38,Validacion!$I$15:$M$19,2,FALSE)</f>
        <v>#N/A</v>
      </c>
    </row>
    <row r="39" spans="1:125" ht="32.950000000000003" customHeight="1" x14ac:dyDescent="0.25">
      <c r="A39" s="309"/>
      <c r="B39" s="309"/>
      <c r="C39" s="309"/>
      <c r="D39" s="554" t="s">
        <v>42</v>
      </c>
      <c r="E39" s="554"/>
      <c r="F39" s="554"/>
      <c r="G39" s="318"/>
      <c r="H39" s="318"/>
      <c r="I39" s="318"/>
      <c r="J39" s="319"/>
      <c r="K39" s="310"/>
      <c r="L39" s="311"/>
      <c r="M39" s="312"/>
      <c r="N39" s="313"/>
      <c r="O39" s="313"/>
      <c r="P39" s="313"/>
      <c r="Q39" s="314"/>
      <c r="R39" s="314"/>
      <c r="S39" s="314"/>
      <c r="T39" s="314"/>
      <c r="U39" s="314"/>
      <c r="V39" s="314"/>
      <c r="W39" s="314"/>
      <c r="X39" s="314"/>
      <c r="Y39" s="314"/>
      <c r="Z39" s="314"/>
      <c r="AA39" s="314"/>
      <c r="AB39" s="314"/>
      <c r="AC39" s="313"/>
      <c r="AD39" s="313"/>
      <c r="AE39" s="313"/>
      <c r="AF39" s="314"/>
      <c r="AG39" s="314"/>
      <c r="AH39" s="314"/>
      <c r="AI39" s="313"/>
      <c r="AJ39" s="313"/>
      <c r="AK39" s="313"/>
      <c r="AL39" s="314"/>
      <c r="AM39" s="314"/>
      <c r="AN39" s="314"/>
      <c r="AO39" s="311"/>
      <c r="AP39" s="313"/>
      <c r="AQ39" s="313"/>
      <c r="AR39" s="314"/>
      <c r="AS39" s="311"/>
      <c r="AT39" s="311"/>
      <c r="AU39" s="314"/>
      <c r="AV39" s="314"/>
      <c r="AW39" s="314"/>
      <c r="AX39" s="314"/>
      <c r="AY39" s="314"/>
      <c r="AZ39" s="314"/>
      <c r="BA39" s="314"/>
      <c r="BB39" s="311"/>
      <c r="BC39" s="311"/>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row>
    <row r="40" spans="1:125" s="198" customFormat="1" ht="32.950000000000003" customHeight="1" x14ac:dyDescent="0.25">
      <c r="A40" s="309"/>
      <c r="B40" s="309"/>
      <c r="C40" s="309"/>
      <c r="D40" s="333" t="s">
        <v>43</v>
      </c>
      <c r="E40" s="333" t="s">
        <v>44</v>
      </c>
      <c r="F40" s="333" t="s">
        <v>45</v>
      </c>
      <c r="G40" s="199"/>
      <c r="H40" s="199"/>
      <c r="I40" s="199"/>
      <c r="J40" s="306"/>
      <c r="K40" s="310"/>
      <c r="L40" s="313"/>
      <c r="M40" s="312"/>
      <c r="N40" s="313"/>
      <c r="O40" s="313"/>
      <c r="P40" s="313"/>
      <c r="Q40" s="314"/>
      <c r="R40" s="314"/>
      <c r="S40" s="314"/>
      <c r="T40" s="314"/>
      <c r="U40" s="314"/>
      <c r="V40" s="314"/>
      <c r="W40" s="314"/>
      <c r="X40" s="314"/>
      <c r="Y40" s="314"/>
      <c r="Z40" s="314"/>
      <c r="AA40" s="314"/>
      <c r="AB40" s="314"/>
      <c r="AC40" s="313"/>
      <c r="AD40" s="313"/>
      <c r="AE40" s="313"/>
      <c r="AF40" s="314"/>
      <c r="AG40" s="314"/>
      <c r="AH40" s="314"/>
      <c r="AI40" s="313"/>
      <c r="AJ40" s="313"/>
      <c r="AK40" s="313"/>
      <c r="AL40" s="314"/>
      <c r="AM40" s="314"/>
      <c r="AN40" s="314"/>
      <c r="AO40" s="311"/>
      <c r="AP40" s="313"/>
      <c r="AQ40" s="313"/>
      <c r="AR40" s="314"/>
      <c r="AS40" s="311"/>
      <c r="AT40" s="311"/>
      <c r="AU40" s="314"/>
      <c r="AV40" s="314"/>
      <c r="AW40" s="314"/>
      <c r="AX40" s="314"/>
      <c r="AY40" s="314"/>
      <c r="AZ40" s="314"/>
      <c r="BA40" s="314"/>
      <c r="BB40" s="311"/>
      <c r="BC40" s="311"/>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row>
    <row r="41" spans="1:125" s="198" customFormat="1" ht="59.3" customHeight="1" x14ac:dyDescent="0.25">
      <c r="A41" s="309"/>
      <c r="B41" s="309"/>
      <c r="C41" s="309"/>
      <c r="D41" s="334">
        <v>1</v>
      </c>
      <c r="E41" s="330" t="s">
        <v>807</v>
      </c>
      <c r="F41" s="334" t="s">
        <v>813</v>
      </c>
      <c r="G41" s="200"/>
      <c r="H41" s="200"/>
      <c r="I41" s="200"/>
      <c r="J41" s="307"/>
      <c r="K41" s="313"/>
      <c r="L41" s="313"/>
      <c r="M41" s="311"/>
      <c r="N41" s="313"/>
      <c r="O41" s="313"/>
      <c r="P41" s="313"/>
      <c r="Q41" s="314"/>
      <c r="R41" s="314"/>
      <c r="S41" s="314"/>
      <c r="T41" s="314"/>
      <c r="U41" s="314"/>
      <c r="V41" s="314"/>
      <c r="W41" s="314"/>
      <c r="X41" s="314"/>
      <c r="Y41" s="314"/>
      <c r="Z41" s="314"/>
      <c r="AA41" s="314"/>
      <c r="AB41" s="314"/>
      <c r="AC41" s="313"/>
      <c r="AD41" s="313"/>
      <c r="AE41" s="313"/>
      <c r="AF41" s="314"/>
      <c r="AG41" s="314"/>
      <c r="AH41" s="314"/>
      <c r="AI41" s="313"/>
      <c r="AJ41" s="313"/>
      <c r="AK41" s="313"/>
      <c r="AL41" s="314"/>
      <c r="AM41" s="314"/>
      <c r="AN41" s="314"/>
      <c r="AO41" s="311"/>
      <c r="AP41" s="313"/>
      <c r="AQ41" s="313"/>
      <c r="AR41" s="314"/>
      <c r="AS41" s="311"/>
      <c r="AT41" s="311"/>
      <c r="AU41" s="314"/>
      <c r="AV41" s="314"/>
      <c r="AW41" s="314"/>
      <c r="AX41" s="314"/>
      <c r="AY41" s="314"/>
      <c r="AZ41" s="314"/>
      <c r="BA41" s="314"/>
      <c r="BB41" s="311"/>
      <c r="BC41" s="311"/>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c r="CI41" s="314"/>
      <c r="CJ41" s="314"/>
      <c r="CK41" s="314"/>
      <c r="CL41" s="314"/>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row>
    <row r="42" spans="1:125" s="198" customFormat="1" ht="59.3" customHeight="1" x14ac:dyDescent="0.25">
      <c r="A42" s="309"/>
      <c r="B42" s="309"/>
      <c r="C42" s="309"/>
      <c r="D42" s="334">
        <v>2</v>
      </c>
      <c r="E42" s="330" t="s">
        <v>810</v>
      </c>
      <c r="F42" s="334" t="s">
        <v>811</v>
      </c>
      <c r="G42" s="200"/>
      <c r="H42" s="200"/>
      <c r="I42" s="200"/>
      <c r="J42" s="307"/>
      <c r="K42" s="313"/>
      <c r="L42" s="313"/>
      <c r="M42" s="311"/>
      <c r="N42" s="313"/>
      <c r="O42" s="313"/>
      <c r="P42" s="313"/>
      <c r="Q42" s="314"/>
      <c r="R42" s="314"/>
      <c r="S42" s="314"/>
      <c r="T42" s="314"/>
      <c r="U42" s="314"/>
      <c r="V42" s="314"/>
      <c r="W42" s="314"/>
      <c r="X42" s="314"/>
      <c r="Y42" s="314"/>
      <c r="Z42" s="314"/>
      <c r="AA42" s="314"/>
      <c r="AB42" s="314"/>
      <c r="AC42" s="313"/>
      <c r="AD42" s="313"/>
      <c r="AE42" s="313"/>
      <c r="AF42" s="314"/>
      <c r="AG42" s="314"/>
      <c r="AH42" s="314"/>
      <c r="AI42" s="313"/>
      <c r="AJ42" s="313"/>
      <c r="AK42" s="313"/>
      <c r="AL42" s="314"/>
      <c r="AM42" s="314"/>
      <c r="AN42" s="314"/>
      <c r="AO42" s="311"/>
      <c r="AP42" s="313"/>
      <c r="AQ42" s="313"/>
      <c r="AR42" s="314"/>
      <c r="AS42" s="311"/>
      <c r="AT42" s="311"/>
      <c r="AU42" s="314"/>
      <c r="AV42" s="314"/>
      <c r="AW42" s="314"/>
      <c r="AX42" s="314"/>
      <c r="AY42" s="314"/>
      <c r="AZ42" s="314"/>
      <c r="BA42" s="314"/>
      <c r="BB42" s="311"/>
      <c r="BC42" s="311"/>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c r="CI42" s="314"/>
      <c r="CJ42" s="314"/>
      <c r="CK42" s="314"/>
      <c r="CL42" s="314"/>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row>
    <row r="43" spans="1:125" s="198" customFormat="1" ht="116.15" x14ac:dyDescent="0.25">
      <c r="A43" s="309"/>
      <c r="B43" s="309"/>
      <c r="C43" s="309"/>
      <c r="D43" s="332">
        <v>3</v>
      </c>
      <c r="E43" s="331" t="s">
        <v>808</v>
      </c>
      <c r="F43" s="332" t="s">
        <v>812</v>
      </c>
      <c r="G43" s="195"/>
      <c r="H43" s="195"/>
      <c r="I43" s="195"/>
      <c r="J43" s="308"/>
      <c r="K43" s="311"/>
      <c r="L43" s="313"/>
      <c r="M43" s="311"/>
      <c r="N43" s="313"/>
      <c r="O43" s="313"/>
      <c r="P43" s="313"/>
      <c r="Q43" s="314"/>
      <c r="R43" s="314"/>
      <c r="S43" s="314"/>
      <c r="T43" s="314"/>
      <c r="U43" s="314"/>
      <c r="V43" s="314"/>
      <c r="W43" s="314"/>
      <c r="X43" s="314"/>
      <c r="Y43" s="314"/>
      <c r="Z43" s="314"/>
      <c r="AA43" s="314"/>
      <c r="AB43" s="314"/>
      <c r="AC43" s="313"/>
      <c r="AD43" s="313"/>
      <c r="AE43" s="313"/>
      <c r="AF43" s="314"/>
      <c r="AG43" s="314"/>
      <c r="AH43" s="314"/>
      <c r="AI43" s="313"/>
      <c r="AJ43" s="313"/>
      <c r="AK43" s="313"/>
      <c r="AL43" s="314"/>
      <c r="AM43" s="314"/>
      <c r="AN43" s="314"/>
      <c r="AO43" s="311"/>
      <c r="AP43" s="313"/>
      <c r="AQ43" s="313"/>
      <c r="AR43" s="314"/>
      <c r="AS43" s="311"/>
      <c r="AT43" s="311"/>
      <c r="AU43" s="314"/>
      <c r="AV43" s="314"/>
      <c r="AW43" s="314"/>
      <c r="AX43" s="314"/>
      <c r="AY43" s="314"/>
      <c r="AZ43" s="314"/>
      <c r="BA43" s="314"/>
      <c r="BB43" s="311"/>
      <c r="BC43" s="311"/>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c r="CI43" s="314"/>
      <c r="CJ43" s="314"/>
      <c r="CK43" s="314"/>
      <c r="CL43" s="314"/>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row>
    <row r="44" spans="1:125" x14ac:dyDescent="0.25">
      <c r="D44" s="332">
        <v>4</v>
      </c>
      <c r="E44" s="331" t="s">
        <v>814</v>
      </c>
      <c r="F44" s="332" t="s">
        <v>815</v>
      </c>
    </row>
  </sheetData>
  <mergeCells count="340">
    <mergeCell ref="CC1:CK3"/>
    <mergeCell ref="AL21:AL23"/>
    <mergeCell ref="AL24:AL26"/>
    <mergeCell ref="AL27:AL28"/>
    <mergeCell ref="AL30:AL32"/>
    <mergeCell ref="AL33:AL35"/>
    <mergeCell ref="AL36:AL37"/>
    <mergeCell ref="AI36:AI37"/>
    <mergeCell ref="AJ36:AJ37"/>
    <mergeCell ref="AK36:AK37"/>
    <mergeCell ref="AI21:AI23"/>
    <mergeCell ref="AJ21:AJ23"/>
    <mergeCell ref="AK21:AK23"/>
    <mergeCell ref="AJ24:AJ26"/>
    <mergeCell ref="AK24:AK26"/>
    <mergeCell ref="AI27:AI28"/>
    <mergeCell ref="AJ27:AJ28"/>
    <mergeCell ref="AK27:AK28"/>
    <mergeCell ref="D39:F39"/>
    <mergeCell ref="AF36:AF37"/>
    <mergeCell ref="AG36:AG37"/>
    <mergeCell ref="AH36:AH37"/>
    <mergeCell ref="AF30:AF32"/>
    <mergeCell ref="AG30:AG32"/>
    <mergeCell ref="AH30:AH32"/>
    <mergeCell ref="AF33:AF35"/>
    <mergeCell ref="AG33:AG35"/>
    <mergeCell ref="AH33:AH35"/>
    <mergeCell ref="AF21:AF23"/>
    <mergeCell ref="AG21:AG23"/>
    <mergeCell ref="AH21:AH23"/>
    <mergeCell ref="P21:P23"/>
    <mergeCell ref="O21:O23"/>
    <mergeCell ref="E21:E23"/>
    <mergeCell ref="AE21:AE23"/>
    <mergeCell ref="AE24:AE26"/>
    <mergeCell ref="AF24:AF26"/>
    <mergeCell ref="AG24:AG26"/>
    <mergeCell ref="AH24:AH26"/>
    <mergeCell ref="AE36:AE37"/>
    <mergeCell ref="AI24:AI26"/>
    <mergeCell ref="D36:D37"/>
    <mergeCell ref="M27:M28"/>
    <mergeCell ref="K30:K32"/>
    <mergeCell ref="L30:L32"/>
    <mergeCell ref="M30:M32"/>
    <mergeCell ref="K33:K35"/>
    <mergeCell ref="L33:L35"/>
    <mergeCell ref="M33:M35"/>
    <mergeCell ref="K36:K37"/>
    <mergeCell ref="L36:L37"/>
    <mergeCell ref="M36:M37"/>
    <mergeCell ref="F27:F28"/>
    <mergeCell ref="AF27:AF28"/>
    <mergeCell ref="AG27:AG28"/>
    <mergeCell ref="AH27:AH28"/>
    <mergeCell ref="K27:K28"/>
    <mergeCell ref="F30:F32"/>
    <mergeCell ref="F33:F35"/>
    <mergeCell ref="F36:F37"/>
    <mergeCell ref="E8:E9"/>
    <mergeCell ref="F8:F9"/>
    <mergeCell ref="K8:K9"/>
    <mergeCell ref="K10:K17"/>
    <mergeCell ref="G8:G9"/>
    <mergeCell ref="G10:G17"/>
    <mergeCell ref="H8:H9"/>
    <mergeCell ref="H10:H17"/>
    <mergeCell ref="I8:I9"/>
    <mergeCell ref="I10:I17"/>
    <mergeCell ref="J8:J9"/>
    <mergeCell ref="J10:J17"/>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7"/>
    <mergeCell ref="B10:B17"/>
    <mergeCell ref="D10:D17"/>
    <mergeCell ref="E10:E17"/>
    <mergeCell ref="F10:F17"/>
    <mergeCell ref="L10:L17"/>
    <mergeCell ref="CC8:CC9"/>
    <mergeCell ref="CD8:CD9"/>
    <mergeCell ref="CE8:CE9"/>
    <mergeCell ref="BK8:BL8"/>
    <mergeCell ref="BM8:BP8"/>
    <mergeCell ref="BQ8:BS8"/>
    <mergeCell ref="BT8:BU8"/>
    <mergeCell ref="BV8:BY8"/>
    <mergeCell ref="BZ8:CB8"/>
    <mergeCell ref="AS8:AT8"/>
    <mergeCell ref="AU8:AX8"/>
    <mergeCell ref="AY8:BA8"/>
    <mergeCell ref="O10:O17"/>
    <mergeCell ref="P10:P17"/>
    <mergeCell ref="AE10:AE17"/>
    <mergeCell ref="AF10:AF17"/>
    <mergeCell ref="BB8:BC8"/>
    <mergeCell ref="BD8:BG8"/>
    <mergeCell ref="Z8:Z9"/>
    <mergeCell ref="AA8:AA9"/>
    <mergeCell ref="AB8:AB9"/>
    <mergeCell ref="Q8:Q9"/>
    <mergeCell ref="R8:R9"/>
    <mergeCell ref="S8:S9"/>
    <mergeCell ref="T8:T9"/>
    <mergeCell ref="U8:U9"/>
    <mergeCell ref="V8:V9"/>
    <mergeCell ref="C8:C9"/>
    <mergeCell ref="C10:C17"/>
    <mergeCell ref="DB10:DB17"/>
    <mergeCell ref="DC10:DC17"/>
    <mergeCell ref="BR10:BR17"/>
    <mergeCell ref="BS10:BS17"/>
    <mergeCell ref="CU10:CU17"/>
    <mergeCell ref="CV10:CV17"/>
    <mergeCell ref="CZ10:CZ17"/>
    <mergeCell ref="DA10:DA17"/>
    <mergeCell ref="AY10:AY17"/>
    <mergeCell ref="BA10:BA17"/>
    <mergeCell ref="BH10:BH17"/>
    <mergeCell ref="BI10:BI17"/>
    <mergeCell ref="BJ10:BJ17"/>
    <mergeCell ref="BQ10:BQ17"/>
    <mergeCell ref="AG10:AG17"/>
    <mergeCell ref="AH10:AH17"/>
    <mergeCell ref="AI10:AI17"/>
    <mergeCell ref="AJ10:AJ17"/>
    <mergeCell ref="AK10:AK17"/>
    <mergeCell ref="AL10:AL17"/>
    <mergeCell ref="M10:M17"/>
    <mergeCell ref="N10:N17"/>
    <mergeCell ref="AE18:AE20"/>
    <mergeCell ref="AF18:AF20"/>
    <mergeCell ref="AG18:AG20"/>
    <mergeCell ref="AH18:AH20"/>
    <mergeCell ref="N18:N20"/>
    <mergeCell ref="J18:J20"/>
    <mergeCell ref="K18:K20"/>
    <mergeCell ref="L18:L20"/>
    <mergeCell ref="M18:M20"/>
    <mergeCell ref="O18:O20"/>
    <mergeCell ref="P18:P20"/>
    <mergeCell ref="AI18:AI20"/>
    <mergeCell ref="AJ18:AJ20"/>
    <mergeCell ref="AK18:AK20"/>
    <mergeCell ref="CU18:CU20"/>
    <mergeCell ref="CV18:CV20"/>
    <mergeCell ref="DB18:DB20"/>
    <mergeCell ref="AL18:AL20"/>
    <mergeCell ref="DA18:DA20"/>
    <mergeCell ref="CZ18:CZ20"/>
    <mergeCell ref="A18:A20"/>
    <mergeCell ref="B18:B20"/>
    <mergeCell ref="C18:C20"/>
    <mergeCell ref="D18:D20"/>
    <mergeCell ref="E18:E20"/>
    <mergeCell ref="F18:F20"/>
    <mergeCell ref="G18:G20"/>
    <mergeCell ref="H18:H20"/>
    <mergeCell ref="I18:I20"/>
    <mergeCell ref="A21:A23"/>
    <mergeCell ref="B21:B23"/>
    <mergeCell ref="C21:C23"/>
    <mergeCell ref="A24:A26"/>
    <mergeCell ref="B24:B26"/>
    <mergeCell ref="C24:C26"/>
    <mergeCell ref="E24:E26"/>
    <mergeCell ref="N21:N23"/>
    <mergeCell ref="N24:N26"/>
    <mergeCell ref="L21:L23"/>
    <mergeCell ref="M21:M23"/>
    <mergeCell ref="L24:L26"/>
    <mergeCell ref="M24:M26"/>
    <mergeCell ref="D21:D23"/>
    <mergeCell ref="D24:D26"/>
    <mergeCell ref="K21:K23"/>
    <mergeCell ref="K24:K26"/>
    <mergeCell ref="F21:F23"/>
    <mergeCell ref="F24:F26"/>
    <mergeCell ref="A36:A37"/>
    <mergeCell ref="B36:B37"/>
    <mergeCell ref="C36:C37"/>
    <mergeCell ref="E36:E37"/>
    <mergeCell ref="A27:A28"/>
    <mergeCell ref="B27:B28"/>
    <mergeCell ref="C27:C28"/>
    <mergeCell ref="E27:E28"/>
    <mergeCell ref="P24:P26"/>
    <mergeCell ref="O24:O26"/>
    <mergeCell ref="N27:N28"/>
    <mergeCell ref="L27:L28"/>
    <mergeCell ref="N30:N32"/>
    <mergeCell ref="N33:N35"/>
    <mergeCell ref="N36:N37"/>
    <mergeCell ref="O27:O28"/>
    <mergeCell ref="O30:O32"/>
    <mergeCell ref="O33:O35"/>
    <mergeCell ref="O36:O37"/>
    <mergeCell ref="P27:P28"/>
    <mergeCell ref="P30:P32"/>
    <mergeCell ref="P33:P35"/>
    <mergeCell ref="P36:P37"/>
    <mergeCell ref="D27:D28"/>
    <mergeCell ref="AJ30:AJ32"/>
    <mergeCell ref="AK30:AK32"/>
    <mergeCell ref="AI33:AI35"/>
    <mergeCell ref="AJ33:AJ35"/>
    <mergeCell ref="AK33:AK35"/>
    <mergeCell ref="AE27:AE28"/>
    <mergeCell ref="AE33:AE35"/>
    <mergeCell ref="D30:D32"/>
    <mergeCell ref="D33:D35"/>
    <mergeCell ref="AE30:AE32"/>
    <mergeCell ref="A30:A32"/>
    <mergeCell ref="B30:B32"/>
    <mergeCell ref="C30:C32"/>
    <mergeCell ref="E30:E32"/>
    <mergeCell ref="A33:A35"/>
    <mergeCell ref="B33:B35"/>
    <mergeCell ref="C33:C35"/>
    <mergeCell ref="E33:E35"/>
    <mergeCell ref="AI30:AI32"/>
    <mergeCell ref="CU36:CU37"/>
    <mergeCell ref="CV36:CV37"/>
    <mergeCell ref="CZ21:CZ23"/>
    <mergeCell ref="DB21:DB23"/>
    <mergeCell ref="CZ24:CZ26"/>
    <mergeCell ref="DB24:DB26"/>
    <mergeCell ref="CZ27:CZ28"/>
    <mergeCell ref="DB27:DB28"/>
    <mergeCell ref="CZ30:CZ32"/>
    <mergeCell ref="DB30:DB32"/>
    <mergeCell ref="CZ33:CZ35"/>
    <mergeCell ref="DB33:DB35"/>
    <mergeCell ref="CZ36:CZ37"/>
    <mergeCell ref="DB36:DB37"/>
    <mergeCell ref="CU21:CU23"/>
    <mergeCell ref="CU24:CU26"/>
    <mergeCell ref="CV21:CV23"/>
    <mergeCell ref="CV24:CV26"/>
    <mergeCell ref="CU27:CU28"/>
    <mergeCell ref="CV27:CV28"/>
    <mergeCell ref="CU30:CU32"/>
    <mergeCell ref="CV30:CV32"/>
    <mergeCell ref="CU33:CU35"/>
    <mergeCell ref="CV33:CV35"/>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BR21:BR22"/>
    <mergeCell ref="BS21:BS22"/>
    <mergeCell ref="BT21:BT22"/>
    <mergeCell ref="BU21:BU22"/>
    <mergeCell ref="BV21:BV22"/>
    <mergeCell ref="CF21:CF22"/>
    <mergeCell ref="CG21:CG22"/>
    <mergeCell ref="CH21:CH22"/>
    <mergeCell ref="CI21:CI22"/>
    <mergeCell ref="CJ21:CJ22"/>
    <mergeCell ref="CK21:CK22"/>
    <mergeCell ref="BW21:BW22"/>
    <mergeCell ref="BX21:BX22"/>
    <mergeCell ref="BY21:BY22"/>
    <mergeCell ref="BZ21:BZ22"/>
    <mergeCell ref="CA21:CA22"/>
    <mergeCell ref="CB21:CB22"/>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N18 AI18 N21 N24 N27 N29:N30 N33 N36 AI21 AI24 AI27 AI29:AI30 AI33 AI36</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O18 AJ18 O21 O24 O27 O29:O30 O33 O36 AJ21 AJ24 AJ27 AJ29:AJ30 AJ33 AJ36</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CU10:CV10 CZ10:DB10 AL10 CZ18 DB18 CU24:CV25 CU27:CV27 CU21:CV22 CU18:CV19</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AK18 AK21 AK24 AK27 AK29:AK30 AK33 AK36</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P18 P24 P27 P29:P30 P33 P36 P21</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'DATOS '!$A$24:$A$26</xm:f>
          </x14:formula1>
          <xm:sqref>AL21 AL24 AL27 AL29:AL30 AL33 AL36 AL10:AL18</xm:sqref>
        </x14:dataValidation>
        <x14:dataValidation type="list" allowBlank="1" showInputMessage="1" showErrorMessage="1">
          <x14:formula1>
            <xm:f>Validacion!$J$1:$J$4</xm:f>
          </x14:formula1>
          <xm:sqref>AG21:AH21 AG24:AH24 AG27:AH27 AG29:AH30 AG33:AH33 AG36:AH36 AG10:AH18</xm:sqref>
        </x14:dataValidation>
        <x14:dataValidation type="list" allowBlank="1" showInputMessage="1" showErrorMessage="1">
          <x14:formula1>
            <xm:f>'DATOS '!$A$9:$A$13</xm:f>
          </x14:formula1>
          <xm:sqref>O21 O24 O27 O29:O30 O33 O36 O10:O18</xm:sqref>
        </x14:dataValidation>
        <x14:dataValidation type="list" allowBlank="1" showInputMessage="1" showErrorMessage="1">
          <x14:formula1>
            <xm:f>'DATOS '!$A$2:$A$6</xm:f>
          </x14:formula1>
          <xm:sqref>N21 N24 N27 N29:N30 N33 N36 N10:N18</xm:sqref>
        </x14:dataValidation>
        <x14:dataValidation type="list" allowBlank="1" showInputMessage="1" showErrorMessage="1">
          <x14:formula1>
            <xm:f>'[9]DATOS '!#REF!</xm:f>
          </x14:formula1>
          <xm:sqref>A10:C10 A18:C18 A21:C21 A24:C24 A27:C27 A29:C30 A33:C33 A36:C36</xm:sqref>
        </x14:dataValidation>
        <x14:dataValidation type="list" allowBlank="1" showInputMessage="1" showErrorMessage="1">
          <x14:formula1>
            <xm:f>'DATOS '!$C$32:$C$56</xm:f>
          </x14:formula1>
          <xm:sqref>D10:D37</xm:sqref>
        </x14:dataValidation>
        <x14:dataValidation type="list" allowBlank="1" showInputMessage="1" showErrorMessage="1">
          <x14:formula1>
            <xm:f>'DATOS '!$E$24:$E$26</xm:f>
          </x14:formula1>
          <xm:sqref>AB10:AB37</xm:sqref>
        </x14:dataValidation>
        <x14:dataValidation type="list" allowBlank="1" showInputMessage="1" showErrorMessage="1">
          <x14:formula1>
            <xm:f>'DATOS '!$C$24:$C$25</xm:f>
          </x14:formula1>
          <xm:sqref>R10:R37</xm:sqref>
        </x14:dataValidation>
        <x14:dataValidation type="list" allowBlank="1" showInputMessage="1" showErrorMessage="1">
          <x14:formula1>
            <xm:f>Validacion!$G$2:$G$4</xm:f>
          </x14:formula1>
          <xm:sqref>Y10:Y37</xm:sqref>
        </x14:dataValidation>
        <x14:dataValidation type="list" allowBlank="1" showInputMessage="1" showErrorMessage="1">
          <x14:formula1>
            <xm:f>Validacion!$F$2:$F$3</xm:f>
          </x14:formula1>
          <xm:sqref>X10:X37</xm:sqref>
        </x14:dataValidation>
        <x14:dataValidation type="list" allowBlank="1" showInputMessage="1" showErrorMessage="1">
          <x14:formula1>
            <xm:f>Validacion!$E$2:$E$3</xm:f>
          </x14:formula1>
          <xm:sqref>W10:W37</xm:sqref>
        </x14:dataValidation>
        <x14:dataValidation type="list" allowBlank="1" showInputMessage="1" showErrorMessage="1">
          <x14:formula1>
            <xm:f>Validacion!$D$2:$D$4</xm:f>
          </x14:formula1>
          <xm:sqref>V10:V37</xm:sqref>
        </x14:dataValidation>
        <x14:dataValidation type="list" allowBlank="1" showInputMessage="1" showErrorMessage="1">
          <x14:formula1>
            <xm:f>Validacion!$C$2:$C$3</xm:f>
          </x14:formula1>
          <xm:sqref>U10:U37</xm:sqref>
        </x14:dataValidation>
        <x14:dataValidation type="list" allowBlank="1" showInputMessage="1" showErrorMessage="1">
          <x14:formula1>
            <xm:f>Validacion!$B$2:$B$3</xm:f>
          </x14:formula1>
          <xm:sqref>T10:T37</xm:sqref>
        </x14:dataValidation>
        <x14:dataValidation type="list" allowBlank="1" showInputMessage="1" showErrorMessage="1">
          <x14:formula1>
            <xm:f>Validacion!$A$2:$A$3</xm:f>
          </x14:formula1>
          <xm:sqref>S10:S37</xm:sqref>
        </x14:dataValidation>
        <x14:dataValidation type="list" allowBlank="1" showInputMessage="1" showErrorMessage="1">
          <x14:formula1>
            <xm:f>Validacion!$I$15:$I$19</xm:f>
          </x14:formula1>
          <xm:sqref>AI10:AI37</xm:sqref>
        </x14:dataValidation>
        <x14:dataValidation type="list" allowBlank="1" showInputMessage="1" showErrorMessage="1">
          <x14:formula1>
            <xm:f>Validacion!$I$23:$I$27</xm:f>
          </x14:formula1>
          <xm:sqref>AJ10:AJ37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36"/>
      <c r="B1" s="650" t="s">
        <v>228</v>
      </c>
      <c r="C1" s="651"/>
      <c r="D1" s="651"/>
      <c r="E1" s="651"/>
      <c r="F1" s="651"/>
      <c r="G1" s="651"/>
      <c r="H1" s="651"/>
      <c r="I1" s="651"/>
      <c r="J1" s="651"/>
      <c r="K1" s="651"/>
      <c r="L1" s="651"/>
      <c r="M1" s="651"/>
      <c r="N1" s="651"/>
      <c r="O1" s="651"/>
      <c r="P1" s="651"/>
      <c r="Q1" s="651"/>
      <c r="R1" s="651"/>
      <c r="S1" s="651" t="s">
        <v>228</v>
      </c>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48"/>
      <c r="B2" s="652"/>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49"/>
      <c r="B3" s="654"/>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59"/>
      <c r="DT3" s="659"/>
      <c r="DU3" s="637"/>
      <c r="DV3" s="637"/>
      <c r="DW3" s="637"/>
      <c r="DX3" s="637"/>
      <c r="DY3" s="637"/>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59"/>
      <c r="DT4" s="659"/>
      <c r="DU4" s="638"/>
      <c r="DV4" s="638"/>
      <c r="DW4" s="638"/>
      <c r="DX4" s="638"/>
      <c r="DY4" s="638"/>
    </row>
    <row r="5" spans="1:129" ht="28.55" customHeight="1" x14ac:dyDescent="0.25">
      <c r="A5" s="559" t="s">
        <v>40</v>
      </c>
      <c r="B5" s="559"/>
      <c r="C5" s="559"/>
      <c r="D5" s="559"/>
      <c r="E5" s="559"/>
      <c r="F5" s="639" t="s">
        <v>41</v>
      </c>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40" t="s">
        <v>51</v>
      </c>
      <c r="AM5" s="640"/>
      <c r="AN5" s="640"/>
      <c r="AO5" s="640"/>
      <c r="AP5" s="640"/>
      <c r="AQ5" s="640"/>
      <c r="AR5" s="64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41" t="s">
        <v>231</v>
      </c>
      <c r="CD5" s="642"/>
      <c r="CE5" s="642"/>
      <c r="CF5" s="642"/>
      <c r="CG5" s="642"/>
      <c r="CH5" s="642"/>
      <c r="CI5" s="642"/>
      <c r="CJ5" s="642"/>
      <c r="CK5" s="643"/>
      <c r="DS5" s="659"/>
      <c r="DT5" s="659"/>
      <c r="DU5" s="65" t="s">
        <v>15</v>
      </c>
      <c r="DV5" s="65" t="s">
        <v>150</v>
      </c>
      <c r="DW5" s="65" t="s">
        <v>150</v>
      </c>
      <c r="DX5" s="65">
        <v>1</v>
      </c>
      <c r="DY5" s="65">
        <v>1</v>
      </c>
    </row>
    <row r="6" spans="1:129" ht="34.5" customHeight="1" x14ac:dyDescent="0.25">
      <c r="A6" s="559"/>
      <c r="B6" s="559"/>
      <c r="C6" s="559"/>
      <c r="D6" s="559"/>
      <c r="E6" s="55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40"/>
      <c r="AM6" s="640"/>
      <c r="AN6" s="640"/>
      <c r="AO6" s="640"/>
      <c r="AP6" s="640"/>
      <c r="AQ6" s="640"/>
      <c r="AR6" s="640"/>
      <c r="AS6" s="644" t="s">
        <v>189</v>
      </c>
      <c r="AT6" s="645"/>
      <c r="AU6" s="645"/>
      <c r="AV6" s="645"/>
      <c r="AW6" s="645"/>
      <c r="AX6" s="645"/>
      <c r="AY6" s="645"/>
      <c r="AZ6" s="645"/>
      <c r="BA6" s="645"/>
      <c r="BB6" s="646" t="s">
        <v>192</v>
      </c>
      <c r="BC6" s="647"/>
      <c r="BD6" s="647"/>
      <c r="BE6" s="647"/>
      <c r="BF6" s="647"/>
      <c r="BG6" s="647"/>
      <c r="BH6" s="647"/>
      <c r="BI6" s="647"/>
      <c r="BJ6" s="644"/>
      <c r="BK6" s="646" t="s">
        <v>191</v>
      </c>
      <c r="BL6" s="647"/>
      <c r="BM6" s="647"/>
      <c r="BN6" s="647"/>
      <c r="BO6" s="647"/>
      <c r="BP6" s="647"/>
      <c r="BQ6" s="647"/>
      <c r="BR6" s="647"/>
      <c r="BS6" s="644"/>
      <c r="BT6" s="646" t="s">
        <v>190</v>
      </c>
      <c r="BU6" s="647"/>
      <c r="BV6" s="647"/>
      <c r="BW6" s="647"/>
      <c r="BX6" s="647"/>
      <c r="BY6" s="647"/>
      <c r="BZ6" s="647"/>
      <c r="CA6" s="647"/>
      <c r="CB6" s="644"/>
      <c r="CC6" s="641" t="s">
        <v>232</v>
      </c>
      <c r="CD6" s="642"/>
      <c r="CE6" s="642"/>
      <c r="CF6" s="642"/>
      <c r="CG6" s="642"/>
      <c r="CH6" s="642"/>
      <c r="CI6" s="642"/>
      <c r="CJ6" s="642"/>
      <c r="CK6" s="643"/>
      <c r="DS6" s="659"/>
      <c r="DT6" s="659"/>
      <c r="DU6" s="65" t="s">
        <v>15</v>
      </c>
      <c r="DV6" s="65" t="s">
        <v>152</v>
      </c>
      <c r="DW6" s="65" t="s">
        <v>150</v>
      </c>
      <c r="DX6" s="65">
        <v>0</v>
      </c>
      <c r="DY6" s="65">
        <v>1</v>
      </c>
    </row>
    <row r="7" spans="1:129" ht="34.5" customHeight="1" x14ac:dyDescent="0.25">
      <c r="A7" s="159"/>
      <c r="B7" s="159"/>
      <c r="C7" s="159"/>
      <c r="D7" s="159"/>
      <c r="E7" s="159"/>
      <c r="F7" s="160"/>
      <c r="G7" s="558" t="s">
        <v>255</v>
      </c>
      <c r="H7" s="558"/>
      <c r="I7" s="558"/>
      <c r="J7" s="55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59"/>
      <c r="DT7" s="659"/>
      <c r="DU7" s="65"/>
      <c r="DV7" s="65"/>
      <c r="DW7" s="65"/>
      <c r="DX7" s="65"/>
      <c r="DY7" s="65"/>
    </row>
    <row r="8" spans="1:129" ht="33.799999999999997" customHeight="1" x14ac:dyDescent="0.25">
      <c r="A8" s="561" t="s">
        <v>0</v>
      </c>
      <c r="B8" s="561" t="s">
        <v>1</v>
      </c>
      <c r="C8" s="561" t="s">
        <v>572</v>
      </c>
      <c r="D8" s="561" t="s">
        <v>2</v>
      </c>
      <c r="E8" s="561" t="s">
        <v>39</v>
      </c>
      <c r="F8" s="561" t="s">
        <v>288</v>
      </c>
      <c r="G8" s="561" t="s">
        <v>251</v>
      </c>
      <c r="H8" s="561" t="s">
        <v>252</v>
      </c>
      <c r="I8" s="561" t="s">
        <v>253</v>
      </c>
      <c r="J8" s="561" t="s">
        <v>254</v>
      </c>
      <c r="K8" s="561" t="s">
        <v>249</v>
      </c>
      <c r="L8" s="561" t="s">
        <v>46</v>
      </c>
      <c r="M8" s="561" t="s">
        <v>47</v>
      </c>
      <c r="N8" s="561" t="s">
        <v>35</v>
      </c>
      <c r="O8" s="561"/>
      <c r="P8" s="561"/>
      <c r="Q8" s="561" t="s">
        <v>170</v>
      </c>
      <c r="R8" s="561" t="s">
        <v>157</v>
      </c>
      <c r="S8" s="561" t="s">
        <v>176</v>
      </c>
      <c r="T8" s="561" t="s">
        <v>177</v>
      </c>
      <c r="U8" s="561" t="s">
        <v>178</v>
      </c>
      <c r="V8" s="561" t="s">
        <v>179</v>
      </c>
      <c r="W8" s="561" t="s">
        <v>180</v>
      </c>
      <c r="X8" s="561" t="s">
        <v>181</v>
      </c>
      <c r="Y8" s="561" t="s">
        <v>182</v>
      </c>
      <c r="Z8" s="561" t="s">
        <v>28</v>
      </c>
      <c r="AA8" s="561" t="s">
        <v>183</v>
      </c>
      <c r="AB8" s="561" t="s">
        <v>184</v>
      </c>
      <c r="AC8" s="88"/>
      <c r="AD8" s="561" t="s">
        <v>185</v>
      </c>
      <c r="AE8" s="88"/>
      <c r="AF8" s="561" t="s">
        <v>186</v>
      </c>
      <c r="AG8" s="561" t="s">
        <v>187</v>
      </c>
      <c r="AH8" s="561" t="s">
        <v>188</v>
      </c>
      <c r="AI8" s="561" t="s">
        <v>3</v>
      </c>
      <c r="AJ8" s="561"/>
      <c r="AK8" s="561"/>
      <c r="AL8" s="561" t="s">
        <v>48</v>
      </c>
      <c r="AM8" s="561" t="s">
        <v>159</v>
      </c>
      <c r="AN8" s="561" t="s">
        <v>160</v>
      </c>
      <c r="AO8" s="561" t="s">
        <v>161</v>
      </c>
      <c r="AP8" s="561" t="s">
        <v>36</v>
      </c>
      <c r="AQ8" s="561" t="s">
        <v>37</v>
      </c>
      <c r="AR8" s="561" t="s">
        <v>162</v>
      </c>
      <c r="AS8" s="632" t="s">
        <v>49</v>
      </c>
      <c r="AT8" s="633"/>
      <c r="AU8" s="634" t="s">
        <v>166</v>
      </c>
      <c r="AV8" s="635"/>
      <c r="AW8" s="635"/>
      <c r="AX8" s="636"/>
      <c r="AY8" s="634" t="s">
        <v>165</v>
      </c>
      <c r="AZ8" s="635"/>
      <c r="BA8" s="636"/>
      <c r="BB8" s="632" t="s">
        <v>49</v>
      </c>
      <c r="BC8" s="633"/>
      <c r="BD8" s="634" t="s">
        <v>166</v>
      </c>
      <c r="BE8" s="635"/>
      <c r="BF8" s="635"/>
      <c r="BG8" s="636"/>
      <c r="BH8" s="634" t="s">
        <v>165</v>
      </c>
      <c r="BI8" s="635"/>
      <c r="BJ8" s="636"/>
      <c r="BK8" s="632" t="s">
        <v>49</v>
      </c>
      <c r="BL8" s="633"/>
      <c r="BM8" s="634" t="s">
        <v>166</v>
      </c>
      <c r="BN8" s="635"/>
      <c r="BO8" s="635"/>
      <c r="BP8" s="636"/>
      <c r="BQ8" s="634" t="s">
        <v>165</v>
      </c>
      <c r="BR8" s="635"/>
      <c r="BS8" s="636"/>
      <c r="BT8" s="632" t="s">
        <v>49</v>
      </c>
      <c r="BU8" s="633"/>
      <c r="BV8" s="634" t="s">
        <v>166</v>
      </c>
      <c r="BW8" s="635"/>
      <c r="BX8" s="635"/>
      <c r="BY8" s="636"/>
      <c r="BZ8" s="634" t="s">
        <v>165</v>
      </c>
      <c r="CA8" s="635"/>
      <c r="CB8" s="636"/>
      <c r="CC8" s="561" t="s">
        <v>234</v>
      </c>
      <c r="CD8" s="629" t="s">
        <v>230</v>
      </c>
      <c r="CE8" s="561" t="s">
        <v>233</v>
      </c>
      <c r="CF8" s="561" t="s">
        <v>235</v>
      </c>
      <c r="CG8" s="629" t="s">
        <v>230</v>
      </c>
      <c r="CH8" s="561" t="s">
        <v>233</v>
      </c>
      <c r="CI8" s="561" t="s">
        <v>236</v>
      </c>
      <c r="CJ8" s="629" t="s">
        <v>230</v>
      </c>
      <c r="CK8" s="561" t="s">
        <v>233</v>
      </c>
      <c r="DE8" s="631" t="s">
        <v>154</v>
      </c>
      <c r="DF8" s="631"/>
      <c r="DG8" s="631"/>
      <c r="DS8" s="659"/>
      <c r="DT8" s="659"/>
      <c r="DU8" s="65" t="s">
        <v>15</v>
      </c>
      <c r="DV8" s="65" t="s">
        <v>150</v>
      </c>
      <c r="DW8" s="65" t="s">
        <v>152</v>
      </c>
      <c r="DX8" s="65">
        <v>1</v>
      </c>
      <c r="DY8" s="65">
        <v>0</v>
      </c>
    </row>
    <row r="9" spans="1:129" ht="33.799999999999997" customHeight="1" x14ac:dyDescent="0.25">
      <c r="A9" s="561"/>
      <c r="B9" s="561"/>
      <c r="C9" s="561"/>
      <c r="D9" s="561"/>
      <c r="E9" s="561"/>
      <c r="F9" s="561"/>
      <c r="G9" s="561"/>
      <c r="H9" s="561"/>
      <c r="I9" s="561"/>
      <c r="J9" s="561"/>
      <c r="K9" s="561"/>
      <c r="L9" s="561"/>
      <c r="M9" s="561"/>
      <c r="N9" s="88" t="s">
        <v>4</v>
      </c>
      <c r="O9" s="88" t="s">
        <v>5</v>
      </c>
      <c r="P9" s="88" t="s">
        <v>6</v>
      </c>
      <c r="Q9" s="561"/>
      <c r="R9" s="561"/>
      <c r="S9" s="561"/>
      <c r="T9" s="561" t="s">
        <v>171</v>
      </c>
      <c r="U9" s="561" t="s">
        <v>56</v>
      </c>
      <c r="V9" s="561" t="s">
        <v>172</v>
      </c>
      <c r="W9" s="561" t="s">
        <v>173</v>
      </c>
      <c r="X9" s="561" t="s">
        <v>174</v>
      </c>
      <c r="Y9" s="561" t="s">
        <v>175</v>
      </c>
      <c r="Z9" s="561"/>
      <c r="AA9" s="561"/>
      <c r="AB9" s="561"/>
      <c r="AC9" s="88"/>
      <c r="AD9" s="561"/>
      <c r="AE9" s="88"/>
      <c r="AF9" s="561"/>
      <c r="AG9" s="561"/>
      <c r="AH9" s="561"/>
      <c r="AI9" s="88" t="s">
        <v>4</v>
      </c>
      <c r="AJ9" s="88" t="s">
        <v>5</v>
      </c>
      <c r="AK9" s="88" t="s">
        <v>6</v>
      </c>
      <c r="AL9" s="561"/>
      <c r="AM9" s="561"/>
      <c r="AN9" s="561"/>
      <c r="AO9" s="561"/>
      <c r="AP9" s="561"/>
      <c r="AQ9" s="561"/>
      <c r="AR9" s="56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61"/>
      <c r="CD9" s="630"/>
      <c r="CE9" s="561"/>
      <c r="CF9" s="561"/>
      <c r="CG9" s="630"/>
      <c r="CH9" s="561"/>
      <c r="CI9" s="561"/>
      <c r="CJ9" s="630"/>
      <c r="CK9" s="56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60" t="s">
        <v>53</v>
      </c>
      <c r="B10" s="560" t="s">
        <v>194</v>
      </c>
      <c r="C10" s="560" t="s">
        <v>239</v>
      </c>
      <c r="D10" s="601" t="s">
        <v>217</v>
      </c>
      <c r="E10" s="560" t="s">
        <v>289</v>
      </c>
      <c r="F10" s="560" t="s">
        <v>290</v>
      </c>
      <c r="G10" s="560"/>
      <c r="H10" s="560"/>
      <c r="I10" s="560"/>
      <c r="J10" s="560"/>
      <c r="K10" s="560"/>
      <c r="L10" s="560" t="s">
        <v>291</v>
      </c>
      <c r="M10" s="560" t="s">
        <v>292</v>
      </c>
      <c r="N10" s="567" t="s">
        <v>11</v>
      </c>
      <c r="O10" s="567" t="s">
        <v>14</v>
      </c>
      <c r="P10" s="567"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68">
        <f>(IF(AD10="Fuerte",100,IF(AD10="Moderado",50,0))+IF(AD11="Fuerte",100,IF(AD11="Moderado",50,0))+(IF(AD12="Fuerte",100,IF(AD12="Moderado",50,0))+IF(AD13="Fuerte",100,IF(AD13="Moderado",50,0))+IF(AD14="Fuerte",100,IF(AD14="Moderado",50,0)))/5)</f>
        <v>260</v>
      </c>
      <c r="AF10" s="567" t="str">
        <f>IF(AE10&gt;=100,"Fuerte",IF(OR(AE10=99,AE10&gt;=50),"Moderado","Débil"))</f>
        <v>Fuerte</v>
      </c>
      <c r="AG10" s="567" t="s">
        <v>150</v>
      </c>
      <c r="AH10" s="567" t="s">
        <v>152</v>
      </c>
      <c r="AI10" s="567" t="str">
        <f>VLOOKUP(IF(DE10=0,DE10+1,IF(DE10&lt;0,DE10+2,DE10)),[10]Validacion!$J$15:$K$19,2,FALSE)</f>
        <v>Rara Vez</v>
      </c>
      <c r="AJ10" s="567" t="str">
        <f>VLOOKUP(IF(DG10=0,DG10+1,DG10),[10]Validacion!$J$23:$K$27,2,FALSE)</f>
        <v>Mayor</v>
      </c>
      <c r="AK10" s="567" t="str">
        <f>INDEX([10]Validacion!$C$15:$G$19,IF(DE10=0,DE10+1,IF(DE10&lt;0,DE10+2,'Mapa de Riesgos'!DE10:DE14)),IF(DG10=0,DG10+1,'Mapa de Riesgos'!DG10:DG14))</f>
        <v>Alta</v>
      </c>
      <c r="AL10" s="628" t="s">
        <v>226</v>
      </c>
      <c r="AM10" s="85" t="s">
        <v>294</v>
      </c>
      <c r="AN10" s="85" t="s">
        <v>295</v>
      </c>
      <c r="AO10" s="93" t="s">
        <v>296</v>
      </c>
      <c r="AP10" s="84">
        <v>43467</v>
      </c>
      <c r="AQ10" s="84">
        <v>43830</v>
      </c>
      <c r="AR10" s="93" t="s">
        <v>297</v>
      </c>
      <c r="AS10" s="20"/>
      <c r="AT10" s="20"/>
      <c r="AU10" s="12"/>
      <c r="AV10" s="93"/>
      <c r="AW10" s="93"/>
      <c r="AX10" s="107"/>
      <c r="AY10" s="582"/>
      <c r="AZ10" s="91"/>
      <c r="BA10" s="582"/>
      <c r="BB10" s="20"/>
      <c r="BC10" s="93"/>
      <c r="BD10" s="85"/>
      <c r="BE10" s="85"/>
      <c r="BF10" s="16"/>
      <c r="BG10" s="86"/>
      <c r="BH10" s="603"/>
      <c r="BI10" s="603"/>
      <c r="BJ10" s="584"/>
      <c r="BK10" s="20"/>
      <c r="BL10" s="93"/>
      <c r="BM10" s="85"/>
      <c r="BN10" s="85"/>
      <c r="BO10" s="18"/>
      <c r="BP10" s="86"/>
      <c r="BQ10" s="603"/>
      <c r="BR10" s="603"/>
      <c r="BS10" s="584"/>
      <c r="BT10" s="17"/>
      <c r="BU10" s="17"/>
      <c r="BV10" s="17"/>
      <c r="BW10" s="17"/>
      <c r="BX10" s="17"/>
      <c r="BY10" s="17"/>
      <c r="BZ10" s="17"/>
      <c r="CA10" s="17"/>
      <c r="CB10" s="17"/>
      <c r="CC10" s="93"/>
      <c r="CD10" s="93"/>
      <c r="CE10" s="93"/>
      <c r="CF10" s="93"/>
      <c r="CG10" s="93"/>
      <c r="CH10" s="93"/>
      <c r="CI10" s="93"/>
      <c r="CJ10" s="93"/>
      <c r="CK10" s="93"/>
      <c r="CY10" s="562">
        <f>VLOOKUP(N10,[10]Validacion!$I$15:$M$19,2,FALSE)</f>
        <v>1</v>
      </c>
      <c r="CZ10" s="562">
        <f>VLOOKUP(O10,[10]Validacion!$I$23:$J$27,2,FALSE)</f>
        <v>4</v>
      </c>
      <c r="DD10" s="562">
        <f>VLOOKUP($N10,[10]Validacion!$I$15:$M$19,2,FALSE)</f>
        <v>1</v>
      </c>
      <c r="DE10" s="562">
        <f>IF(AF10="Fuerte",DD10-2,IF(AND(AF10="Moderado",AG10="Directamente",AH10="Directamente"),DD10-1,IF(AND(AF10="Moderado",AG10="No Disminuye",AH10="Directamente"),DD10,IF(AND(AF10="Moderado",AG10="Directamente",AH10="No Disminuye"),DD10-1,DD10))))</f>
        <v>-1</v>
      </c>
      <c r="DF10" s="562">
        <f>VLOOKUP($O10,[10]Validacion!$I$23:$J$27,2,FALSE)</f>
        <v>4</v>
      </c>
      <c r="DG10" s="565">
        <f>IF(AF10="Fuerte",DF10,IF(AND(AF10="Moderado",AG10="Directamente",AH10="Directamente"),DF10-1,IF(AND(AF10="Moderado",AG10="No Disminuye",AH10="Directamente"),DF10-1,IF(AND(AF10="Moderado",AG10="Directamente",AH10="No Disminuye"),DF10,DF10))))</f>
        <v>4</v>
      </c>
    </row>
    <row r="11" spans="1:129" s="11" customFormat="1" ht="92.25" customHeight="1" x14ac:dyDescent="0.25">
      <c r="A11" s="560"/>
      <c r="B11" s="560"/>
      <c r="C11" s="560"/>
      <c r="D11" s="601"/>
      <c r="E11" s="560"/>
      <c r="F11" s="560"/>
      <c r="G11" s="560"/>
      <c r="H11" s="560"/>
      <c r="I11" s="560"/>
      <c r="J11" s="560"/>
      <c r="K11" s="560"/>
      <c r="L11" s="560"/>
      <c r="M11" s="560"/>
      <c r="N11" s="567"/>
      <c r="O11" s="567"/>
      <c r="P11" s="56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68"/>
      <c r="AF11" s="567"/>
      <c r="AG11" s="567"/>
      <c r="AH11" s="567"/>
      <c r="AI11" s="567"/>
      <c r="AJ11" s="567"/>
      <c r="AK11" s="567"/>
      <c r="AL11" s="628"/>
      <c r="AM11" s="85" t="s">
        <v>299</v>
      </c>
      <c r="AN11" s="85" t="s">
        <v>300</v>
      </c>
      <c r="AO11" s="93" t="s">
        <v>296</v>
      </c>
      <c r="AP11" s="84">
        <v>43467</v>
      </c>
      <c r="AQ11" s="84">
        <v>43830</v>
      </c>
      <c r="AR11" s="93" t="s">
        <v>301</v>
      </c>
      <c r="AS11" s="20"/>
      <c r="AT11" s="20"/>
      <c r="AU11" s="91"/>
      <c r="AV11" s="91"/>
      <c r="AW11" s="91"/>
      <c r="AX11" s="107"/>
      <c r="AY11" s="591"/>
      <c r="AZ11" s="99"/>
      <c r="BA11" s="591"/>
      <c r="BB11" s="20"/>
      <c r="BC11" s="20"/>
      <c r="BD11" s="85"/>
      <c r="BE11" s="85"/>
      <c r="BF11" s="16"/>
      <c r="BG11" s="86"/>
      <c r="BH11" s="604"/>
      <c r="BI11" s="604"/>
      <c r="BJ11" s="592"/>
      <c r="BK11" s="20"/>
      <c r="BL11" s="20"/>
      <c r="BM11" s="85"/>
      <c r="BN11" s="85"/>
      <c r="BO11" s="19"/>
      <c r="BP11" s="86"/>
      <c r="BQ11" s="604"/>
      <c r="BR11" s="604"/>
      <c r="BS11" s="592"/>
      <c r="BT11" s="17"/>
      <c r="BU11" s="17"/>
      <c r="BV11" s="17"/>
      <c r="BW11" s="17"/>
      <c r="BX11" s="17"/>
      <c r="BY11" s="17"/>
      <c r="BZ11" s="17"/>
      <c r="CA11" s="17"/>
      <c r="CB11" s="17"/>
      <c r="CC11" s="93"/>
      <c r="CD11" s="93"/>
      <c r="CE11" s="93"/>
      <c r="CF11" s="93"/>
      <c r="CG11" s="93"/>
      <c r="CH11" s="93"/>
      <c r="CI11" s="93"/>
      <c r="CJ11" s="93"/>
      <c r="CK11" s="93"/>
      <c r="CY11" s="563"/>
      <c r="CZ11" s="563"/>
      <c r="DD11" s="563"/>
      <c r="DE11" s="563"/>
      <c r="DF11" s="563"/>
      <c r="DG11" s="565"/>
    </row>
    <row r="12" spans="1:129" s="11" customFormat="1" ht="101.25" customHeight="1" x14ac:dyDescent="0.25">
      <c r="A12" s="560"/>
      <c r="B12" s="560"/>
      <c r="C12" s="560"/>
      <c r="D12" s="601"/>
      <c r="E12" s="560"/>
      <c r="F12" s="560"/>
      <c r="G12" s="560"/>
      <c r="H12" s="560"/>
      <c r="I12" s="560"/>
      <c r="J12" s="560"/>
      <c r="K12" s="560"/>
      <c r="L12" s="560"/>
      <c r="M12" s="560"/>
      <c r="N12" s="567"/>
      <c r="O12" s="567"/>
      <c r="P12" s="56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68"/>
      <c r="AF12" s="567"/>
      <c r="AG12" s="567"/>
      <c r="AH12" s="567"/>
      <c r="AI12" s="567"/>
      <c r="AJ12" s="567"/>
      <c r="AK12" s="567"/>
      <c r="AL12" s="628"/>
      <c r="AM12" s="85" t="s">
        <v>303</v>
      </c>
      <c r="AN12" s="85" t="s">
        <v>304</v>
      </c>
      <c r="AO12" s="93" t="s">
        <v>296</v>
      </c>
      <c r="AP12" s="84">
        <v>43467</v>
      </c>
      <c r="AQ12" s="84">
        <v>43830</v>
      </c>
      <c r="AR12" s="93" t="s">
        <v>305</v>
      </c>
      <c r="AS12" s="20"/>
      <c r="AT12" s="20"/>
      <c r="AU12" s="91"/>
      <c r="AV12" s="91"/>
      <c r="AW12" s="91"/>
      <c r="AX12" s="107"/>
      <c r="AY12" s="591"/>
      <c r="AZ12" s="99"/>
      <c r="BA12" s="591"/>
      <c r="BB12" s="20"/>
      <c r="BC12" s="20"/>
      <c r="BD12" s="85"/>
      <c r="BE12" s="85"/>
      <c r="BF12" s="16"/>
      <c r="BG12" s="86"/>
      <c r="BH12" s="604"/>
      <c r="BI12" s="604"/>
      <c r="BJ12" s="592"/>
      <c r="BK12" s="20"/>
      <c r="BL12" s="20"/>
      <c r="BM12" s="85"/>
      <c r="BN12" s="85"/>
      <c r="BO12" s="19"/>
      <c r="BP12" s="86"/>
      <c r="BQ12" s="604"/>
      <c r="BR12" s="604"/>
      <c r="BS12" s="592"/>
      <c r="BT12" s="17"/>
      <c r="BU12" s="17"/>
      <c r="BV12" s="17"/>
      <c r="BW12" s="17"/>
      <c r="BX12" s="17"/>
      <c r="BY12" s="17"/>
      <c r="BZ12" s="17"/>
      <c r="CA12" s="17"/>
      <c r="CB12" s="17"/>
      <c r="CC12" s="93"/>
      <c r="CD12" s="93"/>
      <c r="CE12" s="93"/>
      <c r="CF12" s="93"/>
      <c r="CG12" s="93"/>
      <c r="CH12" s="93"/>
      <c r="CI12" s="93"/>
      <c r="CJ12" s="93"/>
      <c r="CK12" s="93"/>
      <c r="CY12" s="563"/>
      <c r="CZ12" s="563"/>
      <c r="DD12" s="563"/>
      <c r="DE12" s="563"/>
      <c r="DF12" s="563"/>
      <c r="DG12" s="565"/>
    </row>
    <row r="13" spans="1:129" s="11" customFormat="1" ht="68.95" customHeight="1" x14ac:dyDescent="0.25">
      <c r="A13" s="560"/>
      <c r="B13" s="560"/>
      <c r="C13" s="560"/>
      <c r="D13" s="601"/>
      <c r="E13" s="560"/>
      <c r="F13" s="560"/>
      <c r="G13" s="560"/>
      <c r="H13" s="560"/>
      <c r="I13" s="560"/>
      <c r="J13" s="560"/>
      <c r="K13" s="560"/>
      <c r="L13" s="560"/>
      <c r="M13" s="560"/>
      <c r="N13" s="567"/>
      <c r="O13" s="567"/>
      <c r="P13" s="56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68"/>
      <c r="AF13" s="567"/>
      <c r="AG13" s="567"/>
      <c r="AH13" s="567"/>
      <c r="AI13" s="567"/>
      <c r="AJ13" s="567"/>
      <c r="AK13" s="567"/>
      <c r="AL13" s="628"/>
      <c r="AM13" s="85" t="s">
        <v>307</v>
      </c>
      <c r="AN13" s="85" t="s">
        <v>308</v>
      </c>
      <c r="AO13" s="93" t="s">
        <v>296</v>
      </c>
      <c r="AP13" s="84">
        <v>43467</v>
      </c>
      <c r="AQ13" s="84">
        <v>43830</v>
      </c>
      <c r="AR13" s="93" t="s">
        <v>309</v>
      </c>
      <c r="AS13" s="20"/>
      <c r="AT13" s="20"/>
      <c r="AU13" s="91"/>
      <c r="AV13" s="582"/>
      <c r="AW13" s="582"/>
      <c r="AX13" s="625"/>
      <c r="AY13" s="591"/>
      <c r="AZ13" s="99"/>
      <c r="BA13" s="591"/>
      <c r="BB13" s="20"/>
      <c r="BC13" s="20"/>
      <c r="BD13" s="85"/>
      <c r="BE13" s="85"/>
      <c r="BF13" s="16"/>
      <c r="BG13" s="86"/>
      <c r="BH13" s="604"/>
      <c r="BI13" s="604"/>
      <c r="BJ13" s="592"/>
      <c r="BK13" s="20"/>
      <c r="BL13" s="20"/>
      <c r="BM13" s="85"/>
      <c r="BN13" s="85"/>
      <c r="BO13" s="19"/>
      <c r="BP13" s="86"/>
      <c r="BQ13" s="604"/>
      <c r="BR13" s="604"/>
      <c r="BS13" s="592"/>
      <c r="BT13" s="17"/>
      <c r="BU13" s="17"/>
      <c r="BV13" s="17"/>
      <c r="BW13" s="17"/>
      <c r="BX13" s="17"/>
      <c r="BY13" s="17"/>
      <c r="BZ13" s="17"/>
      <c r="CA13" s="17"/>
      <c r="CB13" s="17"/>
      <c r="CC13" s="93"/>
      <c r="CD13" s="93"/>
      <c r="CE13" s="93"/>
      <c r="CF13" s="93"/>
      <c r="CG13" s="93"/>
      <c r="CH13" s="93"/>
      <c r="CI13" s="93"/>
      <c r="CJ13" s="93"/>
      <c r="CK13" s="93"/>
      <c r="CY13" s="563"/>
      <c r="CZ13" s="563"/>
      <c r="DD13" s="563"/>
      <c r="DE13" s="563"/>
      <c r="DF13" s="563"/>
      <c r="DG13" s="565"/>
    </row>
    <row r="14" spans="1:129" s="11" customFormat="1" ht="102.75" customHeight="1" x14ac:dyDescent="0.25">
      <c r="A14" s="560"/>
      <c r="B14" s="560"/>
      <c r="C14" s="560"/>
      <c r="D14" s="601"/>
      <c r="E14" s="560"/>
      <c r="F14" s="560"/>
      <c r="G14" s="560"/>
      <c r="H14" s="560"/>
      <c r="I14" s="560"/>
      <c r="J14" s="560"/>
      <c r="K14" s="560"/>
      <c r="L14" s="560"/>
      <c r="M14" s="560"/>
      <c r="N14" s="567"/>
      <c r="O14" s="567"/>
      <c r="P14" s="56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68"/>
      <c r="AF14" s="567"/>
      <c r="AG14" s="567"/>
      <c r="AH14" s="567"/>
      <c r="AI14" s="567"/>
      <c r="AJ14" s="567"/>
      <c r="AK14" s="567"/>
      <c r="AL14" s="628"/>
      <c r="AM14" s="85" t="s">
        <v>311</v>
      </c>
      <c r="AN14" s="85" t="s">
        <v>312</v>
      </c>
      <c r="AO14" s="93" t="s">
        <v>296</v>
      </c>
      <c r="AP14" s="84">
        <v>43467</v>
      </c>
      <c r="AQ14" s="84">
        <v>43830</v>
      </c>
      <c r="AR14" s="93" t="s">
        <v>313</v>
      </c>
      <c r="AS14" s="20"/>
      <c r="AT14" s="20"/>
      <c r="AU14" s="92"/>
      <c r="AV14" s="583"/>
      <c r="AW14" s="583"/>
      <c r="AX14" s="626"/>
      <c r="AY14" s="583"/>
      <c r="AZ14" s="92"/>
      <c r="BA14" s="583"/>
      <c r="BB14" s="20"/>
      <c r="BC14" s="20"/>
      <c r="BD14" s="85"/>
      <c r="BE14" s="85"/>
      <c r="BF14" s="90"/>
      <c r="BG14" s="86"/>
      <c r="BH14" s="605"/>
      <c r="BI14" s="605"/>
      <c r="BJ14" s="585"/>
      <c r="BK14" s="20"/>
      <c r="BL14" s="20"/>
      <c r="BM14" s="85"/>
      <c r="BN14" s="85"/>
      <c r="BO14" s="90"/>
      <c r="BP14" s="86"/>
      <c r="BQ14" s="605"/>
      <c r="BR14" s="605"/>
      <c r="BS14" s="585"/>
      <c r="BT14" s="17"/>
      <c r="BU14" s="17"/>
      <c r="BV14" s="17"/>
      <c r="BW14" s="17"/>
      <c r="BX14" s="17"/>
      <c r="BY14" s="17"/>
      <c r="BZ14" s="17"/>
      <c r="CA14" s="17"/>
      <c r="CB14" s="17"/>
      <c r="CC14" s="93"/>
      <c r="CD14" s="93"/>
      <c r="CE14" s="93"/>
      <c r="CF14" s="93"/>
      <c r="CG14" s="93"/>
      <c r="CH14" s="93"/>
      <c r="CI14" s="93"/>
      <c r="CJ14" s="93"/>
      <c r="CK14" s="93"/>
      <c r="CY14" s="564"/>
      <c r="CZ14" s="564"/>
      <c r="DD14" s="563"/>
      <c r="DE14" s="563"/>
      <c r="DF14" s="563"/>
      <c r="DG14" s="565"/>
    </row>
    <row r="15" spans="1:129" ht="121.75" customHeight="1" x14ac:dyDescent="0.25">
      <c r="A15" s="560" t="s">
        <v>22</v>
      </c>
      <c r="B15" s="560" t="s">
        <v>194</v>
      </c>
      <c r="C15" s="560" t="s">
        <v>194</v>
      </c>
      <c r="D15" s="627" t="s">
        <v>201</v>
      </c>
      <c r="E15" s="560" t="s">
        <v>314</v>
      </c>
      <c r="F15" s="560" t="s">
        <v>315</v>
      </c>
      <c r="L15" s="560" t="s">
        <v>316</v>
      </c>
      <c r="M15" s="560" t="s">
        <v>317</v>
      </c>
      <c r="N15" s="567" t="s">
        <v>10</v>
      </c>
      <c r="O15" s="567" t="s">
        <v>14</v>
      </c>
      <c r="P15" s="567"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68">
        <f>(IF(AD15="Fuerte",100,IF(AD15="Moderado",50,0))+IF(AD16="Fuerte",100,IF(AD16="Moderado",50,0))+IF(AD17="Fuerte",100,IF(AD17="Moderado",50,0)))/3</f>
        <v>100</v>
      </c>
      <c r="AF15" s="567" t="str">
        <f>IF(AE15=100,"Fuerte",IF(OR(AE15=99,AE15&gt;=50),"Moderado","Débil"))</f>
        <v>Fuerte</v>
      </c>
      <c r="AG15" s="567" t="s">
        <v>150</v>
      </c>
      <c r="AH15" s="567" t="s">
        <v>152</v>
      </c>
      <c r="AI15" s="567" t="str">
        <f>VLOOKUP(IF(DE15=0,DE15+1,DE15),[10]Validacion!$J$15:$K$19,2,FALSE)</f>
        <v>Rara Vez</v>
      </c>
      <c r="AJ15" s="567" t="str">
        <f>VLOOKUP(IF(DG15=0,DG15+1,DG15),[10]Validacion!$J$23:$K$27,2,FALSE)</f>
        <v>Mayor</v>
      </c>
      <c r="AK15" s="567" t="str">
        <f>INDEX([10]Validacion!$C$15:$G$19,IF(DE15=0,DE15+1,'Mapa de Riesgos'!DE15:DE17),IF(DG15=0,DG15+1,'Mapa de Riesgos'!DG15:DG17))</f>
        <v>Alta</v>
      </c>
      <c r="AL15" s="567" t="s">
        <v>226</v>
      </c>
      <c r="AM15" s="93" t="s">
        <v>319</v>
      </c>
      <c r="AN15" s="93" t="s">
        <v>320</v>
      </c>
      <c r="AO15" s="93" t="s">
        <v>22</v>
      </c>
      <c r="AP15" s="84">
        <v>43467</v>
      </c>
      <c r="AQ15" s="84">
        <v>43830</v>
      </c>
      <c r="AR15" s="93" t="s">
        <v>321</v>
      </c>
      <c r="AS15" s="93"/>
      <c r="AT15" s="93"/>
      <c r="AU15" s="93"/>
      <c r="AV15" s="93"/>
      <c r="AW15" s="115"/>
      <c r="AX15" s="86"/>
      <c r="AY15" s="562"/>
      <c r="AZ15" s="94"/>
      <c r="BA15" s="562"/>
      <c r="BB15" s="116"/>
      <c r="BC15" s="116"/>
      <c r="BD15" s="116"/>
      <c r="BE15" s="116"/>
      <c r="BF15" s="117"/>
      <c r="BG15" s="118"/>
      <c r="BH15" s="593"/>
      <c r="BI15" s="593"/>
      <c r="BJ15" s="613"/>
      <c r="BK15" s="116"/>
      <c r="BL15" s="116"/>
      <c r="BM15" s="116"/>
      <c r="BN15" s="116"/>
      <c r="BO15" s="117"/>
      <c r="BP15" s="118"/>
      <c r="BQ15" s="593"/>
      <c r="BR15" s="593"/>
      <c r="BS15" s="584"/>
      <c r="BT15" s="119"/>
      <c r="BU15" s="119"/>
      <c r="BV15" s="119"/>
      <c r="BW15" s="119"/>
      <c r="BX15" s="119"/>
      <c r="BY15" s="119"/>
      <c r="BZ15" s="119"/>
      <c r="CA15" s="119"/>
      <c r="CB15" s="119"/>
      <c r="CC15" s="93"/>
      <c r="CD15" s="93"/>
      <c r="CE15" s="93"/>
      <c r="CF15" s="93"/>
      <c r="CG15" s="93"/>
      <c r="CH15" s="93"/>
      <c r="CI15" s="93"/>
      <c r="CJ15" s="93"/>
      <c r="CK15" s="93"/>
      <c r="CM15" s="620"/>
      <c r="CY15" s="562">
        <f>VLOOKUP(N15,[10]Validacion!$I$15:$M$19,2,FALSE)</f>
        <v>2</v>
      </c>
      <c r="CZ15" s="562">
        <f>VLOOKUP(O15,[10]Validacion!$I$23:$J$27,2,FALSE)</f>
        <v>4</v>
      </c>
      <c r="DD15" s="562">
        <f>VLOOKUP($N15,[10]Validacion!$I$15:$M$19,2,FALSE)</f>
        <v>2</v>
      </c>
      <c r="DE15" s="562">
        <f>IF(AF15="Fuerte",DD15-2,IF(AND(AF15="Moderado",AG15="Directamente",AH15="Directamente"),DD15-1,IF(AND(AF15="Moderado",AG15="No Disminuye",AH15="Directamente"),DD15,IF(AND(AF15="Moderado",AG15="Directamente",AH15="No Disminuye"),DD15-1,DD15))))</f>
        <v>0</v>
      </c>
      <c r="DF15" s="562">
        <f>VLOOKUP($O15,[10]Validacion!$I$23:$J$27,2,FALSE)</f>
        <v>4</v>
      </c>
      <c r="DG15" s="565">
        <f>IF(AF15="Fuerte",DF15,IF(AND(AF15="Moderado",AG15="Directamente",AH15="Directamente"),DF15-1,IF(AND(AF15="Moderado",AG15="No Disminuye",AH15="Directamente"),DF15-1,IF(AND(AF15="Moderado",AG15="Directamente",AH15="No Disminuye"),DF15,DF15))))</f>
        <v>4</v>
      </c>
    </row>
    <row r="16" spans="1:129" ht="87.8" customHeight="1" x14ac:dyDescent="0.25">
      <c r="A16" s="560"/>
      <c r="B16" s="560"/>
      <c r="C16" s="560"/>
      <c r="D16" s="627"/>
      <c r="E16" s="560"/>
      <c r="F16" s="560"/>
      <c r="L16" s="560"/>
      <c r="M16" s="560"/>
      <c r="N16" s="567"/>
      <c r="O16" s="567"/>
      <c r="P16" s="56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68"/>
      <c r="AF16" s="567"/>
      <c r="AG16" s="567"/>
      <c r="AH16" s="567"/>
      <c r="AI16" s="567"/>
      <c r="AJ16" s="567"/>
      <c r="AK16" s="567"/>
      <c r="AL16" s="567"/>
      <c r="AM16" s="93" t="s">
        <v>323</v>
      </c>
      <c r="AN16" s="93" t="s">
        <v>324</v>
      </c>
      <c r="AO16" s="93" t="s">
        <v>22</v>
      </c>
      <c r="AP16" s="84">
        <v>43467</v>
      </c>
      <c r="AQ16" s="84">
        <v>43830</v>
      </c>
      <c r="AR16" s="93" t="s">
        <v>325</v>
      </c>
      <c r="AS16" s="93"/>
      <c r="AT16" s="93"/>
      <c r="AU16" s="582"/>
      <c r="AV16" s="582"/>
      <c r="AW16" s="587"/>
      <c r="AX16" s="589"/>
      <c r="AY16" s="563"/>
      <c r="AZ16" s="95"/>
      <c r="BA16" s="563"/>
      <c r="BB16" s="116"/>
      <c r="BC16" s="116"/>
      <c r="BD16" s="616"/>
      <c r="BE16" s="616"/>
      <c r="BF16" s="618"/>
      <c r="BG16" s="611"/>
      <c r="BH16" s="594"/>
      <c r="BI16" s="594"/>
      <c r="BJ16" s="614"/>
      <c r="BK16" s="116"/>
      <c r="BL16" s="116"/>
      <c r="BM16" s="616"/>
      <c r="BN16" s="616"/>
      <c r="BO16" s="618"/>
      <c r="BP16" s="611"/>
      <c r="BQ16" s="594"/>
      <c r="BR16" s="594"/>
      <c r="BS16" s="592"/>
      <c r="BT16" s="97"/>
      <c r="BU16" s="97"/>
      <c r="BV16" s="584"/>
      <c r="BW16" s="584"/>
      <c r="BX16" s="584"/>
      <c r="BY16" s="584"/>
      <c r="BZ16" s="584"/>
      <c r="CA16" s="97"/>
      <c r="CB16" s="584"/>
      <c r="CC16" s="93"/>
      <c r="CD16" s="93"/>
      <c r="CE16" s="93"/>
      <c r="CF16" s="93"/>
      <c r="CG16" s="93"/>
      <c r="CH16" s="93"/>
      <c r="CI16" s="93"/>
      <c r="CJ16" s="93"/>
      <c r="CK16" s="93"/>
      <c r="CM16" s="620"/>
      <c r="CY16" s="563"/>
      <c r="CZ16" s="563"/>
      <c r="DD16" s="563"/>
      <c r="DE16" s="563"/>
      <c r="DF16" s="563"/>
      <c r="DG16" s="565"/>
    </row>
    <row r="17" spans="1:112" ht="74.25" customHeight="1" x14ac:dyDescent="0.25">
      <c r="A17" s="560"/>
      <c r="B17" s="560"/>
      <c r="C17" s="560"/>
      <c r="D17" s="627"/>
      <c r="E17" s="560"/>
      <c r="F17" s="560"/>
      <c r="G17" s="111"/>
      <c r="H17" s="111"/>
      <c r="I17" s="111"/>
      <c r="J17" s="111"/>
      <c r="K17" s="111"/>
      <c r="L17" s="560"/>
      <c r="M17" s="560"/>
      <c r="N17" s="567"/>
      <c r="O17" s="567"/>
      <c r="P17" s="56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68"/>
      <c r="AF17" s="567"/>
      <c r="AG17" s="567"/>
      <c r="AH17" s="567"/>
      <c r="AI17" s="567"/>
      <c r="AJ17" s="567"/>
      <c r="AK17" s="567"/>
      <c r="AL17" s="567"/>
      <c r="AM17" s="93" t="s">
        <v>327</v>
      </c>
      <c r="AN17" s="93" t="s">
        <v>328</v>
      </c>
      <c r="AO17" s="93" t="s">
        <v>22</v>
      </c>
      <c r="AP17" s="84">
        <v>43467</v>
      </c>
      <c r="AQ17" s="84">
        <v>43830</v>
      </c>
      <c r="AR17" s="93" t="s">
        <v>329</v>
      </c>
      <c r="AS17" s="93"/>
      <c r="AT17" s="85"/>
      <c r="AU17" s="583"/>
      <c r="AV17" s="583"/>
      <c r="AW17" s="588"/>
      <c r="AX17" s="590"/>
      <c r="AY17" s="564"/>
      <c r="AZ17" s="96"/>
      <c r="BA17" s="564"/>
      <c r="BB17" s="116"/>
      <c r="BC17" s="120"/>
      <c r="BD17" s="617"/>
      <c r="BE17" s="617"/>
      <c r="BF17" s="619"/>
      <c r="BG17" s="612"/>
      <c r="BH17" s="595"/>
      <c r="BI17" s="595"/>
      <c r="BJ17" s="615"/>
      <c r="BK17" s="116"/>
      <c r="BL17" s="120"/>
      <c r="BM17" s="617"/>
      <c r="BN17" s="617"/>
      <c r="BO17" s="619"/>
      <c r="BP17" s="612"/>
      <c r="BQ17" s="595"/>
      <c r="BR17" s="595"/>
      <c r="BS17" s="585"/>
      <c r="BT17" s="98"/>
      <c r="BU17" s="98"/>
      <c r="BV17" s="585"/>
      <c r="BW17" s="585"/>
      <c r="BX17" s="585"/>
      <c r="BY17" s="585"/>
      <c r="BZ17" s="585"/>
      <c r="CA17" s="98"/>
      <c r="CB17" s="585"/>
      <c r="CC17" s="93"/>
      <c r="CD17" s="93"/>
      <c r="CE17" s="93"/>
      <c r="CF17" s="93"/>
      <c r="CG17" s="93"/>
      <c r="CH17" s="93"/>
      <c r="CI17" s="93"/>
      <c r="CJ17" s="93"/>
      <c r="CK17" s="93"/>
      <c r="CM17" s="620"/>
      <c r="CY17" s="564"/>
      <c r="CZ17" s="564"/>
      <c r="DD17" s="563"/>
      <c r="DE17" s="563"/>
      <c r="DF17" s="563"/>
      <c r="DG17" s="565"/>
    </row>
    <row r="18" spans="1:112" ht="108" customHeight="1" x14ac:dyDescent="0.25">
      <c r="A18" s="560" t="s">
        <v>330</v>
      </c>
      <c r="B18" s="560" t="s">
        <v>197</v>
      </c>
      <c r="C18" s="560" t="s">
        <v>197</v>
      </c>
      <c r="D18" s="623" t="s">
        <v>198</v>
      </c>
      <c r="E18" s="622" t="s">
        <v>331</v>
      </c>
      <c r="F18" s="573" t="s">
        <v>332</v>
      </c>
      <c r="G18" s="9" t="s">
        <v>45</v>
      </c>
      <c r="H18" s="9" t="s">
        <v>45</v>
      </c>
      <c r="I18" s="9" t="s">
        <v>45</v>
      </c>
      <c r="J18" s="9" t="s">
        <v>45</v>
      </c>
      <c r="K18" s="9" t="s">
        <v>45</v>
      </c>
      <c r="L18" s="573" t="s">
        <v>333</v>
      </c>
      <c r="M18" s="573" t="s">
        <v>334</v>
      </c>
      <c r="N18" s="567" t="s">
        <v>9</v>
      </c>
      <c r="O18" s="567" t="s">
        <v>14</v>
      </c>
      <c r="P18" s="567"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68">
        <f>(IF(AD18="Fuerte",100,IF(AD18="Moderado",50,0))+IF(AD19="Fuerte",100,IF(AD19="Moderado",50,0))+IF(AD20="Fuerte",100,IF(AD20="Moderado",50,0)))/3</f>
        <v>100</v>
      </c>
      <c r="AF18" s="567" t="str">
        <f>IF(AE18=100,"Fuerte",IF(OR(AE18=99,AE18&gt;=50),"Moderado","Débil"))</f>
        <v>Fuerte</v>
      </c>
      <c r="AG18" s="567" t="s">
        <v>150</v>
      </c>
      <c r="AH18" s="567" t="s">
        <v>152</v>
      </c>
      <c r="AI18" s="567" t="str">
        <f>VLOOKUP(IF(DE18=0,DE18+1,IF(DE18&lt;0,DE18+2,DE18)),[10]Validacion!$J$15:$K$19,2,FALSE)</f>
        <v>Rara Vez</v>
      </c>
      <c r="AJ18" s="567" t="str">
        <f>VLOOKUP(IF(DG18=0,DG18+1,DG18),[10]Validacion!$J$23:$K$27,2,FALSE)</f>
        <v>Mayor</v>
      </c>
      <c r="AK18" s="567" t="str">
        <f>INDEX([10]Validacion!$C$15:$G$19,IF(DE18=0,DE18+1,IF(DE18&lt;0,DE18+2,'Mapa de Riesgos'!DE18:DE20)),IF(DG18=0,DG18+1,'Mapa de Riesgos'!DG18:DG20))</f>
        <v>Alta</v>
      </c>
      <c r="AL18" s="567" t="s">
        <v>226</v>
      </c>
      <c r="AM18" s="116" t="s">
        <v>336</v>
      </c>
      <c r="AN18" s="116" t="s">
        <v>337</v>
      </c>
      <c r="AO18" s="93" t="s">
        <v>338</v>
      </c>
      <c r="AP18" s="84">
        <v>43525</v>
      </c>
      <c r="AQ18" s="84">
        <v>43830</v>
      </c>
      <c r="AR18" s="93" t="s">
        <v>339</v>
      </c>
      <c r="AS18" s="93"/>
      <c r="AT18" s="93"/>
      <c r="AU18" s="93"/>
      <c r="AV18" s="93"/>
      <c r="AW18" s="121"/>
      <c r="AX18" s="86"/>
      <c r="AY18" s="562"/>
      <c r="AZ18" s="94"/>
      <c r="BA18" s="562"/>
      <c r="BB18" s="116"/>
      <c r="BC18" s="116"/>
      <c r="BD18" s="116"/>
      <c r="BE18" s="116"/>
      <c r="BF18" s="122"/>
      <c r="BG18" s="118"/>
      <c r="BH18" s="593"/>
      <c r="BI18" s="593"/>
      <c r="BJ18" s="616" t="s">
        <v>340</v>
      </c>
      <c r="BK18" s="116"/>
      <c r="BL18" s="116"/>
      <c r="BM18" s="116"/>
      <c r="BN18" s="116"/>
      <c r="BO18" s="122"/>
      <c r="BP18" s="118"/>
      <c r="BQ18" s="593"/>
      <c r="BR18" s="593"/>
      <c r="BS18" s="616"/>
      <c r="BT18" s="119"/>
      <c r="BU18" s="119"/>
      <c r="BV18" s="119"/>
      <c r="BW18" s="119"/>
      <c r="BX18" s="119"/>
      <c r="BY18" s="119"/>
      <c r="BZ18" s="119"/>
      <c r="CA18" s="119"/>
      <c r="CB18" s="119"/>
      <c r="CC18" s="93"/>
      <c r="CD18" s="93"/>
      <c r="CE18" s="93"/>
      <c r="CF18" s="93"/>
      <c r="CG18" s="93"/>
      <c r="CH18" s="93"/>
      <c r="CI18" s="93"/>
      <c r="CJ18" s="93"/>
      <c r="CK18" s="93"/>
      <c r="CY18" s="562">
        <f>VLOOKUP(N18,[10]Validacion!$I$15:$M$19,2,FALSE)</f>
        <v>3</v>
      </c>
      <c r="CZ18" s="562">
        <f>VLOOKUP(O18,[10]Validacion!$I$23:$J$27,2,FALSE)</f>
        <v>4</v>
      </c>
      <c r="DD18" s="562">
        <f>VLOOKUP($N18,[10]Validacion!$I$15:$M$19,2,FALSE)</f>
        <v>3</v>
      </c>
      <c r="DE18" s="562">
        <f>IF(AF18="Fuerte",DD18-2,IF(AND(AF18="Moderado",AG18="Directamente",AH18="Directamente"),DD18-1,IF(AND(AF18="Moderado",AG18="No Disminuye",AH18="Directamente"),DD18,IF(AND(AF18="Moderado",AG18="Directamente",AH18="No Disminuye"),DD18-1,DD18))))</f>
        <v>1</v>
      </c>
      <c r="DF18" s="562">
        <f>VLOOKUP($O18,[10]Validacion!$I$23:$J$27,2,FALSE)</f>
        <v>4</v>
      </c>
      <c r="DG18" s="565">
        <f>IF(AF18="Fuerte",DF18,IF(AND(AF18="Moderado",AG18="Directamente",AH18="Directamente"),DF18-1,IF(AND(AF18="Moderado",AG18="No Disminuye",AH18="Directamente"),DF18-1,IF(AND(AF18="Moderado",AG18="Directamente",AH18="No Disminuye"),DF18,DF18))))</f>
        <v>4</v>
      </c>
      <c r="DH18" s="565" t="e">
        <f>IF(AJ18="Fuerte",#REF!-1,IF(AND(AJ18="Moderado",AK18="Directamente",AL18="Directamente"),#REF!-1,IF(AND(AJ18="Moderado",AK18="No Disminuye",AL18="Directamente"),#REF!-1,IF(AND(AJ18="Moderado",AK18="Directamente",AL18="No Disminuye"),#REF!,#REF!))))</f>
        <v>#REF!</v>
      </c>
    </row>
    <row r="19" spans="1:112" ht="120.75" customHeight="1" x14ac:dyDescent="0.25">
      <c r="A19" s="560"/>
      <c r="B19" s="560"/>
      <c r="C19" s="560"/>
      <c r="D19" s="623"/>
      <c r="E19" s="622"/>
      <c r="F19" s="573"/>
      <c r="G19" s="10" t="s">
        <v>224</v>
      </c>
      <c r="H19" s="10" t="s">
        <v>224</v>
      </c>
      <c r="I19" s="10" t="s">
        <v>224</v>
      </c>
      <c r="J19" s="10" t="s">
        <v>224</v>
      </c>
      <c r="K19" s="10" t="s">
        <v>224</v>
      </c>
      <c r="L19" s="573"/>
      <c r="M19" s="573"/>
      <c r="N19" s="567"/>
      <c r="O19" s="567"/>
      <c r="P19" s="567"/>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68"/>
      <c r="AF19" s="567"/>
      <c r="AG19" s="567"/>
      <c r="AH19" s="567"/>
      <c r="AI19" s="567"/>
      <c r="AJ19" s="567"/>
      <c r="AK19" s="567"/>
      <c r="AL19" s="567"/>
      <c r="AM19" s="116" t="s">
        <v>342</v>
      </c>
      <c r="AN19" s="116" t="s">
        <v>343</v>
      </c>
      <c r="AO19" s="93" t="s">
        <v>338</v>
      </c>
      <c r="AP19" s="84">
        <v>43525</v>
      </c>
      <c r="AQ19" s="84">
        <v>43830</v>
      </c>
      <c r="AR19" s="93" t="s">
        <v>344</v>
      </c>
      <c r="AS19" s="93"/>
      <c r="AT19" s="93"/>
      <c r="AU19" s="93"/>
      <c r="AV19" s="93"/>
      <c r="AW19" s="121"/>
      <c r="AX19" s="86"/>
      <c r="AY19" s="563"/>
      <c r="AZ19" s="96"/>
      <c r="BA19" s="563"/>
      <c r="BB19" s="116"/>
      <c r="BC19" s="116"/>
      <c r="BD19" s="123"/>
      <c r="BE19" s="116"/>
      <c r="BF19" s="124"/>
      <c r="BG19" s="118"/>
      <c r="BH19" s="594"/>
      <c r="BI19" s="594"/>
      <c r="BJ19" s="624"/>
      <c r="BK19" s="116"/>
      <c r="BL19" s="116"/>
      <c r="BM19" s="123"/>
      <c r="BN19" s="116"/>
      <c r="BO19" s="124"/>
      <c r="BP19" s="118"/>
      <c r="BQ19" s="594"/>
      <c r="BR19" s="594"/>
      <c r="BS19" s="624"/>
      <c r="BT19" s="119"/>
      <c r="BU19" s="119"/>
      <c r="BV19" s="119"/>
      <c r="BW19" s="119"/>
      <c r="BX19" s="119"/>
      <c r="BY19" s="119"/>
      <c r="BZ19" s="119"/>
      <c r="CA19" s="119"/>
      <c r="CB19" s="119"/>
      <c r="CC19" s="93"/>
      <c r="CD19" s="93"/>
      <c r="CE19" s="93"/>
      <c r="CF19" s="93"/>
      <c r="CG19" s="93"/>
      <c r="CH19" s="93"/>
      <c r="CI19" s="93"/>
      <c r="CJ19" s="93"/>
      <c r="CK19" s="93"/>
      <c r="CY19" s="563"/>
      <c r="CZ19" s="563"/>
      <c r="DD19" s="563"/>
      <c r="DE19" s="563"/>
      <c r="DF19" s="563"/>
      <c r="DG19" s="565"/>
      <c r="DH19" s="565"/>
    </row>
    <row r="20" spans="1:112" ht="145.55000000000001" customHeight="1" x14ac:dyDescent="0.25">
      <c r="A20" s="560"/>
      <c r="B20" s="560"/>
      <c r="C20" s="560"/>
      <c r="D20" s="623"/>
      <c r="E20" s="622"/>
      <c r="F20" s="560"/>
      <c r="G20" s="10"/>
      <c r="H20" s="10"/>
      <c r="I20" s="10"/>
      <c r="J20" s="10"/>
      <c r="K20" s="10"/>
      <c r="L20" s="560"/>
      <c r="M20" s="573"/>
      <c r="N20" s="567"/>
      <c r="O20" s="567"/>
      <c r="P20" s="567"/>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68"/>
      <c r="AF20" s="567"/>
      <c r="AG20" s="567"/>
      <c r="AH20" s="567"/>
      <c r="AI20" s="567"/>
      <c r="AJ20" s="567"/>
      <c r="AK20" s="567"/>
      <c r="AL20" s="567"/>
      <c r="AM20" s="116" t="s">
        <v>346</v>
      </c>
      <c r="AN20" s="116" t="s">
        <v>337</v>
      </c>
      <c r="AO20" s="116" t="s">
        <v>347</v>
      </c>
      <c r="AP20" s="84">
        <v>43525</v>
      </c>
      <c r="AQ20" s="84">
        <v>43830</v>
      </c>
      <c r="AR20" s="93" t="s">
        <v>348</v>
      </c>
      <c r="AS20" s="93"/>
      <c r="AT20" s="93"/>
      <c r="AU20" s="93"/>
      <c r="AV20" s="93"/>
      <c r="AW20" s="121"/>
      <c r="AX20" s="86"/>
      <c r="AY20" s="564"/>
      <c r="AZ20" s="96"/>
      <c r="BA20" s="564"/>
      <c r="BB20" s="116"/>
      <c r="BC20" s="116"/>
      <c r="BD20" s="123"/>
      <c r="BE20" s="116"/>
      <c r="BF20" s="124"/>
      <c r="BG20" s="118"/>
      <c r="BH20" s="595"/>
      <c r="BI20" s="595"/>
      <c r="BJ20" s="617"/>
      <c r="BK20" s="116"/>
      <c r="BL20" s="116"/>
      <c r="BM20" s="123"/>
      <c r="BN20" s="116"/>
      <c r="BO20" s="124"/>
      <c r="BP20" s="118"/>
      <c r="BQ20" s="595"/>
      <c r="BR20" s="595"/>
      <c r="BS20" s="617"/>
      <c r="BT20" s="119"/>
      <c r="BU20" s="119"/>
      <c r="BV20" s="119"/>
      <c r="BW20" s="119"/>
      <c r="BX20" s="119"/>
      <c r="BY20" s="119"/>
      <c r="BZ20" s="119"/>
      <c r="CA20" s="119"/>
      <c r="CB20" s="119"/>
      <c r="CC20" s="93"/>
      <c r="CD20" s="93"/>
      <c r="CE20" s="93"/>
      <c r="CF20" s="93"/>
      <c r="CG20" s="93"/>
      <c r="CH20" s="93"/>
      <c r="CI20" s="93"/>
      <c r="CJ20" s="93"/>
      <c r="CK20" s="93"/>
      <c r="CM20" s="125"/>
      <c r="CY20" s="564"/>
      <c r="CZ20" s="564"/>
      <c r="DD20" s="564"/>
      <c r="DE20" s="564"/>
      <c r="DF20" s="564"/>
      <c r="DG20" s="565"/>
      <c r="DH20" s="565"/>
    </row>
    <row r="21" spans="1:112" ht="132.80000000000001" customHeight="1" x14ac:dyDescent="0.25">
      <c r="A21" s="560" t="s">
        <v>54</v>
      </c>
      <c r="B21" s="560" t="s">
        <v>197</v>
      </c>
      <c r="C21" s="560" t="s">
        <v>197</v>
      </c>
      <c r="D21" s="623" t="s">
        <v>199</v>
      </c>
      <c r="E21" s="622" t="s">
        <v>331</v>
      </c>
      <c r="F21" s="560" t="s">
        <v>349</v>
      </c>
      <c r="G21" s="10"/>
      <c r="H21" s="10"/>
      <c r="I21" s="10"/>
      <c r="J21" s="10"/>
      <c r="K21" s="10"/>
      <c r="L21" s="560" t="s">
        <v>350</v>
      </c>
      <c r="M21" s="573" t="s">
        <v>351</v>
      </c>
      <c r="N21" s="567" t="s">
        <v>9</v>
      </c>
      <c r="O21" s="567" t="s">
        <v>14</v>
      </c>
      <c r="P21" s="567"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68">
        <f>(IF(AD21="Fuerte",100,IF(AD21="Moderado",50,0))+IF(AD22="Fuerte",100,IF(AD22="Moderado",50,0))+IF(AD23="Fuerte",100,IF(AD23="Moderado",50,0)))/3</f>
        <v>100</v>
      </c>
      <c r="AF21" s="567" t="str">
        <f>IF(AE21=100,"Fuerte",IF(OR(AE21=99,AE21&gt;=50),"Moderado","Débil"))</f>
        <v>Fuerte</v>
      </c>
      <c r="AG21" s="567" t="s">
        <v>150</v>
      </c>
      <c r="AH21" s="567" t="s">
        <v>152</v>
      </c>
      <c r="AI21" s="567" t="str">
        <f>VLOOKUP(IF(DE21=0,DE21+1,DE21),[10]Validacion!$J$15:$K$19,2,FALSE)</f>
        <v>Rara Vez</v>
      </c>
      <c r="AJ21" s="567" t="str">
        <f>VLOOKUP(IF(DG21=0,DG21+1,DG21),[10]Validacion!$J$23:$K$27,2,FALSE)</f>
        <v>Mayor</v>
      </c>
      <c r="AK21" s="567" t="str">
        <f>INDEX([10]Validacion!$C$15:$G$19,IF(DE21=0,DE21+1,'Mapa de Riesgos'!DE21:DE23),IF(DG21=0,DG21+1,'Mapa de Riesgos'!DG21:DG23))</f>
        <v>Alta</v>
      </c>
      <c r="AL21" s="567" t="s">
        <v>226</v>
      </c>
      <c r="AM21" s="116" t="s">
        <v>353</v>
      </c>
      <c r="AN21" s="85" t="s">
        <v>354</v>
      </c>
      <c r="AO21" s="93" t="s">
        <v>355</v>
      </c>
      <c r="AP21" s="84">
        <v>43467</v>
      </c>
      <c r="AQ21" s="84">
        <v>43830</v>
      </c>
      <c r="AR21" s="93" t="s">
        <v>356</v>
      </c>
      <c r="AS21" s="93"/>
      <c r="AT21" s="93"/>
      <c r="AU21" s="93"/>
      <c r="AV21" s="93"/>
      <c r="AW21" s="115"/>
      <c r="AX21" s="86"/>
      <c r="AY21" s="562"/>
      <c r="AZ21" s="94"/>
      <c r="BA21" s="562"/>
      <c r="BB21" s="116"/>
      <c r="BC21" s="116"/>
      <c r="BD21" s="116"/>
      <c r="BE21" s="116"/>
      <c r="BF21" s="117"/>
      <c r="BG21" s="118"/>
      <c r="BH21" s="593"/>
      <c r="BI21" s="593"/>
      <c r="BJ21" s="613"/>
      <c r="BK21" s="116"/>
      <c r="BL21" s="116"/>
      <c r="BM21" s="116"/>
      <c r="BN21" s="116"/>
      <c r="BO21" s="117"/>
      <c r="BP21" s="118"/>
      <c r="BQ21" s="593"/>
      <c r="BR21" s="593"/>
      <c r="BS21" s="584"/>
      <c r="BT21" s="119"/>
      <c r="BU21" s="119"/>
      <c r="BV21" s="119"/>
      <c r="BW21" s="119"/>
      <c r="BX21" s="119"/>
      <c r="BY21" s="119"/>
      <c r="BZ21" s="119"/>
      <c r="CA21" s="119"/>
      <c r="CB21" s="119"/>
      <c r="CC21" s="93"/>
      <c r="CD21" s="93"/>
      <c r="CE21" s="93"/>
      <c r="CF21" s="93"/>
      <c r="CG21" s="93"/>
      <c r="CH21" s="93"/>
      <c r="CI21" s="93"/>
      <c r="CJ21" s="93"/>
      <c r="CK21" s="93"/>
      <c r="CM21" s="620"/>
      <c r="CY21" s="562">
        <f>VLOOKUP(N21,[10]Validacion!$I$15:$M$19,2,FALSE)</f>
        <v>3</v>
      </c>
      <c r="CZ21" s="562">
        <f>VLOOKUP(O21,[10]Validacion!$I$23:$J$27,2,FALSE)</f>
        <v>4</v>
      </c>
      <c r="DD21" s="562">
        <f>VLOOKUP($N21,[10]Validacion!$I$15:$M$19,2,FALSE)</f>
        <v>3</v>
      </c>
      <c r="DE21" s="562">
        <f>IF(AF21="Fuerte",DD21-2,IF(AND(AF21="Moderado",AG21="Directamente",AH21="Directamente"),DD21-1,IF(AND(AF21="Moderado",AG21="No Disminuye",AH21="Directamente"),DD21,IF(AND(AF21="Moderado",AG21="Directamente",AH21="No Disminuye"),DD21-1,DD21))))</f>
        <v>1</v>
      </c>
      <c r="DF21" s="562">
        <f>VLOOKUP($O21,[10]Validacion!$I$23:$J$27,2,FALSE)</f>
        <v>4</v>
      </c>
      <c r="DG21" s="565">
        <f>IF(AF21="Fuerte",DF21,IF(AND(AF21="Moderado",AG21="Directamente",AH21="Directamente"),DF21-1,IF(AND(AF21="Moderado",AG21="No Disminuye",AH21="Directamente"),DF21-1,IF(AND(AF21="Moderado",AG21="Directamente",AH21="No Disminuye"),DF21,DF21))))</f>
        <v>4</v>
      </c>
    </row>
    <row r="22" spans="1:112" ht="132.80000000000001" customHeight="1" x14ac:dyDescent="0.25">
      <c r="A22" s="560"/>
      <c r="B22" s="560"/>
      <c r="C22" s="560"/>
      <c r="D22" s="623"/>
      <c r="E22" s="622"/>
      <c r="F22" s="560"/>
      <c r="G22" s="13"/>
      <c r="H22" s="13"/>
      <c r="I22" s="13"/>
      <c r="J22" s="13"/>
      <c r="K22" s="13"/>
      <c r="L22" s="560"/>
      <c r="M22" s="560"/>
      <c r="N22" s="567"/>
      <c r="O22" s="567"/>
      <c r="P22" s="56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68"/>
      <c r="AF22" s="567"/>
      <c r="AG22" s="567"/>
      <c r="AH22" s="567"/>
      <c r="AI22" s="567"/>
      <c r="AJ22" s="567"/>
      <c r="AK22" s="567"/>
      <c r="AL22" s="567"/>
      <c r="AM22" s="116" t="s">
        <v>358</v>
      </c>
      <c r="AN22" s="93" t="s">
        <v>359</v>
      </c>
      <c r="AO22" s="93" t="s">
        <v>355</v>
      </c>
      <c r="AP22" s="84">
        <v>43467</v>
      </c>
      <c r="AQ22" s="84">
        <v>43830</v>
      </c>
      <c r="AR22" s="93" t="s">
        <v>360</v>
      </c>
      <c r="AS22" s="93"/>
      <c r="AT22" s="93"/>
      <c r="AU22" s="92"/>
      <c r="AV22" s="92"/>
      <c r="AW22" s="126"/>
      <c r="AX22" s="127"/>
      <c r="AY22" s="563"/>
      <c r="AZ22" s="95"/>
      <c r="BA22" s="563"/>
      <c r="BB22" s="116"/>
      <c r="BC22" s="116"/>
      <c r="BD22" s="128"/>
      <c r="BE22" s="128"/>
      <c r="BF22" s="129"/>
      <c r="BG22" s="130"/>
      <c r="BH22" s="594"/>
      <c r="BI22" s="594"/>
      <c r="BJ22" s="614"/>
      <c r="BK22" s="116"/>
      <c r="BL22" s="116"/>
      <c r="BM22" s="128"/>
      <c r="BN22" s="128"/>
      <c r="BO22" s="129"/>
      <c r="BP22" s="130"/>
      <c r="BQ22" s="594"/>
      <c r="BR22" s="594"/>
      <c r="BS22" s="592"/>
      <c r="BT22" s="131"/>
      <c r="BU22" s="131"/>
      <c r="BV22" s="131"/>
      <c r="BW22" s="131"/>
      <c r="BX22" s="131"/>
      <c r="BY22" s="131"/>
      <c r="BZ22" s="131"/>
      <c r="CA22" s="131"/>
      <c r="CB22" s="131"/>
      <c r="CC22" s="93"/>
      <c r="CD22" s="93"/>
      <c r="CE22" s="93"/>
      <c r="CF22" s="93"/>
      <c r="CG22" s="93"/>
      <c r="CH22" s="93"/>
      <c r="CI22" s="93"/>
      <c r="CJ22" s="93"/>
      <c r="CK22" s="93"/>
      <c r="CM22" s="620"/>
      <c r="CY22" s="563"/>
      <c r="CZ22" s="563"/>
      <c r="DD22" s="563"/>
      <c r="DE22" s="563"/>
      <c r="DF22" s="563"/>
      <c r="DG22" s="565"/>
    </row>
    <row r="23" spans="1:112" ht="103.75" customHeight="1" x14ac:dyDescent="0.25">
      <c r="A23" s="560"/>
      <c r="B23" s="560"/>
      <c r="C23" s="560"/>
      <c r="D23" s="623"/>
      <c r="E23" s="622"/>
      <c r="F23" s="560"/>
      <c r="L23" s="560"/>
      <c r="M23" s="560"/>
      <c r="N23" s="567"/>
      <c r="O23" s="567"/>
      <c r="P23" s="56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68"/>
      <c r="AF23" s="567"/>
      <c r="AG23" s="567"/>
      <c r="AH23" s="567"/>
      <c r="AI23" s="567"/>
      <c r="AJ23" s="567"/>
      <c r="AK23" s="567"/>
      <c r="AL23" s="567"/>
      <c r="AM23" s="120" t="s">
        <v>362</v>
      </c>
      <c r="AN23" s="85" t="s">
        <v>363</v>
      </c>
      <c r="AO23" s="93" t="s">
        <v>355</v>
      </c>
      <c r="AP23" s="84">
        <v>43467</v>
      </c>
      <c r="AQ23" s="84">
        <v>43830</v>
      </c>
      <c r="AR23" s="93" t="s">
        <v>364</v>
      </c>
      <c r="AS23" s="93"/>
      <c r="AT23" s="85"/>
      <c r="AU23" s="92"/>
      <c r="AV23" s="92"/>
      <c r="AW23" s="126"/>
      <c r="AX23" s="132"/>
      <c r="AY23" s="564"/>
      <c r="AZ23" s="96"/>
      <c r="BA23" s="564"/>
      <c r="BB23" s="116"/>
      <c r="BC23" s="120"/>
      <c r="BD23" s="128"/>
      <c r="BE23" s="128"/>
      <c r="BF23" s="129"/>
      <c r="BG23" s="133"/>
      <c r="BH23" s="595"/>
      <c r="BI23" s="595"/>
      <c r="BJ23" s="615"/>
      <c r="BK23" s="116"/>
      <c r="BL23" s="120"/>
      <c r="BM23" s="128"/>
      <c r="BN23" s="128"/>
      <c r="BO23" s="129"/>
      <c r="BP23" s="133"/>
      <c r="BQ23" s="595"/>
      <c r="BR23" s="595"/>
      <c r="BS23" s="585"/>
      <c r="BT23" s="98"/>
      <c r="BU23" s="98"/>
      <c r="BV23" s="98"/>
      <c r="BW23" s="98"/>
      <c r="BX23" s="98"/>
      <c r="BY23" s="98"/>
      <c r="BZ23" s="98"/>
      <c r="CA23" s="98"/>
      <c r="CB23" s="98"/>
      <c r="CC23" s="93"/>
      <c r="CD23" s="93"/>
      <c r="CE23" s="93"/>
      <c r="CF23" s="93"/>
      <c r="CG23" s="93"/>
      <c r="CH23" s="93"/>
      <c r="CI23" s="93"/>
      <c r="CJ23" s="93"/>
      <c r="CK23" s="93"/>
      <c r="CM23" s="620"/>
      <c r="CY23" s="564"/>
      <c r="CZ23" s="564"/>
      <c r="DD23" s="563"/>
      <c r="DE23" s="563"/>
      <c r="DF23" s="563"/>
      <c r="DG23" s="565"/>
    </row>
    <row r="24" spans="1:112" ht="132.80000000000001" customHeight="1" x14ac:dyDescent="0.25">
      <c r="A24" s="560" t="s">
        <v>54</v>
      </c>
      <c r="B24" s="560" t="s">
        <v>197</v>
      </c>
      <c r="C24" s="560" t="s">
        <v>197</v>
      </c>
      <c r="D24" s="623" t="s">
        <v>199</v>
      </c>
      <c r="E24" s="622" t="s">
        <v>331</v>
      </c>
      <c r="F24" s="573" t="s">
        <v>365</v>
      </c>
      <c r="L24" s="573" t="s">
        <v>366</v>
      </c>
      <c r="M24" s="573" t="s">
        <v>367</v>
      </c>
      <c r="N24" s="567" t="s">
        <v>9</v>
      </c>
      <c r="O24" s="567" t="s">
        <v>14</v>
      </c>
      <c r="P24" s="567"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68">
        <f>(IF(AD24="Fuerte",100,IF(AD24="Moderado",50,0))+IF(AD25="Fuerte",100,IF(AD25="Moderado",50,0)))/2</f>
        <v>100</v>
      </c>
      <c r="AF24" s="567" t="str">
        <f>IF(AE24=100,"Fuerte",IF(OR(AE24=99,AE24&gt;=50),"Moderado","Débil"))</f>
        <v>Fuerte</v>
      </c>
      <c r="AG24" s="567" t="s">
        <v>150</v>
      </c>
      <c r="AH24" s="567" t="s">
        <v>152</v>
      </c>
      <c r="AI24" s="567" t="str">
        <f>VLOOKUP(IF(DE24=0,DE24+1,DE24),[10]Validacion!$J$15:$K$19,2,FALSE)</f>
        <v>Rara Vez</v>
      </c>
      <c r="AJ24" s="567" t="str">
        <f>VLOOKUP(IF(DG24=0,DG24+1,DG24),[10]Validacion!$J$23:$K$27,2,FALSE)</f>
        <v>Mayor</v>
      </c>
      <c r="AK24" s="567" t="str">
        <f>INDEX([10]Validacion!$C$15:$G$19,IF(DE24=0,DE24+1,'Mapa de Riesgos'!DE24:DE25),IF(DG24=0,DG24+1,'Mapa de Riesgos'!DG24:DG25))</f>
        <v>Alta</v>
      </c>
      <c r="AL24" s="567" t="s">
        <v>226</v>
      </c>
      <c r="AM24" s="120" t="s">
        <v>369</v>
      </c>
      <c r="AN24" s="120" t="s">
        <v>370</v>
      </c>
      <c r="AO24" s="120" t="s">
        <v>355</v>
      </c>
      <c r="AP24" s="84">
        <v>43467</v>
      </c>
      <c r="AQ24" s="84">
        <v>43830</v>
      </c>
      <c r="AR24" s="93" t="s">
        <v>371</v>
      </c>
      <c r="AS24" s="93"/>
      <c r="AT24" s="93"/>
      <c r="AU24" s="93"/>
      <c r="AV24" s="93"/>
      <c r="AW24" s="115"/>
      <c r="AX24" s="86"/>
      <c r="AY24" s="562"/>
      <c r="AZ24" s="94"/>
      <c r="BA24" s="562"/>
      <c r="BB24" s="116"/>
      <c r="BC24" s="116"/>
      <c r="BD24" s="116"/>
      <c r="BE24" s="116"/>
      <c r="BF24" s="117"/>
      <c r="BG24" s="118"/>
      <c r="BH24" s="593"/>
      <c r="BI24" s="593"/>
      <c r="BJ24" s="613"/>
      <c r="BK24" s="116"/>
      <c r="BL24" s="116"/>
      <c r="BM24" s="116"/>
      <c r="BN24" s="116"/>
      <c r="BO24" s="117"/>
      <c r="BP24" s="118"/>
      <c r="BQ24" s="593"/>
      <c r="BR24" s="593"/>
      <c r="BS24" s="584"/>
      <c r="BT24" s="119"/>
      <c r="BU24" s="119"/>
      <c r="BV24" s="119"/>
      <c r="BW24" s="119"/>
      <c r="BX24" s="119"/>
      <c r="BY24" s="119"/>
      <c r="BZ24" s="119"/>
      <c r="CA24" s="119"/>
      <c r="CB24" s="119"/>
      <c r="CC24" s="93"/>
      <c r="CD24" s="93"/>
      <c r="CE24" s="93"/>
      <c r="CF24" s="93"/>
      <c r="CG24" s="93"/>
      <c r="CH24" s="93"/>
      <c r="CI24" s="93"/>
      <c r="CJ24" s="93"/>
      <c r="CK24" s="93"/>
      <c r="CM24" s="620"/>
      <c r="CY24" s="562">
        <f>VLOOKUP(N24,[10]Validacion!$I$15:$M$19,2,FALSE)</f>
        <v>3</v>
      </c>
      <c r="CZ24" s="562">
        <f>VLOOKUP(O24,[10]Validacion!$I$23:$J$27,2,FALSE)</f>
        <v>4</v>
      </c>
      <c r="DD24" s="562">
        <f>VLOOKUP($N24,[10]Validacion!$I$15:$M$19,2,FALSE)</f>
        <v>3</v>
      </c>
      <c r="DE24" s="562">
        <f>IF(AF24="Fuerte",DD24-2,IF(AND(AF24="Moderado",AG24="Directamente",AH24="Directamente"),DD24-1,IF(AND(AF24="Moderado",AG24="No Disminuye",AH24="Directamente"),DD24,IF(AND(AF24="Moderado",AG24="Directamente",AH24="No Disminuye"),DD24-1,DD24))))</f>
        <v>1</v>
      </c>
      <c r="DF24" s="562">
        <f>VLOOKUP($O24,[10]Validacion!$I$23:$J$27,2,FALSE)</f>
        <v>4</v>
      </c>
      <c r="DG24" s="565">
        <f>IF(AF24="Fuerte",DF24,IF(AND(AF24="Moderado",AG24="Directamente",AH24="Directamente"),DF24-1,IF(AND(AF24="Moderado",AG24="No Disminuye",AH24="Directamente"),DF24-1,IF(AND(AF24="Moderado",AG24="Directamente",AH24="No Disminuye"),DF24,DF24))))</f>
        <v>4</v>
      </c>
    </row>
    <row r="25" spans="1:112" ht="103.75" customHeight="1" x14ac:dyDescent="0.25">
      <c r="A25" s="560"/>
      <c r="B25" s="560"/>
      <c r="C25" s="560"/>
      <c r="D25" s="623"/>
      <c r="E25" s="622"/>
      <c r="F25" s="573"/>
      <c r="L25" s="573"/>
      <c r="M25" s="573"/>
      <c r="N25" s="567"/>
      <c r="O25" s="567"/>
      <c r="P25" s="56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68"/>
      <c r="AF25" s="567"/>
      <c r="AG25" s="567"/>
      <c r="AH25" s="567"/>
      <c r="AI25" s="567"/>
      <c r="AJ25" s="567"/>
      <c r="AK25" s="567"/>
      <c r="AL25" s="567"/>
      <c r="AM25" s="120" t="s">
        <v>362</v>
      </c>
      <c r="AN25" s="85" t="s">
        <v>363</v>
      </c>
      <c r="AO25" s="120" t="s">
        <v>355</v>
      </c>
      <c r="AP25" s="84">
        <v>43467</v>
      </c>
      <c r="AQ25" s="84">
        <v>43830</v>
      </c>
      <c r="AR25" s="93" t="s">
        <v>364</v>
      </c>
      <c r="AS25" s="93"/>
      <c r="AT25" s="85"/>
      <c r="AU25" s="92"/>
      <c r="AV25" s="92"/>
      <c r="AW25" s="126"/>
      <c r="AX25" s="132"/>
      <c r="AY25" s="564"/>
      <c r="AZ25" s="96"/>
      <c r="BA25" s="564"/>
      <c r="BB25" s="116"/>
      <c r="BC25" s="120"/>
      <c r="BD25" s="128"/>
      <c r="BE25" s="128"/>
      <c r="BF25" s="129"/>
      <c r="BG25" s="133"/>
      <c r="BH25" s="595"/>
      <c r="BI25" s="595"/>
      <c r="BJ25" s="615"/>
      <c r="BK25" s="116"/>
      <c r="BL25" s="120"/>
      <c r="BM25" s="128"/>
      <c r="BN25" s="128"/>
      <c r="BO25" s="129"/>
      <c r="BP25" s="133"/>
      <c r="BQ25" s="595"/>
      <c r="BR25" s="595"/>
      <c r="BS25" s="585"/>
      <c r="BT25" s="98"/>
      <c r="BU25" s="98"/>
      <c r="BV25" s="98"/>
      <c r="BW25" s="98"/>
      <c r="BX25" s="98"/>
      <c r="BY25" s="98"/>
      <c r="BZ25" s="98"/>
      <c r="CA25" s="98"/>
      <c r="CB25" s="98"/>
      <c r="CC25" s="93"/>
      <c r="CD25" s="93"/>
      <c r="CE25" s="93"/>
      <c r="CF25" s="93"/>
      <c r="CG25" s="93"/>
      <c r="CH25" s="93"/>
      <c r="CI25" s="93"/>
      <c r="CJ25" s="93"/>
      <c r="CK25" s="93"/>
      <c r="CM25" s="620"/>
      <c r="CY25" s="564"/>
      <c r="CZ25" s="564"/>
      <c r="DD25" s="563"/>
      <c r="DE25" s="563"/>
      <c r="DF25" s="563"/>
      <c r="DG25" s="565"/>
    </row>
    <row r="26" spans="1:112" ht="132.80000000000001" customHeight="1" x14ac:dyDescent="0.25">
      <c r="A26" s="560" t="s">
        <v>54</v>
      </c>
      <c r="B26" s="560" t="s">
        <v>197</v>
      </c>
      <c r="C26" s="560" t="s">
        <v>197</v>
      </c>
      <c r="D26" s="621" t="s">
        <v>215</v>
      </c>
      <c r="E26" s="622" t="s">
        <v>373</v>
      </c>
      <c r="F26" s="570" t="s">
        <v>374</v>
      </c>
      <c r="L26" s="570" t="s">
        <v>375</v>
      </c>
      <c r="M26" s="570" t="s">
        <v>376</v>
      </c>
      <c r="N26" s="567" t="s">
        <v>9</v>
      </c>
      <c r="O26" s="567" t="s">
        <v>14</v>
      </c>
      <c r="P26" s="567"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68">
        <f>(IF(AD26="Fuerte",100,IF(AD26="Moderado",50,0))+IF(AD27="Fuerte",100,IF(AD27="Moderado",50,0))+IF(AD28="Fuerte",100,IF(AD28="Moderado",50,0)))/3</f>
        <v>100</v>
      </c>
      <c r="AF26" s="567" t="str">
        <f>IF(AE26=100,"Fuerte",IF(OR(AE26=99,AE26&gt;=50),"Moderado","Débil"))</f>
        <v>Fuerte</v>
      </c>
      <c r="AG26" s="567" t="s">
        <v>150</v>
      </c>
      <c r="AH26" s="567" t="s">
        <v>152</v>
      </c>
      <c r="AI26" s="567" t="str">
        <f>VLOOKUP(IF(DE26=0,DE26+1,DE26),[10]Validacion!$J$15:$K$19,2,FALSE)</f>
        <v>Rara Vez</v>
      </c>
      <c r="AJ26" s="567" t="str">
        <f>VLOOKUP(IF(DG26=0,DG26+1,DG26),[10]Validacion!$J$23:$K$27,2,FALSE)</f>
        <v>Mayor</v>
      </c>
      <c r="AK26" s="567" t="str">
        <f>INDEX([10]Validacion!$C$15:$G$19,IF(DE26=0,DE26+1,'Mapa de Riesgos'!DE26:DE28),IF(DG26=0,DG26+1,'Mapa de Riesgos'!DG26:DG28))</f>
        <v>Alta</v>
      </c>
      <c r="AL26" s="567" t="s">
        <v>226</v>
      </c>
      <c r="AM26" s="85" t="s">
        <v>378</v>
      </c>
      <c r="AN26" s="85" t="s">
        <v>354</v>
      </c>
      <c r="AO26" s="85" t="s">
        <v>355</v>
      </c>
      <c r="AP26" s="84">
        <v>43467</v>
      </c>
      <c r="AQ26" s="84">
        <v>43830</v>
      </c>
      <c r="AR26" s="93" t="s">
        <v>356</v>
      </c>
      <c r="AS26" s="93"/>
      <c r="AT26" s="93"/>
      <c r="AU26" s="93"/>
      <c r="AV26" s="93"/>
      <c r="AW26" s="115"/>
      <c r="AX26" s="86"/>
      <c r="AY26" s="562"/>
      <c r="AZ26" s="94"/>
      <c r="BA26" s="562"/>
      <c r="BB26" s="116"/>
      <c r="BC26" s="116"/>
      <c r="BD26" s="116"/>
      <c r="BE26" s="116"/>
      <c r="BF26" s="117"/>
      <c r="BG26" s="118"/>
      <c r="BH26" s="593"/>
      <c r="BI26" s="593"/>
      <c r="BJ26" s="613"/>
      <c r="BK26" s="116"/>
      <c r="BL26" s="116"/>
      <c r="BM26" s="116"/>
      <c r="BN26" s="116"/>
      <c r="BO26" s="117"/>
      <c r="BP26" s="118"/>
      <c r="BQ26" s="593"/>
      <c r="BR26" s="593"/>
      <c r="BS26" s="584"/>
      <c r="BT26" s="119"/>
      <c r="BU26" s="119"/>
      <c r="BV26" s="119"/>
      <c r="BW26" s="119"/>
      <c r="BX26" s="119"/>
      <c r="BY26" s="119"/>
      <c r="BZ26" s="119"/>
      <c r="CA26" s="119"/>
      <c r="CB26" s="119"/>
      <c r="CC26" s="93"/>
      <c r="CD26" s="93"/>
      <c r="CE26" s="93"/>
      <c r="CF26" s="93"/>
      <c r="CG26" s="93"/>
      <c r="CH26" s="93"/>
      <c r="CI26" s="93"/>
      <c r="CJ26" s="93"/>
      <c r="CK26" s="93"/>
      <c r="CM26" s="620"/>
      <c r="CY26" s="562">
        <f>VLOOKUP(N26,[10]Validacion!$I$15:$M$19,2,FALSE)</f>
        <v>3</v>
      </c>
      <c r="CZ26" s="562">
        <f>VLOOKUP(O26,[10]Validacion!$I$23:$J$27,2,FALSE)</f>
        <v>4</v>
      </c>
      <c r="DD26" s="562">
        <f>VLOOKUP($N26,[10]Validacion!$I$15:$M$19,2,FALSE)</f>
        <v>3</v>
      </c>
      <c r="DE26" s="562">
        <f>IF(AF26="Fuerte",DD26-2,IF(AND(AF26="Moderado",AG26="Directamente",AH26="Directamente"),DD26-1,IF(AND(AF26="Moderado",AG26="No Disminuye",AH26="Directamente"),DD26,IF(AND(AF26="Moderado",AG26="Directamente",AH26="No Disminuye"),DD26-1,DD26))))</f>
        <v>1</v>
      </c>
      <c r="DF26" s="562">
        <f>VLOOKUP($O26,[10]Validacion!$I$23:$J$27,2,FALSE)</f>
        <v>4</v>
      </c>
      <c r="DG26" s="565">
        <f>IF(AF26="Fuerte",DF26,IF(AND(AF26="Moderado",AG26="Directamente",AH26="Directamente"),DF26-1,IF(AND(AF26="Moderado",AG26="No Disminuye",AH26="Directamente"),DF26-1,IF(AND(AF26="Moderado",AG26="Directamente",AH26="No Disminuye"),DF26,DF26))))</f>
        <v>4</v>
      </c>
    </row>
    <row r="27" spans="1:112" ht="91.55" customHeight="1" x14ac:dyDescent="0.25">
      <c r="A27" s="560"/>
      <c r="B27" s="560"/>
      <c r="C27" s="560"/>
      <c r="D27" s="621"/>
      <c r="E27" s="622"/>
      <c r="F27" s="570"/>
      <c r="L27" s="570"/>
      <c r="M27" s="570"/>
      <c r="N27" s="567"/>
      <c r="O27" s="567"/>
      <c r="P27" s="56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68"/>
      <c r="AF27" s="567"/>
      <c r="AG27" s="567"/>
      <c r="AH27" s="567"/>
      <c r="AI27" s="567"/>
      <c r="AJ27" s="567"/>
      <c r="AK27" s="567"/>
      <c r="AL27" s="567"/>
      <c r="AM27" s="85" t="s">
        <v>380</v>
      </c>
      <c r="AN27" s="85" t="s">
        <v>381</v>
      </c>
      <c r="AO27" s="85" t="s">
        <v>54</v>
      </c>
      <c r="AP27" s="84">
        <v>43467</v>
      </c>
      <c r="AQ27" s="84">
        <v>43830</v>
      </c>
      <c r="AR27" s="93" t="s">
        <v>382</v>
      </c>
      <c r="AS27" s="93"/>
      <c r="AT27" s="93"/>
      <c r="AU27" s="582"/>
      <c r="AV27" s="582"/>
      <c r="AW27" s="587"/>
      <c r="AX27" s="589"/>
      <c r="AY27" s="563"/>
      <c r="AZ27" s="95"/>
      <c r="BA27" s="563"/>
      <c r="BB27" s="116"/>
      <c r="BC27" s="116"/>
      <c r="BD27" s="616"/>
      <c r="BE27" s="616"/>
      <c r="BF27" s="618"/>
      <c r="BG27" s="611"/>
      <c r="BH27" s="594"/>
      <c r="BI27" s="594"/>
      <c r="BJ27" s="614"/>
      <c r="BK27" s="116"/>
      <c r="BL27" s="116"/>
      <c r="BM27" s="616"/>
      <c r="BN27" s="616"/>
      <c r="BO27" s="618"/>
      <c r="BP27" s="611"/>
      <c r="BQ27" s="594"/>
      <c r="BR27" s="594"/>
      <c r="BS27" s="592"/>
      <c r="BT27" s="97"/>
      <c r="BU27" s="97"/>
      <c r="BV27" s="584"/>
      <c r="BW27" s="584"/>
      <c r="BX27" s="584"/>
      <c r="BY27" s="584"/>
      <c r="BZ27" s="584"/>
      <c r="CA27" s="97"/>
      <c r="CB27" s="584"/>
      <c r="CC27" s="93"/>
      <c r="CD27" s="93"/>
      <c r="CE27" s="93"/>
      <c r="CF27" s="93"/>
      <c r="CG27" s="93"/>
      <c r="CH27" s="93"/>
      <c r="CI27" s="93"/>
      <c r="CJ27" s="93"/>
      <c r="CK27" s="93"/>
      <c r="CM27" s="620"/>
      <c r="CY27" s="563"/>
      <c r="CZ27" s="563"/>
      <c r="DD27" s="563"/>
      <c r="DE27" s="563"/>
      <c r="DF27" s="563"/>
      <c r="DG27" s="565"/>
    </row>
    <row r="28" spans="1:112" ht="105.8" customHeight="1" x14ac:dyDescent="0.25">
      <c r="A28" s="560"/>
      <c r="B28" s="560"/>
      <c r="C28" s="560"/>
      <c r="D28" s="621"/>
      <c r="E28" s="622"/>
      <c r="F28" s="570"/>
      <c r="L28" s="570"/>
      <c r="M28" s="570"/>
      <c r="N28" s="567"/>
      <c r="O28" s="567"/>
      <c r="P28" s="56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68"/>
      <c r="AF28" s="567"/>
      <c r="AG28" s="567"/>
      <c r="AH28" s="567"/>
      <c r="AI28" s="567"/>
      <c r="AJ28" s="567"/>
      <c r="AK28" s="567"/>
      <c r="AL28" s="567"/>
      <c r="AM28" s="85" t="s">
        <v>384</v>
      </c>
      <c r="AN28" s="85" t="s">
        <v>385</v>
      </c>
      <c r="AO28" s="93" t="s">
        <v>54</v>
      </c>
      <c r="AP28" s="84">
        <v>43467</v>
      </c>
      <c r="AQ28" s="84">
        <v>43830</v>
      </c>
      <c r="AR28" s="93" t="s">
        <v>386</v>
      </c>
      <c r="AS28" s="93"/>
      <c r="AT28" s="85"/>
      <c r="AU28" s="583"/>
      <c r="AV28" s="583"/>
      <c r="AW28" s="588"/>
      <c r="AX28" s="590"/>
      <c r="AY28" s="564"/>
      <c r="AZ28" s="96"/>
      <c r="BA28" s="564"/>
      <c r="BB28" s="116"/>
      <c r="BC28" s="120"/>
      <c r="BD28" s="617"/>
      <c r="BE28" s="617"/>
      <c r="BF28" s="619"/>
      <c r="BG28" s="612"/>
      <c r="BH28" s="595"/>
      <c r="BI28" s="595"/>
      <c r="BJ28" s="615"/>
      <c r="BK28" s="116"/>
      <c r="BL28" s="120"/>
      <c r="BM28" s="617"/>
      <c r="BN28" s="617"/>
      <c r="BO28" s="619"/>
      <c r="BP28" s="612"/>
      <c r="BQ28" s="595"/>
      <c r="BR28" s="595"/>
      <c r="BS28" s="585"/>
      <c r="BT28" s="98"/>
      <c r="BU28" s="98"/>
      <c r="BV28" s="585"/>
      <c r="BW28" s="585"/>
      <c r="BX28" s="585"/>
      <c r="BY28" s="585"/>
      <c r="BZ28" s="585"/>
      <c r="CA28" s="98"/>
      <c r="CB28" s="585"/>
      <c r="CC28" s="93"/>
      <c r="CD28" s="93"/>
      <c r="CE28" s="93"/>
      <c r="CF28" s="93"/>
      <c r="CG28" s="93"/>
      <c r="CH28" s="93"/>
      <c r="CI28" s="93"/>
      <c r="CJ28" s="93"/>
      <c r="CK28" s="93"/>
      <c r="CM28" s="620"/>
      <c r="CY28" s="564"/>
      <c r="CZ28" s="564"/>
      <c r="DD28" s="563"/>
      <c r="DE28" s="563"/>
      <c r="DF28" s="563"/>
      <c r="DG28" s="565"/>
    </row>
    <row r="29" spans="1:112" ht="105.8" customHeight="1" x14ac:dyDescent="0.25">
      <c r="A29" s="560" t="s">
        <v>54</v>
      </c>
      <c r="B29" s="560" t="s">
        <v>197</v>
      </c>
      <c r="C29" s="560" t="s">
        <v>197</v>
      </c>
      <c r="D29" s="621" t="s">
        <v>215</v>
      </c>
      <c r="E29" s="622" t="s">
        <v>373</v>
      </c>
      <c r="F29" s="570" t="s">
        <v>387</v>
      </c>
      <c r="L29" s="570" t="s">
        <v>388</v>
      </c>
      <c r="M29" s="570" t="s">
        <v>389</v>
      </c>
      <c r="N29" s="567" t="s">
        <v>9</v>
      </c>
      <c r="O29" s="567" t="s">
        <v>14</v>
      </c>
      <c r="P29" s="567"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68">
        <f>(IF(AD29="Fuerte",100,IF(AD29="Moderado",50,0))+IF(AD30="Fuerte",100,IF(AD30="Moderado",50,0))+IF(AD31="Fuerte",100,IF(AD31="Moderado",50,0)))/3</f>
        <v>100</v>
      </c>
      <c r="AF29" s="567" t="str">
        <f>IF(AE29=100,"Fuerte",IF(OR(AE29=99,AE29&gt;=50),"Moderado","Débil"))</f>
        <v>Fuerte</v>
      </c>
      <c r="AG29" s="567" t="s">
        <v>150</v>
      </c>
      <c r="AH29" s="567" t="s">
        <v>152</v>
      </c>
      <c r="AI29" s="567" t="str">
        <f>VLOOKUP(IF(DE29=0,DE29+1,DE29),[10]Validacion!$J$15:$K$19,2,FALSE)</f>
        <v>Rara Vez</v>
      </c>
      <c r="AJ29" s="567" t="str">
        <f>VLOOKUP(IF(DG29=0,DG29+1,DG29),[10]Validacion!$J$23:$K$27,2,FALSE)</f>
        <v>Mayor</v>
      </c>
      <c r="AK29" s="567" t="str">
        <f>INDEX([10]Validacion!$C$15:$G$19,IF(DE29=0,DE29+1,'Mapa de Riesgos'!DE29:DE31),IF(DG29=0,DG29+1,'Mapa de Riesgos'!DG29:DG31))</f>
        <v>Alta</v>
      </c>
      <c r="AL29" s="567" t="s">
        <v>226</v>
      </c>
      <c r="AM29" s="85" t="s">
        <v>391</v>
      </c>
      <c r="AN29" s="93" t="s">
        <v>392</v>
      </c>
      <c r="AO29" s="93" t="s">
        <v>393</v>
      </c>
      <c r="AP29" s="84">
        <v>43467</v>
      </c>
      <c r="AQ29" s="84">
        <v>43830</v>
      </c>
      <c r="AR29" s="93" t="s">
        <v>394</v>
      </c>
      <c r="AS29" s="93"/>
      <c r="AT29" s="93"/>
      <c r="AU29" s="93"/>
      <c r="AV29" s="93"/>
      <c r="AW29" s="115"/>
      <c r="AX29" s="86"/>
      <c r="AY29" s="562"/>
      <c r="AZ29" s="94"/>
      <c r="BA29" s="562"/>
      <c r="BB29" s="116"/>
      <c r="BC29" s="116"/>
      <c r="BD29" s="116"/>
      <c r="BE29" s="116"/>
      <c r="BF29" s="117"/>
      <c r="BG29" s="118"/>
      <c r="BH29" s="593"/>
      <c r="BI29" s="593"/>
      <c r="BJ29" s="613"/>
      <c r="BK29" s="116"/>
      <c r="BL29" s="116"/>
      <c r="BM29" s="116"/>
      <c r="BN29" s="116"/>
      <c r="BO29" s="117"/>
      <c r="BP29" s="118"/>
      <c r="BQ29" s="593"/>
      <c r="BR29" s="593"/>
      <c r="BS29" s="584"/>
      <c r="BT29" s="119"/>
      <c r="BU29" s="119"/>
      <c r="BV29" s="119"/>
      <c r="BW29" s="119"/>
      <c r="BX29" s="119"/>
      <c r="BY29" s="119"/>
      <c r="BZ29" s="119"/>
      <c r="CA29" s="119"/>
      <c r="CB29" s="119"/>
      <c r="CC29" s="93"/>
      <c r="CD29" s="93"/>
      <c r="CE29" s="93"/>
      <c r="CF29" s="93"/>
      <c r="CG29" s="93"/>
      <c r="CH29" s="93"/>
      <c r="CI29" s="93"/>
      <c r="CJ29" s="93"/>
      <c r="CK29" s="93"/>
      <c r="CM29" s="620"/>
      <c r="CY29" s="562">
        <f>VLOOKUP(N29,[10]Validacion!$I$15:$M$19,2,FALSE)</f>
        <v>3</v>
      </c>
      <c r="CZ29" s="562">
        <f>VLOOKUP(O29,[10]Validacion!$I$23:$J$27,2,FALSE)</f>
        <v>4</v>
      </c>
      <c r="DD29" s="562">
        <f>VLOOKUP($N29,[10]Validacion!$I$15:$M$19,2,FALSE)</f>
        <v>3</v>
      </c>
      <c r="DE29" s="562">
        <f>IF(AF29="Fuerte",DD29-2,IF(AND(AF29="Moderado",AG29="Directamente",AH29="Directamente"),DD29-1,IF(AND(AF29="Moderado",AG29="No Disminuye",AH29="Directamente"),DD29,IF(AND(AF29="Moderado",AG29="Directamente",AH29="No Disminuye"),DD29-1,DD29))))</f>
        <v>1</v>
      </c>
      <c r="DF29" s="562">
        <f>VLOOKUP($O29,[10]Validacion!$I$23:$J$27,2,FALSE)</f>
        <v>4</v>
      </c>
      <c r="DG29" s="565">
        <f>IF(AF29="Fuerte",DF29,IF(AND(AF29="Moderado",AG29="Directamente",AH29="Directamente"),DF29-1,IF(AND(AF29="Moderado",AG29="No Disminuye",AH29="Directamente"),DF29-1,IF(AND(AF29="Moderado",AG29="Directamente",AH29="No Disminuye"),DF29,DF29))))</f>
        <v>4</v>
      </c>
    </row>
    <row r="30" spans="1:112" ht="105.8" customHeight="1" x14ac:dyDescent="0.25">
      <c r="A30" s="560"/>
      <c r="B30" s="560"/>
      <c r="C30" s="560"/>
      <c r="D30" s="621"/>
      <c r="E30" s="622"/>
      <c r="F30" s="570"/>
      <c r="L30" s="570"/>
      <c r="M30" s="570"/>
      <c r="N30" s="567"/>
      <c r="O30" s="567"/>
      <c r="P30" s="56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68"/>
      <c r="AF30" s="567"/>
      <c r="AG30" s="567"/>
      <c r="AH30" s="567"/>
      <c r="AI30" s="567"/>
      <c r="AJ30" s="567"/>
      <c r="AK30" s="567"/>
      <c r="AL30" s="567"/>
      <c r="AM30" s="85" t="s">
        <v>396</v>
      </c>
      <c r="AN30" s="93" t="s">
        <v>397</v>
      </c>
      <c r="AO30" s="93" t="s">
        <v>393</v>
      </c>
      <c r="AP30" s="84">
        <v>43467</v>
      </c>
      <c r="AQ30" s="84">
        <v>43830</v>
      </c>
      <c r="AR30" s="93" t="s">
        <v>398</v>
      </c>
      <c r="AS30" s="93"/>
      <c r="AT30" s="93"/>
      <c r="AU30" s="582"/>
      <c r="AV30" s="582"/>
      <c r="AW30" s="587"/>
      <c r="AX30" s="589"/>
      <c r="AY30" s="563"/>
      <c r="AZ30" s="95"/>
      <c r="BA30" s="563"/>
      <c r="BB30" s="116"/>
      <c r="BC30" s="116"/>
      <c r="BD30" s="616"/>
      <c r="BE30" s="616"/>
      <c r="BF30" s="618"/>
      <c r="BG30" s="611"/>
      <c r="BH30" s="594"/>
      <c r="BI30" s="594"/>
      <c r="BJ30" s="614"/>
      <c r="BK30" s="116"/>
      <c r="BL30" s="116"/>
      <c r="BM30" s="616"/>
      <c r="BN30" s="616"/>
      <c r="BO30" s="618"/>
      <c r="BP30" s="611"/>
      <c r="BQ30" s="594"/>
      <c r="BR30" s="594"/>
      <c r="BS30" s="592"/>
      <c r="BT30" s="97"/>
      <c r="BU30" s="97"/>
      <c r="BV30" s="584"/>
      <c r="BW30" s="584"/>
      <c r="BX30" s="584"/>
      <c r="BY30" s="584"/>
      <c r="BZ30" s="584"/>
      <c r="CA30" s="97"/>
      <c r="CB30" s="584"/>
      <c r="CC30" s="93"/>
      <c r="CD30" s="93"/>
      <c r="CE30" s="93"/>
      <c r="CF30" s="93"/>
      <c r="CG30" s="93"/>
      <c r="CH30" s="93"/>
      <c r="CI30" s="93"/>
      <c r="CJ30" s="93"/>
      <c r="CK30" s="93"/>
      <c r="CM30" s="620"/>
      <c r="CY30" s="563"/>
      <c r="CZ30" s="563"/>
      <c r="DD30" s="563"/>
      <c r="DE30" s="563"/>
      <c r="DF30" s="563"/>
      <c r="DG30" s="565"/>
    </row>
    <row r="31" spans="1:112" ht="108" customHeight="1" x14ac:dyDescent="0.25">
      <c r="A31" s="560"/>
      <c r="B31" s="560"/>
      <c r="C31" s="560"/>
      <c r="D31" s="621"/>
      <c r="E31" s="622"/>
      <c r="F31" s="570"/>
      <c r="L31" s="570"/>
      <c r="M31" s="570"/>
      <c r="N31" s="567"/>
      <c r="O31" s="567"/>
      <c r="P31" s="56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68"/>
      <c r="AF31" s="567"/>
      <c r="AG31" s="567"/>
      <c r="AH31" s="567"/>
      <c r="AI31" s="567"/>
      <c r="AJ31" s="567"/>
      <c r="AK31" s="567"/>
      <c r="AL31" s="567"/>
      <c r="AM31" s="85" t="s">
        <v>384</v>
      </c>
      <c r="AN31" s="85" t="s">
        <v>385</v>
      </c>
      <c r="AO31" s="93" t="s">
        <v>54</v>
      </c>
      <c r="AP31" s="84">
        <v>43467</v>
      </c>
      <c r="AQ31" s="84">
        <v>43830</v>
      </c>
      <c r="AR31" s="93" t="s">
        <v>386</v>
      </c>
      <c r="AS31" s="93"/>
      <c r="AT31" s="85"/>
      <c r="AU31" s="583"/>
      <c r="AV31" s="583"/>
      <c r="AW31" s="588"/>
      <c r="AX31" s="590"/>
      <c r="AY31" s="564"/>
      <c r="AZ31" s="96"/>
      <c r="BA31" s="564"/>
      <c r="BB31" s="116"/>
      <c r="BC31" s="120"/>
      <c r="BD31" s="617"/>
      <c r="BE31" s="617"/>
      <c r="BF31" s="619"/>
      <c r="BG31" s="612"/>
      <c r="BH31" s="595"/>
      <c r="BI31" s="595"/>
      <c r="BJ31" s="615"/>
      <c r="BK31" s="116"/>
      <c r="BL31" s="120"/>
      <c r="BM31" s="617"/>
      <c r="BN31" s="617"/>
      <c r="BO31" s="619"/>
      <c r="BP31" s="612"/>
      <c r="BQ31" s="595"/>
      <c r="BR31" s="595"/>
      <c r="BS31" s="585"/>
      <c r="BT31" s="98"/>
      <c r="BU31" s="98"/>
      <c r="BV31" s="585"/>
      <c r="BW31" s="585"/>
      <c r="BX31" s="585"/>
      <c r="BY31" s="585"/>
      <c r="BZ31" s="585"/>
      <c r="CA31" s="98"/>
      <c r="CB31" s="585"/>
      <c r="CC31" s="93"/>
      <c r="CD31" s="93"/>
      <c r="CE31" s="93"/>
      <c r="CF31" s="93"/>
      <c r="CG31" s="93"/>
      <c r="CH31" s="93"/>
      <c r="CI31" s="93"/>
      <c r="CJ31" s="93"/>
      <c r="CK31" s="93"/>
      <c r="CM31" s="620"/>
      <c r="CY31" s="564"/>
      <c r="CZ31" s="564"/>
      <c r="DD31" s="563"/>
      <c r="DE31" s="563"/>
      <c r="DF31" s="563"/>
      <c r="DG31" s="565"/>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60" t="s">
        <v>25</v>
      </c>
      <c r="B33" s="560" t="s">
        <v>27</v>
      </c>
      <c r="C33" s="560" t="s">
        <v>27</v>
      </c>
      <c r="D33" s="610" t="s">
        <v>406</v>
      </c>
      <c r="E33" s="560" t="s">
        <v>407</v>
      </c>
      <c r="F33" s="570" t="s">
        <v>408</v>
      </c>
      <c r="L33" s="560" t="s">
        <v>409</v>
      </c>
      <c r="M33" s="560" t="s">
        <v>410</v>
      </c>
      <c r="N33" s="567" t="s">
        <v>10</v>
      </c>
      <c r="O33" s="567" t="s">
        <v>14</v>
      </c>
      <c r="P33" s="567"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67">
        <f>(IF(AD33="Fuerte",100,IF(AD33="Moderado",50,0))+IF(AD34="Fuerte",100,IF(AD34="Moderado",50,0)))/2</f>
        <v>100</v>
      </c>
      <c r="AF33" s="567" t="str">
        <f>IF(AE33=100,"Fuerte",IF(OR(AE33=99,AE33&gt;=50),"Moderado","Débil"))</f>
        <v>Fuerte</v>
      </c>
      <c r="AG33" s="567" t="s">
        <v>150</v>
      </c>
      <c r="AH33" s="567" t="s">
        <v>152</v>
      </c>
      <c r="AI33" s="567" t="str">
        <f>VLOOKUP(IF(DE33=0,DE33+1,DE33),[10]Validacion!$J$15:$K$19,2,FALSE)</f>
        <v>Rara Vez</v>
      </c>
      <c r="AJ33" s="567" t="str">
        <f>VLOOKUP(IF(DG33=0,DG33+1,DG33),[10]Validacion!$J$23:$K$27,2,FALSE)</f>
        <v>Mayor</v>
      </c>
      <c r="AK33" s="567" t="str">
        <f>INDEX([10]Validacion!$C$15:$G$19,IF(DE33=0,DE33+1,'Mapa de Riesgos'!DE33:DE34),IF(DG33=0,DG33+1,'Mapa de Riesgos'!DG33:DG34))</f>
        <v>Alta</v>
      </c>
      <c r="AL33" s="567" t="s">
        <v>226</v>
      </c>
      <c r="AM33" s="93" t="s">
        <v>412</v>
      </c>
      <c r="AN33" s="93" t="s">
        <v>413</v>
      </c>
      <c r="AO33" s="93" t="s">
        <v>25</v>
      </c>
      <c r="AP33" s="84">
        <v>43467</v>
      </c>
      <c r="AQ33" s="84">
        <v>43830</v>
      </c>
      <c r="AR33" s="93" t="s">
        <v>356</v>
      </c>
      <c r="AS33" s="576"/>
      <c r="AT33" s="576"/>
      <c r="AU33" s="93"/>
      <c r="AV33" s="93"/>
      <c r="AW33" s="139"/>
      <c r="AX33" s="86"/>
      <c r="AY33" s="562"/>
      <c r="AZ33" s="94"/>
      <c r="BA33" s="562"/>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62">
        <f>VLOOKUP(N33,[10]Validacion!$I$15:$M$19,2,FALSE)</f>
        <v>2</v>
      </c>
      <c r="CZ33" s="562">
        <f>VLOOKUP(O33,[10]Validacion!$I$23:$J$27,2,FALSE)</f>
        <v>4</v>
      </c>
      <c r="DD33" s="562">
        <f>VLOOKUP($N33,[10]Validacion!$I$15:$M$19,2,FALSE)</f>
        <v>2</v>
      </c>
      <c r="DE33" s="562">
        <f>IF(AF33="Fuerte",DD33-2,IF(AND(AF33="Moderado",AG33="Directamente",AH33="Directamente"),DD33-1,IF(AND(AF33="Moderado",AG33="No Disminuye",AH33="Directamente"),DD33,IF(AND(AF33="Moderado",AG33="Directamente",AH33="No Disminuye"),DD33-1,DD33))))</f>
        <v>0</v>
      </c>
      <c r="DF33" s="562">
        <f>VLOOKUP($O33,[10]Validacion!$I$23:$J$27,2,FALSE)</f>
        <v>4</v>
      </c>
      <c r="DG33" s="565">
        <f>IF(AF33="Fuerte",DF33,IF(AND(AF33="Moderado",AG33="Directamente",AH33="Directamente"),DF33-1,IF(AND(AF33="Moderado",AG33="No Disminuye",AH33="Directamente"),DF33-1,IF(AND(AF33="Moderado",AG33="Directamente",AH33="No Disminuye"),DF33,DF33))))</f>
        <v>4</v>
      </c>
    </row>
    <row r="34" spans="1:111" ht="102.25" customHeight="1" x14ac:dyDescent="0.25">
      <c r="A34" s="560"/>
      <c r="B34" s="560"/>
      <c r="C34" s="560"/>
      <c r="D34" s="610"/>
      <c r="E34" s="560"/>
      <c r="F34" s="570"/>
      <c r="L34" s="560"/>
      <c r="M34" s="560"/>
      <c r="N34" s="567"/>
      <c r="O34" s="567"/>
      <c r="P34" s="56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67"/>
      <c r="AF34" s="567"/>
      <c r="AG34" s="567"/>
      <c r="AH34" s="567"/>
      <c r="AI34" s="567"/>
      <c r="AJ34" s="567"/>
      <c r="AK34" s="567"/>
      <c r="AL34" s="567"/>
      <c r="AM34" s="93" t="s">
        <v>415</v>
      </c>
      <c r="AN34" s="93" t="s">
        <v>416</v>
      </c>
      <c r="AO34" s="93" t="s">
        <v>25</v>
      </c>
      <c r="AP34" s="84">
        <v>43467</v>
      </c>
      <c r="AQ34" s="84">
        <v>43830</v>
      </c>
      <c r="AR34" s="93" t="s">
        <v>417</v>
      </c>
      <c r="AS34" s="577"/>
      <c r="AT34" s="577"/>
      <c r="AU34" s="93"/>
      <c r="AV34" s="93"/>
      <c r="AW34" s="140"/>
      <c r="AX34" s="86"/>
      <c r="AY34" s="564"/>
      <c r="AZ34" s="96"/>
      <c r="BA34" s="564"/>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64"/>
      <c r="CZ34" s="564"/>
      <c r="DD34" s="564"/>
      <c r="DE34" s="564"/>
      <c r="DF34" s="564"/>
      <c r="DG34" s="565"/>
    </row>
    <row r="35" spans="1:111" ht="134.5" customHeight="1" x14ac:dyDescent="0.25">
      <c r="A35" s="560" t="s">
        <v>25</v>
      </c>
      <c r="B35" s="560" t="s">
        <v>27</v>
      </c>
      <c r="C35" s="560" t="s">
        <v>27</v>
      </c>
      <c r="D35" s="609" t="s">
        <v>213</v>
      </c>
      <c r="E35" s="560" t="s">
        <v>418</v>
      </c>
      <c r="F35" s="570" t="s">
        <v>419</v>
      </c>
      <c r="L35" s="570" t="s">
        <v>420</v>
      </c>
      <c r="M35" s="570" t="s">
        <v>421</v>
      </c>
      <c r="N35" s="567" t="s">
        <v>10</v>
      </c>
      <c r="O35" s="567" t="s">
        <v>14</v>
      </c>
      <c r="P35" s="567"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67">
        <f>(IF(AD35="Fuerte",100,IF(AD35="Moderado",50,0))+IF(AD36="Fuerte",100,IF(AD36="Moderado",50,0)))/2</f>
        <v>100</v>
      </c>
      <c r="AF35" s="567" t="str">
        <f>IF(AE35=100,"Fuerte",IF(OR(AE35=99,AE35&gt;=50),"Moderado","Débil"))</f>
        <v>Fuerte</v>
      </c>
      <c r="AG35" s="567" t="s">
        <v>150</v>
      </c>
      <c r="AH35" s="567" t="s">
        <v>152</v>
      </c>
      <c r="AI35" s="567" t="str">
        <f>VLOOKUP(IF(DE35=0,DE35+1,DE35),[10]Validacion!$J$15:$K$19,2,FALSE)</f>
        <v>Rara Vez</v>
      </c>
      <c r="AJ35" s="567" t="str">
        <f>VLOOKUP(IF(DG35=0,DG35+1,DG35),[10]Validacion!$J$23:$K$27,2,FALSE)</f>
        <v>Mayor</v>
      </c>
      <c r="AK35" s="567" t="str">
        <f>INDEX([10]Validacion!$C$15:$G$19,IF(DE35=0,DE35+1,'Mapa de Riesgos'!DE35:DE36),IF(DG35=0,DG35+1,'Mapa de Riesgos'!DG35:DG36))</f>
        <v>Alta</v>
      </c>
      <c r="AL35" s="567" t="s">
        <v>226</v>
      </c>
      <c r="AM35" s="93" t="s">
        <v>423</v>
      </c>
      <c r="AN35" s="93" t="s">
        <v>328</v>
      </c>
      <c r="AO35" s="93" t="s">
        <v>25</v>
      </c>
      <c r="AP35" s="84">
        <v>43467</v>
      </c>
      <c r="AQ35" s="84">
        <v>43830</v>
      </c>
      <c r="AR35" s="93" t="s">
        <v>424</v>
      </c>
      <c r="AS35" s="576"/>
      <c r="AT35" s="576"/>
      <c r="AU35" s="93"/>
      <c r="AV35" s="93"/>
      <c r="AW35" s="90"/>
      <c r="AX35" s="86"/>
      <c r="AY35" s="562"/>
      <c r="AZ35" s="94"/>
      <c r="BA35" s="562"/>
      <c r="BB35" s="576"/>
      <c r="BC35" s="576"/>
      <c r="BD35" s="93"/>
      <c r="BE35" s="90"/>
      <c r="BF35" s="90"/>
      <c r="BG35" s="86"/>
      <c r="BH35" s="562"/>
      <c r="BI35" s="562"/>
      <c r="BJ35" s="584"/>
      <c r="BK35" s="576"/>
      <c r="BL35" s="576"/>
      <c r="BM35" s="93"/>
      <c r="BN35" s="90"/>
      <c r="BO35" s="90"/>
      <c r="BP35" s="86"/>
      <c r="BQ35" s="562"/>
      <c r="BR35" s="562"/>
      <c r="BS35" s="562"/>
      <c r="BT35" s="119"/>
      <c r="BU35" s="119"/>
      <c r="BV35" s="119"/>
      <c r="BW35" s="119"/>
      <c r="BX35" s="119"/>
      <c r="BY35" s="119"/>
      <c r="BZ35" s="119"/>
      <c r="CA35" s="119"/>
      <c r="CB35" s="119"/>
      <c r="CC35" s="93"/>
      <c r="CD35" s="93"/>
      <c r="CE35" s="93"/>
      <c r="CF35" s="93"/>
      <c r="CG35" s="93"/>
      <c r="CH35" s="93"/>
      <c r="CI35" s="93"/>
      <c r="CJ35" s="93"/>
      <c r="CK35" s="93"/>
      <c r="CY35" s="562">
        <f>VLOOKUP(N35,[10]Validacion!$I$15:$M$19,2,FALSE)</f>
        <v>2</v>
      </c>
      <c r="CZ35" s="562">
        <f>VLOOKUP(O35,[10]Validacion!$I$23:$J$27,2,FALSE)</f>
        <v>4</v>
      </c>
      <c r="DD35" s="562">
        <f>VLOOKUP($N35,[10]Validacion!$I$15:$M$19,2,FALSE)</f>
        <v>2</v>
      </c>
      <c r="DE35" s="562">
        <f>IF(AF35="Fuerte",DD35-2,IF(AND(AF35="Moderado",AG35="Directamente",AH35="Directamente"),DD35-1,IF(AND(AF35="Moderado",AG35="No Disminuye",AH35="Directamente"),DD35,IF(AND(AF35="Moderado",AG35="Directamente",AH35="No Disminuye"),DD35-1,DD35))))</f>
        <v>0</v>
      </c>
      <c r="DF35" s="562">
        <f>VLOOKUP($O35,[10]Validacion!$I$23:$J$27,2,FALSE)</f>
        <v>4</v>
      </c>
      <c r="DG35" s="565">
        <f>IF(AF35="Fuerte",DF35,IF(AND(AF35="Moderado",AG35="Directamente",AH35="Directamente"),DF35-1,IF(AND(AF35="Moderado",AG35="No Disminuye",AH35="Directamente"),DF35-1,IF(AND(AF35="Moderado",AG35="Directamente",AH35="No Disminuye"),DF35,DF35))))</f>
        <v>4</v>
      </c>
    </row>
    <row r="36" spans="1:111" ht="99" customHeight="1" x14ac:dyDescent="0.25">
      <c r="A36" s="560"/>
      <c r="B36" s="560"/>
      <c r="C36" s="560"/>
      <c r="D36" s="609"/>
      <c r="E36" s="560"/>
      <c r="F36" s="570"/>
      <c r="L36" s="570"/>
      <c r="M36" s="570"/>
      <c r="N36" s="567"/>
      <c r="O36" s="567"/>
      <c r="P36" s="56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67"/>
      <c r="AF36" s="567"/>
      <c r="AG36" s="567"/>
      <c r="AH36" s="567"/>
      <c r="AI36" s="567"/>
      <c r="AJ36" s="567"/>
      <c r="AK36" s="567"/>
      <c r="AL36" s="567"/>
      <c r="AM36" s="93" t="s">
        <v>426</v>
      </c>
      <c r="AN36" s="93" t="s">
        <v>427</v>
      </c>
      <c r="AO36" s="93" t="s">
        <v>25</v>
      </c>
      <c r="AP36" s="84">
        <v>43467</v>
      </c>
      <c r="AQ36" s="84">
        <v>43830</v>
      </c>
      <c r="AR36" s="93" t="s">
        <v>428</v>
      </c>
      <c r="AS36" s="577"/>
      <c r="AT36" s="577"/>
      <c r="AU36" s="93"/>
      <c r="AV36" s="93"/>
      <c r="AW36" s="115"/>
      <c r="AX36" s="86"/>
      <c r="AY36" s="564"/>
      <c r="AZ36" s="96"/>
      <c r="BA36" s="564"/>
      <c r="BB36" s="577"/>
      <c r="BC36" s="577"/>
      <c r="BD36" s="93"/>
      <c r="BE36" s="93"/>
      <c r="BF36" s="115"/>
      <c r="BG36" s="86"/>
      <c r="BH36" s="564"/>
      <c r="BI36" s="564"/>
      <c r="BJ36" s="585"/>
      <c r="BK36" s="577"/>
      <c r="BL36" s="577"/>
      <c r="BM36" s="93"/>
      <c r="BN36" s="93"/>
      <c r="BO36" s="115"/>
      <c r="BP36" s="86"/>
      <c r="BQ36" s="564"/>
      <c r="BR36" s="564"/>
      <c r="BS36" s="564"/>
      <c r="BT36" s="119"/>
      <c r="BU36" s="119"/>
      <c r="BV36" s="119"/>
      <c r="BW36" s="119"/>
      <c r="BX36" s="119"/>
      <c r="BY36" s="119"/>
      <c r="BZ36" s="119"/>
      <c r="CA36" s="119"/>
      <c r="CB36" s="119"/>
      <c r="CC36" s="93"/>
      <c r="CD36" s="93"/>
      <c r="CE36" s="93"/>
      <c r="CF36" s="93"/>
      <c r="CG36" s="93"/>
      <c r="CH36" s="93"/>
      <c r="CI36" s="93"/>
      <c r="CJ36" s="93"/>
      <c r="CK36" s="93"/>
      <c r="CY36" s="564"/>
      <c r="CZ36" s="564"/>
      <c r="DD36" s="564"/>
      <c r="DE36" s="564"/>
      <c r="DF36" s="564"/>
      <c r="DG36" s="565"/>
    </row>
    <row r="37" spans="1:111" ht="99" customHeight="1" x14ac:dyDescent="0.25">
      <c r="A37" s="560" t="s">
        <v>24</v>
      </c>
      <c r="B37" s="560" t="s">
        <v>27</v>
      </c>
      <c r="C37" s="560" t="s">
        <v>27</v>
      </c>
      <c r="D37" s="602" t="s">
        <v>202</v>
      </c>
      <c r="E37" s="560" t="s">
        <v>429</v>
      </c>
      <c r="F37" s="560" t="s">
        <v>430</v>
      </c>
      <c r="L37" s="560" t="s">
        <v>431</v>
      </c>
      <c r="M37" s="560" t="s">
        <v>432</v>
      </c>
      <c r="N37" s="567" t="s">
        <v>10</v>
      </c>
      <c r="O37" s="567" t="s">
        <v>14</v>
      </c>
      <c r="P37" s="567"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68">
        <f>(IF(AD37="Fuerte",100,IF(AD37="Moderado",50,0))+IF(AD38="Fuerte",100,IF(AD38="Moderado",50,0))+IF(AD39="Fuerte",100,IF(AD39="Moderado",50,0))+IF(AD40="Fuerte",100,IF(AD40="Moderado",50,0)))/4</f>
        <v>100</v>
      </c>
      <c r="AF37" s="567" t="str">
        <f>IF(AE37=100,"Fuerte",IF(OR(AE37=99,AE37&gt;=50),"Moderado","Débil"))</f>
        <v>Fuerte</v>
      </c>
      <c r="AG37" s="567" t="s">
        <v>150</v>
      </c>
      <c r="AH37" s="567" t="s">
        <v>152</v>
      </c>
      <c r="AI37" s="567" t="str">
        <f>VLOOKUP(IF(DE37=0,DE37+1,DE37),[10]Validacion!$J$15:$K$19,2,FALSE)</f>
        <v>Rara Vez</v>
      </c>
      <c r="AJ37" s="567" t="str">
        <f>VLOOKUP(IF(DG37=0,DG37+1,DG37),[10]Validacion!$J$23:$K$27,2,FALSE)</f>
        <v>Mayor</v>
      </c>
      <c r="AK37" s="567" t="str">
        <f>INDEX([10]Validacion!$C$15:$G$19,IF(DE37=0,DE37+1,'Mapa de Riesgos'!DE37:DE40),IF(DG37=0,DG37+1,'Mapa de Riesgos'!DG37:DG40))</f>
        <v>Alta</v>
      </c>
      <c r="AL37" s="567" t="s">
        <v>226</v>
      </c>
      <c r="AM37" s="93" t="s">
        <v>434</v>
      </c>
      <c r="AN37" s="93" t="s">
        <v>435</v>
      </c>
      <c r="AO37" s="93" t="s">
        <v>436</v>
      </c>
      <c r="AP37" s="84">
        <v>43467</v>
      </c>
      <c r="AQ37" s="84">
        <v>43830</v>
      </c>
      <c r="AR37" s="93" t="s">
        <v>437</v>
      </c>
      <c r="AS37" s="141"/>
      <c r="AT37" s="141"/>
      <c r="AU37" s="93"/>
      <c r="AV37" s="85"/>
      <c r="AW37" s="121"/>
      <c r="AX37" s="86"/>
      <c r="AY37" s="562"/>
      <c r="AZ37" s="94"/>
      <c r="BA37" s="562"/>
      <c r="BB37" s="141"/>
      <c r="BC37" s="141"/>
      <c r="BD37" s="93"/>
      <c r="BE37" s="85"/>
      <c r="BF37" s="121"/>
      <c r="BG37" s="86"/>
      <c r="BH37" s="562"/>
      <c r="BI37" s="562"/>
      <c r="BJ37" s="141" t="s">
        <v>438</v>
      </c>
      <c r="BK37" s="141"/>
      <c r="BL37" s="141"/>
      <c r="BM37" s="93"/>
      <c r="BN37" s="85"/>
      <c r="BO37" s="121"/>
      <c r="BP37" s="86"/>
      <c r="BQ37" s="562"/>
      <c r="BR37" s="562"/>
      <c r="BS37" s="141"/>
      <c r="BT37" s="141"/>
      <c r="BU37" s="93"/>
      <c r="BV37" s="85"/>
      <c r="BW37" s="121"/>
      <c r="BX37" s="86"/>
      <c r="BY37" s="562"/>
      <c r="BZ37" s="562"/>
      <c r="CA37" s="119"/>
      <c r="CB37" s="119"/>
      <c r="CC37" s="93"/>
      <c r="CD37" s="93"/>
      <c r="CE37" s="93"/>
      <c r="CF37" s="93"/>
      <c r="CG37" s="93"/>
      <c r="CH37" s="93"/>
      <c r="CI37" s="93"/>
      <c r="CJ37" s="93"/>
      <c r="CK37" s="93"/>
      <c r="CY37" s="562">
        <f>VLOOKUP(N37,[10]Validacion!$I$15:$M$19,2,FALSE)</f>
        <v>2</v>
      </c>
      <c r="CZ37" s="562">
        <f>VLOOKUP(O37,[10]Validacion!$I$23:$J$27,2,FALSE)</f>
        <v>4</v>
      </c>
      <c r="DD37" s="562">
        <f>VLOOKUP($N37,[10]Validacion!$I$15:$M$19,2,FALSE)</f>
        <v>2</v>
      </c>
      <c r="DE37" s="562">
        <f>IF(AF37="Fuerte",DD37-2,IF(AND(AF37="Moderado",AG37="Directamente",AH37="Directamente"),DD37-1,IF(AND(AF37="Moderado",AG37="No Disminuye",AH37="Directamente"),DD37,IF(AND(AF37="Moderado",AG37="Directamente",AH37="No Disminuye"),DD37-1,DD37))))</f>
        <v>0</v>
      </c>
      <c r="DF37" s="562">
        <f>VLOOKUP($O37,[10]Validacion!$I$23:$J$27,2,FALSE)</f>
        <v>4</v>
      </c>
      <c r="DG37" s="565">
        <f>IF(AF37="Fuerte",DF37,IF(AND(AF37="Moderado",AG37="Directamente",AH37="Directamente"),DF37-1,IF(AND(AF37="Moderado",AG37="No Disminuye",AH37="Directamente"),DF37-1,IF(AND(AF37="Moderado",AG37="Directamente",AH37="No Disminuye"),DF37,DF37))))</f>
        <v>4</v>
      </c>
    </row>
    <row r="38" spans="1:111" ht="107.5" customHeight="1" x14ac:dyDescent="0.25">
      <c r="A38" s="560"/>
      <c r="B38" s="560"/>
      <c r="C38" s="560"/>
      <c r="D38" s="602"/>
      <c r="E38" s="560"/>
      <c r="F38" s="560"/>
      <c r="L38" s="560"/>
      <c r="M38" s="560"/>
      <c r="N38" s="567"/>
      <c r="O38" s="567"/>
      <c r="P38" s="56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68"/>
      <c r="AF38" s="567"/>
      <c r="AG38" s="567"/>
      <c r="AH38" s="567"/>
      <c r="AI38" s="567"/>
      <c r="AJ38" s="567"/>
      <c r="AK38" s="567"/>
      <c r="AL38" s="567"/>
      <c r="AM38" s="93" t="s">
        <v>440</v>
      </c>
      <c r="AN38" s="93" t="s">
        <v>441</v>
      </c>
      <c r="AO38" s="93" t="s">
        <v>436</v>
      </c>
      <c r="AP38" s="84">
        <v>43467</v>
      </c>
      <c r="AQ38" s="84">
        <v>43830</v>
      </c>
      <c r="AR38" s="93" t="s">
        <v>442</v>
      </c>
      <c r="AS38" s="141"/>
      <c r="AT38" s="141"/>
      <c r="AU38" s="582"/>
      <c r="AV38" s="603"/>
      <c r="AW38" s="606"/>
      <c r="AX38" s="589"/>
      <c r="AY38" s="563"/>
      <c r="AZ38" s="95"/>
      <c r="BA38" s="563"/>
      <c r="BB38" s="141"/>
      <c r="BC38" s="141"/>
      <c r="BD38" s="582"/>
      <c r="BE38" s="603"/>
      <c r="BF38" s="606"/>
      <c r="BG38" s="589"/>
      <c r="BH38" s="563"/>
      <c r="BI38" s="563"/>
      <c r="BJ38" s="576" t="s">
        <v>443</v>
      </c>
      <c r="BK38" s="141"/>
      <c r="BL38" s="141"/>
      <c r="BM38" s="582"/>
      <c r="BN38" s="603"/>
      <c r="BO38" s="606"/>
      <c r="BP38" s="589"/>
      <c r="BQ38" s="563"/>
      <c r="BR38" s="563"/>
      <c r="BS38" s="576"/>
      <c r="BT38" s="141"/>
      <c r="BU38" s="582"/>
      <c r="BV38" s="603"/>
      <c r="BW38" s="606"/>
      <c r="BX38" s="589"/>
      <c r="BY38" s="563"/>
      <c r="BZ38" s="563"/>
      <c r="CA38" s="119"/>
      <c r="CB38" s="119"/>
      <c r="CC38" s="93"/>
      <c r="CD38" s="93"/>
      <c r="CE38" s="93"/>
      <c r="CF38" s="93"/>
      <c r="CG38" s="93"/>
      <c r="CH38" s="93"/>
      <c r="CI38" s="93"/>
      <c r="CJ38" s="93"/>
      <c r="CK38" s="93"/>
      <c r="CY38" s="563"/>
      <c r="CZ38" s="563"/>
      <c r="DD38" s="563"/>
      <c r="DE38" s="563"/>
      <c r="DF38" s="563"/>
      <c r="DG38" s="565"/>
    </row>
    <row r="39" spans="1:111" ht="104.95" customHeight="1" x14ac:dyDescent="0.25">
      <c r="A39" s="560"/>
      <c r="B39" s="560"/>
      <c r="C39" s="560"/>
      <c r="D39" s="602"/>
      <c r="E39" s="560"/>
      <c r="F39" s="560"/>
      <c r="L39" s="560"/>
      <c r="M39" s="560"/>
      <c r="N39" s="567"/>
      <c r="O39" s="567"/>
      <c r="P39" s="56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68"/>
      <c r="AF39" s="567"/>
      <c r="AG39" s="567"/>
      <c r="AH39" s="567"/>
      <c r="AI39" s="567"/>
      <c r="AJ39" s="567"/>
      <c r="AK39" s="567"/>
      <c r="AL39" s="567"/>
      <c r="AM39" s="93" t="s">
        <v>445</v>
      </c>
      <c r="AN39" s="93" t="s">
        <v>446</v>
      </c>
      <c r="AO39" s="93" t="s">
        <v>436</v>
      </c>
      <c r="AP39" s="84">
        <v>43467</v>
      </c>
      <c r="AQ39" s="84">
        <v>43830</v>
      </c>
      <c r="AR39" s="93" t="s">
        <v>447</v>
      </c>
      <c r="AS39" s="141"/>
      <c r="AT39" s="141"/>
      <c r="AU39" s="591"/>
      <c r="AV39" s="604"/>
      <c r="AW39" s="607"/>
      <c r="AX39" s="597"/>
      <c r="AY39" s="563"/>
      <c r="AZ39" s="95"/>
      <c r="BA39" s="563"/>
      <c r="BB39" s="141"/>
      <c r="BC39" s="141"/>
      <c r="BD39" s="591"/>
      <c r="BE39" s="604"/>
      <c r="BF39" s="607"/>
      <c r="BG39" s="597"/>
      <c r="BH39" s="563"/>
      <c r="BI39" s="563"/>
      <c r="BJ39" s="600"/>
      <c r="BK39" s="141"/>
      <c r="BL39" s="141"/>
      <c r="BM39" s="591"/>
      <c r="BN39" s="604"/>
      <c r="BO39" s="607"/>
      <c r="BP39" s="597"/>
      <c r="BQ39" s="563"/>
      <c r="BR39" s="563"/>
      <c r="BS39" s="600"/>
      <c r="BT39" s="141"/>
      <c r="BU39" s="591"/>
      <c r="BV39" s="604"/>
      <c r="BW39" s="607"/>
      <c r="BX39" s="597"/>
      <c r="BY39" s="563"/>
      <c r="BZ39" s="563"/>
      <c r="CA39" s="119"/>
      <c r="CB39" s="119"/>
      <c r="CC39" s="93"/>
      <c r="CD39" s="93"/>
      <c r="CE39" s="93"/>
      <c r="CF39" s="93"/>
      <c r="CG39" s="93"/>
      <c r="CH39" s="93"/>
      <c r="CI39" s="93"/>
      <c r="CJ39" s="93"/>
      <c r="CK39" s="93"/>
      <c r="CY39" s="563"/>
      <c r="CZ39" s="563"/>
      <c r="DD39" s="563"/>
      <c r="DE39" s="563"/>
      <c r="DF39" s="563"/>
      <c r="DG39" s="565"/>
    </row>
    <row r="40" spans="1:111" ht="93.75" customHeight="1" x14ac:dyDescent="0.25">
      <c r="A40" s="560"/>
      <c r="B40" s="560"/>
      <c r="C40" s="560"/>
      <c r="D40" s="602"/>
      <c r="E40" s="560"/>
      <c r="F40" s="560"/>
      <c r="L40" s="560"/>
      <c r="M40" s="560"/>
      <c r="N40" s="567"/>
      <c r="O40" s="567"/>
      <c r="P40" s="56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68"/>
      <c r="AF40" s="567"/>
      <c r="AG40" s="567"/>
      <c r="AH40" s="567"/>
      <c r="AI40" s="567"/>
      <c r="AJ40" s="567"/>
      <c r="AK40" s="567"/>
      <c r="AL40" s="567"/>
      <c r="AM40" s="142" t="s">
        <v>449</v>
      </c>
      <c r="AN40" s="93" t="s">
        <v>450</v>
      </c>
      <c r="AO40" s="93" t="s">
        <v>436</v>
      </c>
      <c r="AP40" s="84">
        <v>43467</v>
      </c>
      <c r="AQ40" s="84">
        <v>43830</v>
      </c>
      <c r="AR40" s="93" t="s">
        <v>451</v>
      </c>
      <c r="AS40" s="141"/>
      <c r="AT40" s="141"/>
      <c r="AU40" s="583"/>
      <c r="AV40" s="605"/>
      <c r="AW40" s="608"/>
      <c r="AX40" s="590"/>
      <c r="AY40" s="564"/>
      <c r="AZ40" s="96"/>
      <c r="BA40" s="564"/>
      <c r="BB40" s="141"/>
      <c r="BC40" s="141"/>
      <c r="BD40" s="583"/>
      <c r="BE40" s="605"/>
      <c r="BF40" s="608"/>
      <c r="BG40" s="590"/>
      <c r="BH40" s="564"/>
      <c r="BI40" s="564"/>
      <c r="BJ40" s="577"/>
      <c r="BK40" s="141"/>
      <c r="BL40" s="141"/>
      <c r="BM40" s="583"/>
      <c r="BN40" s="605"/>
      <c r="BO40" s="608"/>
      <c r="BP40" s="590"/>
      <c r="BQ40" s="564"/>
      <c r="BR40" s="564"/>
      <c r="BS40" s="577"/>
      <c r="BT40" s="141"/>
      <c r="BU40" s="583"/>
      <c r="BV40" s="605"/>
      <c r="BW40" s="608"/>
      <c r="BX40" s="590"/>
      <c r="BY40" s="564"/>
      <c r="BZ40" s="564"/>
      <c r="CA40" s="119"/>
      <c r="CB40" s="119"/>
      <c r="CC40" s="93"/>
      <c r="CD40" s="93"/>
      <c r="CE40" s="93"/>
      <c r="CF40" s="93"/>
      <c r="CG40" s="93"/>
      <c r="CH40" s="93"/>
      <c r="CI40" s="93"/>
      <c r="CJ40" s="93"/>
      <c r="CK40" s="93"/>
      <c r="CY40" s="564"/>
      <c r="CZ40" s="564"/>
      <c r="DD40" s="563"/>
      <c r="DE40" s="563"/>
      <c r="DF40" s="563"/>
      <c r="DG40" s="565"/>
    </row>
    <row r="41" spans="1:111" ht="81.7" customHeight="1" x14ac:dyDescent="0.25">
      <c r="A41" s="560" t="s">
        <v>24</v>
      </c>
      <c r="B41" s="560" t="s">
        <v>27</v>
      </c>
      <c r="C41" s="560" t="s">
        <v>27</v>
      </c>
      <c r="D41" s="602" t="s">
        <v>203</v>
      </c>
      <c r="E41" s="560" t="s">
        <v>429</v>
      </c>
      <c r="F41" s="560" t="s">
        <v>452</v>
      </c>
      <c r="L41" s="560" t="s">
        <v>453</v>
      </c>
      <c r="M41" s="560" t="s">
        <v>454</v>
      </c>
      <c r="N41" s="567" t="s">
        <v>10</v>
      </c>
      <c r="O41" s="567" t="s">
        <v>14</v>
      </c>
      <c r="P41" s="567"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68">
        <f>(IF(AD41="Fuerte",100,IF(AD41="Moderado",50,0))+IF(AD42="Fuerte",100,IF(AD42="Moderado",50,0))+IF(AD43="Fuerte",100,IF(AD43="Moderado",50,0)))/3</f>
        <v>100</v>
      </c>
      <c r="AF41" s="567" t="str">
        <f>IF(AE41=100,"Fuerte",IF(OR(AE41=99,AE41&gt;=50),"Moderado","Débil"))</f>
        <v>Fuerte</v>
      </c>
      <c r="AG41" s="567" t="s">
        <v>150</v>
      </c>
      <c r="AH41" s="567" t="s">
        <v>152</v>
      </c>
      <c r="AI41" s="567" t="str">
        <f>VLOOKUP(IF(DE41=0,DE41+1,DE41),[10]Validacion!$J$15:$K$19,2,FALSE)</f>
        <v>Rara Vez</v>
      </c>
      <c r="AJ41" s="567" t="str">
        <f>VLOOKUP(IF(DG41=0,DG41+1,DG41),[10]Validacion!$J$23:$K$27,2,FALSE)</f>
        <v>Mayor</v>
      </c>
      <c r="AK41" s="567" t="str">
        <f>INDEX([10]Validacion!$C$15:$G$19,IF(DE41=0,DE41+1,'Mapa de Riesgos'!DE41:DE43),IF(DG41=0,DG41+1,'Mapa de Riesgos'!DG41:DG43))</f>
        <v>Alta</v>
      </c>
      <c r="AL41" s="567" t="s">
        <v>226</v>
      </c>
      <c r="AM41" s="93" t="s">
        <v>456</v>
      </c>
      <c r="AN41" s="93" t="s">
        <v>457</v>
      </c>
      <c r="AO41" s="93" t="s">
        <v>458</v>
      </c>
      <c r="AP41" s="84">
        <v>43467</v>
      </c>
      <c r="AQ41" s="84">
        <v>43830</v>
      </c>
      <c r="AR41" s="93" t="s">
        <v>459</v>
      </c>
      <c r="AS41" s="141"/>
      <c r="AT41" s="141"/>
      <c r="AU41" s="93"/>
      <c r="AV41" s="93"/>
      <c r="AW41" s="143"/>
      <c r="AX41" s="86"/>
      <c r="AY41" s="562"/>
      <c r="AZ41" s="94"/>
      <c r="BA41" s="562"/>
      <c r="BB41" s="20"/>
      <c r="BC41" s="20"/>
      <c r="BD41" s="93"/>
      <c r="BE41" s="123"/>
      <c r="BF41" s="144"/>
      <c r="BG41" s="145"/>
      <c r="BH41" s="562"/>
      <c r="BI41" s="562"/>
      <c r="BJ41" s="584"/>
      <c r="BK41" s="20"/>
      <c r="BL41" s="20"/>
      <c r="BM41" s="93"/>
      <c r="BN41" s="123"/>
      <c r="BO41" s="144"/>
      <c r="BP41" s="86"/>
      <c r="BQ41" s="562"/>
      <c r="BR41" s="562"/>
      <c r="BS41" s="119"/>
      <c r="BT41" s="119"/>
      <c r="BU41" s="119"/>
      <c r="BV41" s="119"/>
      <c r="BW41" s="119"/>
      <c r="BX41" s="119"/>
      <c r="BY41" s="119"/>
      <c r="BZ41" s="119"/>
      <c r="CA41" s="119"/>
      <c r="CB41" s="119"/>
      <c r="CC41" s="93"/>
      <c r="CD41" s="93"/>
      <c r="CE41" s="93"/>
      <c r="CF41" s="93"/>
      <c r="CG41" s="93"/>
      <c r="CH41" s="93"/>
      <c r="CI41" s="93"/>
      <c r="CJ41" s="93"/>
      <c r="CK41" s="93"/>
      <c r="CY41" s="562">
        <f>VLOOKUP(N41,[10]Validacion!$I$15:$M$19,2,FALSE)</f>
        <v>2</v>
      </c>
      <c r="CZ41" s="562">
        <f>VLOOKUP(O41,[10]Validacion!$I$23:$J$27,2,FALSE)</f>
        <v>4</v>
      </c>
      <c r="DD41" s="562">
        <f>VLOOKUP($N41,[10]Validacion!$I$15:$M$19,2,FALSE)</f>
        <v>2</v>
      </c>
      <c r="DE41" s="562">
        <f>IF(AF41="Fuerte",DD41-2,IF(AND(AF41="Moderado",AG41="Directamente",AH41="Directamente"),DD41-1,IF(AND(AF41="Moderado",AG41="No Disminuye",AH41="Directamente"),DD41,IF(AND(AF41="Moderado",AG41="Directamente",AH41="No Disminuye"),DD41-1,DD41))))</f>
        <v>0</v>
      </c>
      <c r="DF41" s="562">
        <f>VLOOKUP($O41,[10]Validacion!$I$23:$J$27,2,FALSE)</f>
        <v>4</v>
      </c>
      <c r="DG41" s="565">
        <f>IF(AF41="Fuerte",DF41,IF(AND(AF41="Moderado",AG41="Directamente",AH41="Directamente"),DF41-1,IF(AND(AF41="Moderado",AG41="No Disminuye",AH41="Directamente"),DF41-1,IF(AND(AF41="Moderado",AG41="Directamente",AH41="No Disminuye"),DF41,DF41))))</f>
        <v>4</v>
      </c>
    </row>
    <row r="42" spans="1:111" ht="70.5" customHeight="1" x14ac:dyDescent="0.25">
      <c r="A42" s="560"/>
      <c r="B42" s="560"/>
      <c r="C42" s="560"/>
      <c r="D42" s="602"/>
      <c r="E42" s="560"/>
      <c r="F42" s="560"/>
      <c r="L42" s="560"/>
      <c r="M42" s="560"/>
      <c r="N42" s="567"/>
      <c r="O42" s="567"/>
      <c r="P42" s="56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68"/>
      <c r="AF42" s="567"/>
      <c r="AG42" s="567"/>
      <c r="AH42" s="567"/>
      <c r="AI42" s="567"/>
      <c r="AJ42" s="567"/>
      <c r="AK42" s="567"/>
      <c r="AL42" s="567"/>
      <c r="AM42" s="93" t="s">
        <v>461</v>
      </c>
      <c r="AN42" s="93" t="s">
        <v>462</v>
      </c>
      <c r="AO42" s="93" t="s">
        <v>458</v>
      </c>
      <c r="AP42" s="84">
        <v>43467</v>
      </c>
      <c r="AQ42" s="84">
        <v>43830</v>
      </c>
      <c r="AR42" s="93" t="s">
        <v>348</v>
      </c>
      <c r="AS42" s="141"/>
      <c r="AT42" s="141"/>
      <c r="AU42" s="93"/>
      <c r="AV42" s="93"/>
      <c r="AW42" s="143"/>
      <c r="AX42" s="86"/>
      <c r="AY42" s="563"/>
      <c r="AZ42" s="95"/>
      <c r="BA42" s="563"/>
      <c r="BB42" s="93"/>
      <c r="BC42" s="93"/>
      <c r="BD42" s="119"/>
      <c r="BE42" s="119"/>
      <c r="BF42" s="146"/>
      <c r="BG42" s="145"/>
      <c r="BH42" s="563"/>
      <c r="BI42" s="563"/>
      <c r="BJ42" s="592"/>
      <c r="BK42" s="93"/>
      <c r="BL42" s="93"/>
      <c r="BM42" s="119"/>
      <c r="BN42" s="119"/>
      <c r="BO42" s="119"/>
      <c r="BP42" s="119"/>
      <c r="BQ42" s="563"/>
      <c r="BR42" s="563"/>
      <c r="BS42" s="119"/>
      <c r="BT42" s="119"/>
      <c r="BU42" s="119"/>
      <c r="BV42" s="119"/>
      <c r="BW42" s="119"/>
      <c r="BX42" s="119"/>
      <c r="BY42" s="119"/>
      <c r="BZ42" s="119"/>
      <c r="CA42" s="119"/>
      <c r="CB42" s="119"/>
      <c r="CC42" s="93"/>
      <c r="CD42" s="93"/>
      <c r="CE42" s="93"/>
      <c r="CF42" s="93"/>
      <c r="CG42" s="93"/>
      <c r="CH42" s="93"/>
      <c r="CI42" s="93"/>
      <c r="CJ42" s="93"/>
      <c r="CK42" s="93"/>
      <c r="CY42" s="563"/>
      <c r="CZ42" s="563"/>
      <c r="DD42" s="563"/>
      <c r="DE42" s="563"/>
      <c r="DF42" s="563"/>
      <c r="DG42" s="565"/>
    </row>
    <row r="43" spans="1:111" ht="84.75" customHeight="1" x14ac:dyDescent="0.25">
      <c r="A43" s="560"/>
      <c r="B43" s="560"/>
      <c r="C43" s="560"/>
      <c r="D43" s="602"/>
      <c r="E43" s="560"/>
      <c r="F43" s="560"/>
      <c r="L43" s="560"/>
      <c r="M43" s="560"/>
      <c r="N43" s="567"/>
      <c r="O43" s="567"/>
      <c r="P43" s="56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68"/>
      <c r="AF43" s="567"/>
      <c r="AG43" s="567"/>
      <c r="AH43" s="567"/>
      <c r="AI43" s="567"/>
      <c r="AJ43" s="567"/>
      <c r="AK43" s="567"/>
      <c r="AL43" s="567"/>
      <c r="AM43" s="93" t="s">
        <v>464</v>
      </c>
      <c r="AN43" s="93" t="s">
        <v>465</v>
      </c>
      <c r="AO43" s="93" t="s">
        <v>458</v>
      </c>
      <c r="AP43" s="84">
        <v>43467</v>
      </c>
      <c r="AQ43" s="84">
        <v>43830</v>
      </c>
      <c r="AR43" s="93" t="s">
        <v>466</v>
      </c>
      <c r="AS43" s="141"/>
      <c r="AT43" s="141"/>
      <c r="AU43" s="93"/>
      <c r="AV43" s="93"/>
      <c r="AW43" s="121"/>
      <c r="AX43" s="86"/>
      <c r="AY43" s="564"/>
      <c r="AZ43" s="96"/>
      <c r="BA43" s="564"/>
      <c r="BB43" s="141"/>
      <c r="BC43" s="141"/>
      <c r="BD43" s="93"/>
      <c r="BE43" s="93"/>
      <c r="BF43" s="147"/>
      <c r="BG43" s="145"/>
      <c r="BH43" s="564"/>
      <c r="BI43" s="564"/>
      <c r="BJ43" s="585"/>
      <c r="BK43" s="141"/>
      <c r="BL43" s="141"/>
      <c r="BM43" s="93"/>
      <c r="BN43" s="93"/>
      <c r="BO43" s="147"/>
      <c r="BP43" s="145"/>
      <c r="BQ43" s="564"/>
      <c r="BR43" s="564"/>
      <c r="BS43" s="93"/>
      <c r="BT43" s="119"/>
      <c r="BU43" s="119"/>
      <c r="BV43" s="119"/>
      <c r="BW43" s="119"/>
      <c r="BX43" s="119"/>
      <c r="BY43" s="119"/>
      <c r="BZ43" s="119"/>
      <c r="CA43" s="119"/>
      <c r="CB43" s="119"/>
      <c r="CC43" s="93"/>
      <c r="CD43" s="93"/>
      <c r="CE43" s="93"/>
      <c r="CF43" s="93"/>
      <c r="CG43" s="93"/>
      <c r="CH43" s="93"/>
      <c r="CI43" s="93"/>
      <c r="CJ43" s="93"/>
      <c r="CK43" s="93"/>
      <c r="CY43" s="564"/>
      <c r="CZ43" s="564"/>
      <c r="DD43" s="563"/>
      <c r="DE43" s="563"/>
      <c r="DF43" s="563"/>
      <c r="DG43" s="565"/>
    </row>
    <row r="44" spans="1:111" ht="133.5" customHeight="1" x14ac:dyDescent="0.25">
      <c r="A44" s="560" t="s">
        <v>24</v>
      </c>
      <c r="B44" s="560" t="s">
        <v>27</v>
      </c>
      <c r="C44" s="560" t="s">
        <v>27</v>
      </c>
      <c r="D44" s="602" t="s">
        <v>204</v>
      </c>
      <c r="E44" s="560" t="s">
        <v>429</v>
      </c>
      <c r="F44" s="560" t="s">
        <v>467</v>
      </c>
      <c r="L44" s="560" t="s">
        <v>468</v>
      </c>
      <c r="M44" s="560" t="s">
        <v>469</v>
      </c>
      <c r="N44" s="567" t="s">
        <v>11</v>
      </c>
      <c r="O44" s="567" t="s">
        <v>14</v>
      </c>
      <c r="P44" s="567"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67">
        <f>(IF(AD44="Fuerte",100,IF(AD44="Moderado",50,0))+IF(AD45="Fuerte",100,IF(AD45="Moderado",50,0)))/2</f>
        <v>100</v>
      </c>
      <c r="AF44" s="567" t="str">
        <f>IF(AE44=100,"Fuerte",IF(OR(AE44=99,AE44&gt;=50),"Moderado","Débil"))</f>
        <v>Fuerte</v>
      </c>
      <c r="AG44" s="567" t="s">
        <v>150</v>
      </c>
      <c r="AH44" s="567" t="s">
        <v>152</v>
      </c>
      <c r="AI44" s="567" t="str">
        <f>VLOOKUP(IF(DE44=0,DE44+1,IF(DE44=-1,DE44+2,DE44)),[10]Validacion!$J$15:$K$19,2,FALSE)</f>
        <v>Rara Vez</v>
      </c>
      <c r="AJ44" s="567" t="str">
        <f>VLOOKUP(IF(DG44=0,DG44+1,DG44),[10]Validacion!$J$23:$K$27,2,FALSE)</f>
        <v>Mayor</v>
      </c>
      <c r="AK44" s="567" t="str">
        <f>INDEX([10]Validacion!$C$15:$G$19,IF(DE44=0,DE44+1,IF(DE44=-1,DE44+2,'Mapa de Riesgos'!DE44:DE45)),IF(DG44=0,DG44+1,'Mapa de Riesgos'!DG44:DG45))</f>
        <v>Alta</v>
      </c>
      <c r="AL44" s="567" t="s">
        <v>226</v>
      </c>
      <c r="AM44" s="85" t="s">
        <v>471</v>
      </c>
      <c r="AN44" s="93" t="s">
        <v>472</v>
      </c>
      <c r="AO44" s="93" t="s">
        <v>473</v>
      </c>
      <c r="AP44" s="84">
        <v>43467</v>
      </c>
      <c r="AQ44" s="84">
        <v>43830</v>
      </c>
      <c r="AR44" s="93" t="s">
        <v>474</v>
      </c>
      <c r="AS44" s="576"/>
      <c r="AT44" s="576"/>
      <c r="AU44" s="93"/>
      <c r="AV44" s="93"/>
      <c r="AW44" s="121"/>
      <c r="AX44" s="86"/>
      <c r="AY44" s="562"/>
      <c r="AZ44" s="94"/>
      <c r="BA44" s="562"/>
      <c r="BB44" s="576"/>
      <c r="BC44" s="576"/>
      <c r="BD44" s="93"/>
      <c r="BE44" s="93"/>
      <c r="BF44" s="121"/>
      <c r="BG44" s="145"/>
      <c r="BH44" s="562"/>
      <c r="BI44" s="562"/>
      <c r="BJ44" s="93" t="s">
        <v>475</v>
      </c>
      <c r="BK44" s="576"/>
      <c r="BL44" s="576"/>
      <c r="BM44" s="93"/>
      <c r="BN44" s="93"/>
      <c r="BO44" s="121"/>
      <c r="BP44" s="145"/>
      <c r="BQ44" s="562"/>
      <c r="BR44" s="562"/>
      <c r="BS44" s="93"/>
      <c r="BT44" s="119"/>
      <c r="BU44" s="119"/>
      <c r="BV44" s="119"/>
      <c r="BW44" s="119"/>
      <c r="BX44" s="119"/>
      <c r="BY44" s="119"/>
      <c r="BZ44" s="119"/>
      <c r="CA44" s="119"/>
      <c r="CB44" s="119"/>
      <c r="CC44" s="93"/>
      <c r="CD44" s="93"/>
      <c r="CE44" s="93"/>
      <c r="CF44" s="93"/>
      <c r="CG44" s="93"/>
      <c r="CH44" s="93"/>
      <c r="CI44" s="93"/>
      <c r="CJ44" s="93"/>
      <c r="CK44" s="93"/>
      <c r="CY44" s="562">
        <f>VLOOKUP(N44,[10]Validacion!$I$15:$M$19,2,FALSE)</f>
        <v>1</v>
      </c>
      <c r="CZ44" s="562">
        <f>VLOOKUP(O44,[10]Validacion!$I$23:$J$27,2,FALSE)</f>
        <v>4</v>
      </c>
      <c r="DD44" s="562">
        <f>VLOOKUP($N44,[10]Validacion!$I$15:$M$19,2,FALSE)</f>
        <v>1</v>
      </c>
      <c r="DE44" s="562">
        <f>IF(AF44="Fuerte",DD44-2,IF(AND(AF44="Moderado",AG44="Directamente",AH44="Directamente"),DD44-1,IF(AND(AF44="Moderado",AG44="No Disminuye",AH44="Directamente"),DD44,IF(AND(AF44="Moderado",AG44="Directamente",AH44="No Disminuye"),DD44-1,DD44))))</f>
        <v>-1</v>
      </c>
      <c r="DF44" s="562">
        <f>VLOOKUP($O44,[10]Validacion!$I$23:$J$27,2,FALSE)</f>
        <v>4</v>
      </c>
      <c r="DG44" s="565">
        <f>IF(AF44="Fuerte",DF44,IF(AND(AF44="Moderado",AG44="Directamente",AH44="Directamente"),DF44-1,IF(AND(AF44="Moderado",AG44="No Disminuye",AH44="Directamente"),DF44-1,IF(AND(AF44="Moderado",AG44="Directamente",AH44="No Disminuye"),DF44,DF44))))</f>
        <v>4</v>
      </c>
    </row>
    <row r="45" spans="1:111" ht="81.7" customHeight="1" x14ac:dyDescent="0.25">
      <c r="A45" s="560"/>
      <c r="B45" s="560"/>
      <c r="C45" s="560"/>
      <c r="D45" s="602"/>
      <c r="E45" s="560"/>
      <c r="F45" s="560"/>
      <c r="L45" s="560"/>
      <c r="M45" s="560"/>
      <c r="N45" s="567"/>
      <c r="O45" s="567"/>
      <c r="P45" s="56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67"/>
      <c r="AF45" s="567"/>
      <c r="AG45" s="567"/>
      <c r="AH45" s="567"/>
      <c r="AI45" s="567"/>
      <c r="AJ45" s="567"/>
      <c r="AK45" s="567"/>
      <c r="AL45" s="567"/>
      <c r="AM45" s="142" t="s">
        <v>449</v>
      </c>
      <c r="AN45" s="93" t="s">
        <v>450</v>
      </c>
      <c r="AO45" s="93" t="s">
        <v>473</v>
      </c>
      <c r="AP45" s="84">
        <v>43467</v>
      </c>
      <c r="AQ45" s="84">
        <v>43830</v>
      </c>
      <c r="AR45" s="93" t="s">
        <v>451</v>
      </c>
      <c r="AS45" s="577"/>
      <c r="AT45" s="577"/>
      <c r="AU45" s="93"/>
      <c r="AV45" s="93"/>
      <c r="AW45" s="121"/>
      <c r="AX45" s="86"/>
      <c r="AY45" s="564"/>
      <c r="AZ45" s="96"/>
      <c r="BA45" s="564"/>
      <c r="BB45" s="577"/>
      <c r="BC45" s="577"/>
      <c r="BD45" s="93"/>
      <c r="BE45" s="93"/>
      <c r="BF45" s="121"/>
      <c r="BG45" s="145"/>
      <c r="BH45" s="564"/>
      <c r="BI45" s="564"/>
      <c r="BJ45" s="119"/>
      <c r="BK45" s="577"/>
      <c r="BL45" s="577"/>
      <c r="BM45" s="93"/>
      <c r="BN45" s="93"/>
      <c r="BO45" s="121"/>
      <c r="BP45" s="145"/>
      <c r="BQ45" s="564"/>
      <c r="BR45" s="564"/>
      <c r="BS45" s="119"/>
      <c r="BT45" s="119"/>
      <c r="BU45" s="119"/>
      <c r="BV45" s="119"/>
      <c r="BW45" s="119"/>
      <c r="BX45" s="119"/>
      <c r="BY45" s="119"/>
      <c r="BZ45" s="119"/>
      <c r="CA45" s="119"/>
      <c r="CB45" s="119"/>
      <c r="CC45" s="93"/>
      <c r="CD45" s="93"/>
      <c r="CE45" s="93"/>
      <c r="CF45" s="93"/>
      <c r="CG45" s="93"/>
      <c r="CH45" s="93"/>
      <c r="CI45" s="93"/>
      <c r="CJ45" s="93"/>
      <c r="CK45" s="93"/>
      <c r="CY45" s="564"/>
      <c r="CZ45" s="564"/>
      <c r="DD45" s="564"/>
      <c r="DE45" s="564"/>
      <c r="DF45" s="564"/>
      <c r="DG45" s="565"/>
    </row>
    <row r="46" spans="1:111" ht="112.75" customHeight="1" x14ac:dyDescent="0.25">
      <c r="A46" s="560" t="s">
        <v>24</v>
      </c>
      <c r="B46" s="560" t="s">
        <v>27</v>
      </c>
      <c r="C46" s="560" t="s">
        <v>27</v>
      </c>
      <c r="D46" s="601" t="s">
        <v>206</v>
      </c>
      <c r="E46" s="560" t="s">
        <v>476</v>
      </c>
      <c r="F46" s="570" t="s">
        <v>477</v>
      </c>
      <c r="L46" s="560" t="s">
        <v>478</v>
      </c>
      <c r="M46" s="560" t="s">
        <v>469</v>
      </c>
      <c r="N46" s="567" t="s">
        <v>8</v>
      </c>
      <c r="O46" s="567" t="s">
        <v>14</v>
      </c>
      <c r="P46" s="567"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67">
        <f>(IF(AD46="Fuerte",100,IF(AD46="Moderado",50,0))+IF(AD47="Fuerte",100,IF(AD47="Moderado",50,0)))/2</f>
        <v>100</v>
      </c>
      <c r="AF46" s="567" t="str">
        <f>IF(AE46=100,"Fuerte",IF(OR(AE46=99,AE46&gt;=50),"Moderado","Débil"))</f>
        <v>Fuerte</v>
      </c>
      <c r="AG46" s="567" t="s">
        <v>150</v>
      </c>
      <c r="AH46" s="567" t="s">
        <v>152</v>
      </c>
      <c r="AI46" s="567" t="str">
        <f>VLOOKUP(IF(DE46=0,DE46+1,DE46),[10]Validacion!$J$15:$K$19,2,FALSE)</f>
        <v>Improbable</v>
      </c>
      <c r="AJ46" s="567" t="str">
        <f>VLOOKUP(IF(DG46=0,DG46+1,DG46),[10]Validacion!$J$23:$K$27,2,FALSE)</f>
        <v>Mayor</v>
      </c>
      <c r="AK46" s="567" t="str">
        <f>INDEX([10]Validacion!$C$15:$G$19,IF(DE46=0,DE46+1,'Mapa de Riesgos'!DE46:DE47),IF(DG46=0,DG46+1,'Mapa de Riesgos'!DG46:DG47))</f>
        <v>Alta</v>
      </c>
      <c r="AL46" s="567" t="s">
        <v>226</v>
      </c>
      <c r="AM46" s="85" t="s">
        <v>480</v>
      </c>
      <c r="AN46" s="148" t="s">
        <v>481</v>
      </c>
      <c r="AO46" s="93" t="s">
        <v>482</v>
      </c>
      <c r="AP46" s="84">
        <v>43467</v>
      </c>
      <c r="AQ46" s="84">
        <v>43830</v>
      </c>
      <c r="AR46" s="93" t="s">
        <v>483</v>
      </c>
      <c r="AS46" s="576"/>
      <c r="AT46" s="576"/>
      <c r="AU46" s="93"/>
      <c r="AV46" s="93"/>
      <c r="AW46" s="121"/>
      <c r="AX46" s="86"/>
      <c r="AY46" s="562"/>
      <c r="AZ46" s="94"/>
      <c r="BA46" s="562"/>
      <c r="BB46" s="91"/>
      <c r="BC46" s="91"/>
      <c r="BD46" s="562"/>
      <c r="BE46" s="584"/>
      <c r="BF46" s="598"/>
      <c r="BG46" s="589"/>
      <c r="BH46" s="584"/>
      <c r="BI46" s="584"/>
      <c r="BJ46" s="119"/>
      <c r="BK46" s="119"/>
      <c r="BL46" s="119"/>
      <c r="BM46" s="562"/>
      <c r="BN46" s="584"/>
      <c r="BO46" s="598"/>
      <c r="BP46" s="589"/>
      <c r="BQ46" s="584"/>
      <c r="BR46" s="584"/>
      <c r="BS46" s="119"/>
      <c r="BT46" s="119"/>
      <c r="BU46" s="119"/>
      <c r="BV46" s="119"/>
      <c r="BW46" s="119"/>
      <c r="BX46" s="119"/>
      <c r="BY46" s="119"/>
      <c r="BZ46" s="119"/>
      <c r="CA46" s="119"/>
      <c r="CB46" s="119"/>
      <c r="CC46" s="93"/>
      <c r="CD46" s="93"/>
      <c r="CE46" s="93"/>
      <c r="CF46" s="93"/>
      <c r="CG46" s="93"/>
      <c r="CH46" s="93"/>
      <c r="CI46" s="93"/>
      <c r="CJ46" s="93"/>
      <c r="CK46" s="93"/>
      <c r="CY46" s="562">
        <f>VLOOKUP(N46,[10]Validacion!$I$15:$M$19,2,FALSE)</f>
        <v>4</v>
      </c>
      <c r="CZ46" s="562">
        <f>VLOOKUP(O46,[10]Validacion!$I$23:$J$27,2,FALSE)</f>
        <v>4</v>
      </c>
      <c r="DD46" s="562">
        <f>VLOOKUP($N46,[10]Validacion!$I$15:$M$19,2,FALSE)</f>
        <v>4</v>
      </c>
      <c r="DE46" s="562">
        <f>IF(AF46="Fuerte",DD46-2,IF(AND(AF46="Moderado",AG46="Directamente",AH46="Directamente"),DD46-1,IF(AND(AF46="Moderado",AG46="No Disminuye",AH46="Directamente"),DD46,IF(AND(AF46="Moderado",AG46="Directamente",AH46="No Disminuye"),DD46-1,DD46))))</f>
        <v>2</v>
      </c>
      <c r="DF46" s="562">
        <f>VLOOKUP($O46,[10]Validacion!$I$23:$J$27,2,FALSE)</f>
        <v>4</v>
      </c>
      <c r="DG46" s="565">
        <f>IF(AF46="Fuerte",DF46,IF(AND(AF46="Moderado",AG46="Directamente",AH46="Directamente"),DF46-1,IF(AND(AF46="Moderado",AG46="No Disminuye",AH46="Directamente"),DF46-1,IF(AND(AF46="Moderado",AG46="Directamente",AH46="No Disminuye"),DF46,DF46))))</f>
        <v>4</v>
      </c>
    </row>
    <row r="47" spans="1:111" ht="112.75" customHeight="1" x14ac:dyDescent="0.25">
      <c r="A47" s="560"/>
      <c r="B47" s="560"/>
      <c r="C47" s="560"/>
      <c r="D47" s="601"/>
      <c r="E47" s="560"/>
      <c r="F47" s="570"/>
      <c r="L47" s="560"/>
      <c r="M47" s="560"/>
      <c r="N47" s="567"/>
      <c r="O47" s="567"/>
      <c r="P47" s="56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67"/>
      <c r="AF47" s="567"/>
      <c r="AG47" s="567"/>
      <c r="AH47" s="567"/>
      <c r="AI47" s="567"/>
      <c r="AJ47" s="567"/>
      <c r="AK47" s="567"/>
      <c r="AL47" s="567"/>
      <c r="AM47" s="142" t="s">
        <v>449</v>
      </c>
      <c r="AN47" s="93" t="s">
        <v>450</v>
      </c>
      <c r="AO47" s="93" t="s">
        <v>482</v>
      </c>
      <c r="AP47" s="84">
        <v>43467</v>
      </c>
      <c r="AQ47" s="84">
        <v>43830</v>
      </c>
      <c r="AR47" s="93" t="s">
        <v>451</v>
      </c>
      <c r="AS47" s="600"/>
      <c r="AT47" s="600"/>
      <c r="AU47" s="93"/>
      <c r="AV47" s="93"/>
      <c r="AW47" s="121"/>
      <c r="AX47" s="86"/>
      <c r="AY47" s="563"/>
      <c r="AZ47" s="95"/>
      <c r="BA47" s="563"/>
      <c r="BB47" s="99"/>
      <c r="BC47" s="99"/>
      <c r="BD47" s="563"/>
      <c r="BE47" s="592"/>
      <c r="BF47" s="599"/>
      <c r="BG47" s="597"/>
      <c r="BH47" s="592"/>
      <c r="BI47" s="592"/>
      <c r="BJ47" s="119"/>
      <c r="BK47" s="119"/>
      <c r="BL47" s="119"/>
      <c r="BM47" s="563"/>
      <c r="BN47" s="592"/>
      <c r="BO47" s="599"/>
      <c r="BP47" s="597"/>
      <c r="BQ47" s="592"/>
      <c r="BR47" s="592"/>
      <c r="BS47" s="119"/>
      <c r="BT47" s="119"/>
      <c r="BU47" s="119"/>
      <c r="BV47" s="119"/>
      <c r="BW47" s="119"/>
      <c r="BX47" s="119"/>
      <c r="BY47" s="119"/>
      <c r="BZ47" s="119"/>
      <c r="CA47" s="119"/>
      <c r="CB47" s="119"/>
      <c r="CC47" s="93"/>
      <c r="CD47" s="93"/>
      <c r="CE47" s="93"/>
      <c r="CF47" s="93"/>
      <c r="CG47" s="93"/>
      <c r="CH47" s="93"/>
      <c r="CI47" s="93"/>
      <c r="CJ47" s="93"/>
      <c r="CK47" s="93"/>
      <c r="CY47" s="563"/>
      <c r="CZ47" s="564"/>
      <c r="DD47" s="563"/>
      <c r="DE47" s="563"/>
      <c r="DF47" s="563"/>
      <c r="DG47" s="565"/>
    </row>
    <row r="48" spans="1:111" ht="127.55" customHeight="1" x14ac:dyDescent="0.25">
      <c r="A48" s="560" t="s">
        <v>24</v>
      </c>
      <c r="B48" s="560" t="s">
        <v>27</v>
      </c>
      <c r="C48" s="560" t="s">
        <v>27</v>
      </c>
      <c r="D48" s="596" t="s">
        <v>210</v>
      </c>
      <c r="E48" s="560" t="s">
        <v>485</v>
      </c>
      <c r="F48" s="560" t="s">
        <v>486</v>
      </c>
      <c r="L48" s="560" t="s">
        <v>487</v>
      </c>
      <c r="M48" s="570" t="s">
        <v>488</v>
      </c>
      <c r="N48" s="567" t="s">
        <v>10</v>
      </c>
      <c r="O48" s="567" t="s">
        <v>14</v>
      </c>
      <c r="P48" s="567"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68">
        <f>(IF(AD48="Fuerte",100,IF(AD48="Moderado",50,0))+IF(AD49="Fuerte",100,IF(AD49="Moderado",50,0))+IF(AD50="Fuerte",100,IF(AD50="Moderado",50,0)))/3</f>
        <v>100</v>
      </c>
      <c r="AF48" s="567" t="str">
        <f>IF(AE48=100,"Fuerte",IF(OR(AE48=99,AE48&gt;=50),"Moderado","Débil"))</f>
        <v>Fuerte</v>
      </c>
      <c r="AG48" s="567" t="s">
        <v>150</v>
      </c>
      <c r="AH48" s="567" t="s">
        <v>152</v>
      </c>
      <c r="AI48" s="567" t="str">
        <f>VLOOKUP(IF(DE48=0,DE48+1,DE48),[10]Validacion!$J$15:$K$19,2,FALSE)</f>
        <v>Rara Vez</v>
      </c>
      <c r="AJ48" s="567" t="str">
        <f>VLOOKUP(IF(DG48=0,DG48+1,DG48),[10]Validacion!$J$23:$K$27,2,FALSE)</f>
        <v>Mayor</v>
      </c>
      <c r="AK48" s="567" t="str">
        <f>INDEX([10]Validacion!$C$15:$G$19,IF(DE48=0,DE48+1,'Mapa de Riesgos'!DE48:DE50),IF(DG48=0,DG48+1,'Mapa de Riesgos'!DG48:DG50))</f>
        <v>Alta</v>
      </c>
      <c r="AL48" s="567" t="s">
        <v>226</v>
      </c>
      <c r="AM48" s="93" t="s">
        <v>490</v>
      </c>
      <c r="AN48" s="93" t="s">
        <v>491</v>
      </c>
      <c r="AO48" s="93" t="s">
        <v>492</v>
      </c>
      <c r="AP48" s="84">
        <v>43467</v>
      </c>
      <c r="AQ48" s="84">
        <v>43830</v>
      </c>
      <c r="AR48" s="93" t="s">
        <v>493</v>
      </c>
      <c r="AS48" s="20"/>
      <c r="AT48" s="20"/>
      <c r="AU48" s="85"/>
      <c r="AV48" s="85"/>
      <c r="AW48" s="140"/>
      <c r="AX48" s="86"/>
      <c r="AY48" s="562"/>
      <c r="AZ48" s="94"/>
      <c r="BA48" s="562"/>
      <c r="BB48" s="20"/>
      <c r="BC48" s="20"/>
      <c r="BD48" s="120"/>
      <c r="BE48" s="120"/>
      <c r="BF48" s="149"/>
      <c r="BG48" s="86"/>
      <c r="BH48" s="584"/>
      <c r="BI48" s="584"/>
      <c r="BJ48" s="582" t="s">
        <v>494</v>
      </c>
      <c r="BK48" s="20"/>
      <c r="BL48" s="20"/>
      <c r="BM48" s="85"/>
      <c r="BN48" s="85"/>
      <c r="BO48" s="149"/>
      <c r="BP48" s="86"/>
      <c r="BQ48" s="593"/>
      <c r="BR48" s="593"/>
      <c r="BS48" s="582"/>
      <c r="BT48" s="119"/>
      <c r="BU48" s="119"/>
      <c r="BV48" s="119"/>
      <c r="BW48" s="119"/>
      <c r="BX48" s="119"/>
      <c r="BY48" s="119"/>
      <c r="BZ48" s="119"/>
      <c r="CA48" s="119"/>
      <c r="CB48" s="119"/>
      <c r="CC48" s="93"/>
      <c r="CD48" s="93"/>
      <c r="CE48" s="93"/>
      <c r="CF48" s="93"/>
      <c r="CG48" s="93"/>
      <c r="CH48" s="93"/>
      <c r="CI48" s="93"/>
      <c r="CJ48" s="93"/>
      <c r="CK48" s="93"/>
      <c r="CY48" s="562">
        <f>VLOOKUP(N48,[10]Validacion!$I$15:$M$19,2,FALSE)</f>
        <v>2</v>
      </c>
      <c r="CZ48" s="562">
        <f>VLOOKUP(O48,[10]Validacion!$I$23:$J$27,2,FALSE)</f>
        <v>4</v>
      </c>
      <c r="DD48" s="562">
        <f>VLOOKUP($N48,[10]Validacion!$I$15:$M$19,2,FALSE)</f>
        <v>2</v>
      </c>
      <c r="DE48" s="562">
        <f>IF(AF48="Fuerte",DD48-2,IF(AND(AF48="Moderado",AG48="Directamente",AH48="Directamente"),DD48-1,IF(AND(AF48="Moderado",AG48="No Disminuye",AH48="Directamente"),DD48,IF(AND(AF48="Moderado",AG48="Directamente",AH48="No Disminuye"),DD48-1,DD48))))</f>
        <v>0</v>
      </c>
      <c r="DF48" s="562">
        <f>VLOOKUP($O48,[10]Validacion!$I$23:$J$27,2,FALSE)</f>
        <v>4</v>
      </c>
      <c r="DG48" s="565">
        <f>IF(AF48="Fuerte",DF48,IF(AND(AF48="Moderado",AG48="Directamente",AH48="Directamente"),DF48-1,IF(AND(AF48="Moderado",AG48="No Disminuye",AH48="Directamente"),DF48-1,IF(AND(AF48="Moderado",AG48="Directamente",AH48="No Disminuye"),DF48,DF48))))</f>
        <v>4</v>
      </c>
    </row>
    <row r="49" spans="1:111" ht="86.3" customHeight="1" x14ac:dyDescent="0.25">
      <c r="A49" s="560"/>
      <c r="B49" s="560"/>
      <c r="C49" s="560"/>
      <c r="D49" s="596"/>
      <c r="E49" s="560"/>
      <c r="F49" s="560"/>
      <c r="L49" s="560"/>
      <c r="M49" s="570"/>
      <c r="N49" s="567"/>
      <c r="O49" s="567"/>
      <c r="P49" s="56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68"/>
      <c r="AF49" s="567"/>
      <c r="AG49" s="567"/>
      <c r="AH49" s="567"/>
      <c r="AI49" s="567"/>
      <c r="AJ49" s="567"/>
      <c r="AK49" s="567"/>
      <c r="AL49" s="567"/>
      <c r="AM49" s="93" t="s">
        <v>496</v>
      </c>
      <c r="AN49" s="93" t="s">
        <v>497</v>
      </c>
      <c r="AO49" s="93" t="s">
        <v>492</v>
      </c>
      <c r="AP49" s="84">
        <v>43467</v>
      </c>
      <c r="AQ49" s="84">
        <v>43830</v>
      </c>
      <c r="AR49" s="93" t="s">
        <v>498</v>
      </c>
      <c r="AS49" s="20"/>
      <c r="AT49" s="20"/>
      <c r="AU49" s="582"/>
      <c r="AV49" s="582"/>
      <c r="AW49" s="587"/>
      <c r="AX49" s="589"/>
      <c r="AY49" s="563"/>
      <c r="AZ49" s="95"/>
      <c r="BA49" s="563"/>
      <c r="BB49" s="20"/>
      <c r="BC49" s="20"/>
      <c r="BD49" s="582"/>
      <c r="BE49" s="582"/>
      <c r="BF49" s="587"/>
      <c r="BG49" s="589"/>
      <c r="BH49" s="592"/>
      <c r="BI49" s="592"/>
      <c r="BJ49" s="591"/>
      <c r="BK49" s="20"/>
      <c r="BL49" s="20"/>
      <c r="BM49" s="582"/>
      <c r="BN49" s="582"/>
      <c r="BO49" s="587"/>
      <c r="BP49" s="589"/>
      <c r="BQ49" s="594"/>
      <c r="BR49" s="594"/>
      <c r="BS49" s="591"/>
      <c r="BT49" s="119"/>
      <c r="BU49" s="119"/>
      <c r="BV49" s="119"/>
      <c r="BW49" s="119"/>
      <c r="BX49" s="119"/>
      <c r="BY49" s="119"/>
      <c r="BZ49" s="119"/>
      <c r="CA49" s="119"/>
      <c r="CB49" s="119"/>
      <c r="CC49" s="93"/>
      <c r="CD49" s="93"/>
      <c r="CE49" s="93"/>
      <c r="CF49" s="93"/>
      <c r="CG49" s="93"/>
      <c r="CH49" s="93"/>
      <c r="CI49" s="93"/>
      <c r="CJ49" s="93"/>
      <c r="CK49" s="93"/>
      <c r="CY49" s="563"/>
      <c r="CZ49" s="563"/>
      <c r="DD49" s="563"/>
      <c r="DE49" s="563"/>
      <c r="DF49" s="563"/>
      <c r="DG49" s="565"/>
    </row>
    <row r="50" spans="1:111" ht="104.95" customHeight="1" x14ac:dyDescent="0.25">
      <c r="A50" s="560"/>
      <c r="B50" s="560"/>
      <c r="C50" s="560"/>
      <c r="D50" s="596"/>
      <c r="E50" s="560"/>
      <c r="F50" s="560"/>
      <c r="L50" s="560"/>
      <c r="M50" s="570"/>
      <c r="N50" s="567"/>
      <c r="O50" s="567"/>
      <c r="P50" s="56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68"/>
      <c r="AF50" s="567"/>
      <c r="AG50" s="567"/>
      <c r="AH50" s="567"/>
      <c r="AI50" s="567"/>
      <c r="AJ50" s="567"/>
      <c r="AK50" s="567"/>
      <c r="AL50" s="567"/>
      <c r="AM50" s="93" t="s">
        <v>500</v>
      </c>
      <c r="AN50" s="93" t="s">
        <v>501</v>
      </c>
      <c r="AO50" s="93" t="s">
        <v>492</v>
      </c>
      <c r="AP50" s="84">
        <v>43467</v>
      </c>
      <c r="AQ50" s="84">
        <v>43830</v>
      </c>
      <c r="AR50" s="93" t="s">
        <v>502</v>
      </c>
      <c r="AS50" s="20"/>
      <c r="AT50" s="20"/>
      <c r="AU50" s="583"/>
      <c r="AV50" s="583"/>
      <c r="AW50" s="588"/>
      <c r="AX50" s="590"/>
      <c r="AY50" s="564"/>
      <c r="AZ50" s="96"/>
      <c r="BA50" s="564"/>
      <c r="BB50" s="20"/>
      <c r="BC50" s="20"/>
      <c r="BD50" s="583"/>
      <c r="BE50" s="583"/>
      <c r="BF50" s="588"/>
      <c r="BG50" s="590"/>
      <c r="BH50" s="585"/>
      <c r="BI50" s="585"/>
      <c r="BJ50" s="583"/>
      <c r="BK50" s="20"/>
      <c r="BL50" s="20"/>
      <c r="BM50" s="583"/>
      <c r="BN50" s="583"/>
      <c r="BO50" s="588"/>
      <c r="BP50" s="590"/>
      <c r="BQ50" s="595"/>
      <c r="BR50" s="595"/>
      <c r="BS50" s="583"/>
      <c r="BT50" s="119"/>
      <c r="BU50" s="119"/>
      <c r="BV50" s="119"/>
      <c r="BW50" s="119"/>
      <c r="BX50" s="119"/>
      <c r="BY50" s="119"/>
      <c r="BZ50" s="119"/>
      <c r="CA50" s="119"/>
      <c r="CB50" s="119"/>
      <c r="CC50" s="93"/>
      <c r="CD50" s="93"/>
      <c r="CE50" s="93"/>
      <c r="CF50" s="93"/>
      <c r="CG50" s="93"/>
      <c r="CH50" s="93"/>
      <c r="CI50" s="93"/>
      <c r="CJ50" s="93"/>
      <c r="CK50" s="93"/>
      <c r="CY50" s="564"/>
      <c r="CZ50" s="564"/>
      <c r="DD50" s="563"/>
      <c r="DE50" s="563"/>
      <c r="DF50" s="563"/>
      <c r="DG50" s="565"/>
    </row>
    <row r="51" spans="1:111" ht="108.7" customHeight="1" x14ac:dyDescent="0.25">
      <c r="A51" s="560" t="s">
        <v>24</v>
      </c>
      <c r="B51" s="560" t="s">
        <v>27</v>
      </c>
      <c r="C51" s="560" t="s">
        <v>27</v>
      </c>
      <c r="D51" s="586" t="s">
        <v>227</v>
      </c>
      <c r="E51" s="573" t="s">
        <v>503</v>
      </c>
      <c r="F51" s="560" t="s">
        <v>504</v>
      </c>
      <c r="L51" s="560" t="s">
        <v>505</v>
      </c>
      <c r="M51" s="560" t="s">
        <v>506</v>
      </c>
      <c r="N51" s="567" t="s">
        <v>10</v>
      </c>
      <c r="O51" s="567" t="s">
        <v>14</v>
      </c>
      <c r="P51" s="567"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67">
        <f>(IF(AD51="Fuerte",100,IF(AD51="Moderado",50,0))+IF(AD52="Fuerte",100,IF(AD52="Moderado",50,0)))/2</f>
        <v>100</v>
      </c>
      <c r="AF51" s="567" t="str">
        <f>IF(AE51=100,"Fuerte",IF(OR(AE51=99,AE51&gt;=50),"Moderado","Débil"))</f>
        <v>Fuerte</v>
      </c>
      <c r="AG51" s="567" t="s">
        <v>150</v>
      </c>
      <c r="AH51" s="567" t="s">
        <v>152</v>
      </c>
      <c r="AI51" s="567" t="str">
        <f>VLOOKUP(IF(DE51=0,DE51+1,DE51),[10]Validacion!$J$15:$K$19,2,FALSE)</f>
        <v>Rara Vez</v>
      </c>
      <c r="AJ51" s="567" t="str">
        <f>VLOOKUP(IF(DG51=0,DG51+1,DG51),[10]Validacion!$J$23:$K$27,2,FALSE)</f>
        <v>Mayor</v>
      </c>
      <c r="AK51" s="567" t="str">
        <f>INDEX([10]Validacion!$C$15:$G$19,IF(DE51=0,DE51+1,'Mapa de Riesgos'!DE51:DE52),IF(DG51=0,DG51+1,'Mapa de Riesgos'!DG51:DG52))</f>
        <v>Alta</v>
      </c>
      <c r="AL51" s="567" t="s">
        <v>226</v>
      </c>
      <c r="AM51" s="93" t="s">
        <v>508</v>
      </c>
      <c r="AN51" s="93" t="s">
        <v>509</v>
      </c>
      <c r="AO51" s="93" t="s">
        <v>510</v>
      </c>
      <c r="AP51" s="84">
        <v>43467</v>
      </c>
      <c r="AQ51" s="84">
        <v>43830</v>
      </c>
      <c r="AR51" s="93" t="s">
        <v>511</v>
      </c>
      <c r="AS51" s="20"/>
      <c r="AT51" s="20"/>
      <c r="AU51" s="93"/>
      <c r="AV51" s="93"/>
      <c r="AW51" s="121"/>
      <c r="AX51" s="86"/>
      <c r="AY51" s="562"/>
      <c r="AZ51" s="94"/>
      <c r="BA51" s="562"/>
      <c r="BB51" s="20"/>
      <c r="BC51" s="20"/>
      <c r="BD51" s="93"/>
      <c r="BE51" s="148"/>
      <c r="BF51" s="124"/>
      <c r="BG51" s="86"/>
      <c r="BH51" s="562"/>
      <c r="BI51" s="562"/>
      <c r="BJ51" s="584"/>
      <c r="BK51" s="20"/>
      <c r="BL51" s="20"/>
      <c r="BM51" s="93"/>
      <c r="BN51" s="93"/>
      <c r="BO51" s="124"/>
      <c r="BP51" s="86"/>
      <c r="BQ51" s="582"/>
      <c r="BR51" s="582"/>
      <c r="BS51" s="582"/>
      <c r="BT51" s="119"/>
      <c r="BU51" s="119"/>
      <c r="BV51" s="119"/>
      <c r="BW51" s="119"/>
      <c r="BX51" s="119"/>
      <c r="BY51" s="119"/>
      <c r="BZ51" s="119"/>
      <c r="CA51" s="119"/>
      <c r="CB51" s="119"/>
      <c r="CC51" s="93"/>
      <c r="CD51" s="93"/>
      <c r="CE51" s="93"/>
      <c r="CF51" s="93"/>
      <c r="CG51" s="93"/>
      <c r="CH51" s="93"/>
      <c r="CI51" s="93"/>
      <c r="CJ51" s="93"/>
      <c r="CK51" s="93"/>
      <c r="CY51" s="562">
        <f>VLOOKUP(N51,[10]Validacion!$I$15:$M$19,2,FALSE)</f>
        <v>2</v>
      </c>
      <c r="CZ51" s="562">
        <f>VLOOKUP(O51,[10]Validacion!$I$23:$J$27,2,FALSE)</f>
        <v>4</v>
      </c>
      <c r="DD51" s="562">
        <f>VLOOKUP($N51,[10]Validacion!$I$15:$M$19,2,FALSE)</f>
        <v>2</v>
      </c>
      <c r="DE51" s="562">
        <f>IF(AF51="Fuerte",DD51-2,IF(AND(AF51="Moderado",AG51="Directamente",AH51="Directamente"),DD51-1,IF(AND(AF51="Moderado",AG51="No Disminuye",AH51="Directamente"),DD51,IF(AND(AF51="Moderado",AG51="Directamente",AH51="No Disminuye"),DD51-1,DD51))))</f>
        <v>0</v>
      </c>
      <c r="DF51" s="562">
        <f>VLOOKUP($O51,[10]Validacion!$I$23:$J$27,2,FALSE)</f>
        <v>4</v>
      </c>
      <c r="DG51" s="565">
        <f>IF(AF51="Fuerte",DF51,IF(AND(AF51="Moderado",AG51="Directamente",AH51="Directamente"),DF51-1,IF(AND(AF51="Moderado",AG51="No Disminuye",AH51="Directamente"),DF51-1,IF(AND(AF51="Moderado",AG51="Directamente",AH51="No Disminuye"),DF51,DF51))))</f>
        <v>4</v>
      </c>
    </row>
    <row r="52" spans="1:111" ht="93.25" customHeight="1" x14ac:dyDescent="0.25">
      <c r="A52" s="560"/>
      <c r="B52" s="560"/>
      <c r="C52" s="560"/>
      <c r="D52" s="586"/>
      <c r="E52" s="573"/>
      <c r="F52" s="560"/>
      <c r="L52" s="560"/>
      <c r="M52" s="560"/>
      <c r="N52" s="567"/>
      <c r="O52" s="567"/>
      <c r="P52" s="56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67"/>
      <c r="AF52" s="567"/>
      <c r="AG52" s="567"/>
      <c r="AH52" s="567"/>
      <c r="AI52" s="567"/>
      <c r="AJ52" s="567"/>
      <c r="AK52" s="567"/>
      <c r="AL52" s="567"/>
      <c r="AM52" s="93" t="s">
        <v>513</v>
      </c>
      <c r="AN52" s="93" t="s">
        <v>514</v>
      </c>
      <c r="AO52" s="93" t="s">
        <v>510</v>
      </c>
      <c r="AP52" s="84">
        <v>43467</v>
      </c>
      <c r="AQ52" s="84">
        <v>43830</v>
      </c>
      <c r="AR52" s="93" t="s">
        <v>515</v>
      </c>
      <c r="AS52" s="20"/>
      <c r="AT52" s="20"/>
      <c r="AU52" s="93"/>
      <c r="AV52" s="93"/>
      <c r="AW52" s="115"/>
      <c r="AX52" s="86"/>
      <c r="AY52" s="564"/>
      <c r="AZ52" s="96"/>
      <c r="BA52" s="564"/>
      <c r="BB52" s="20"/>
      <c r="BC52" s="20"/>
      <c r="BD52" s="93"/>
      <c r="BE52" s="93"/>
      <c r="BF52" s="115"/>
      <c r="BG52" s="145"/>
      <c r="BH52" s="564"/>
      <c r="BI52" s="564"/>
      <c r="BJ52" s="585"/>
      <c r="BK52" s="20"/>
      <c r="BL52" s="20"/>
      <c r="BM52" s="93"/>
      <c r="BN52" s="93"/>
      <c r="BO52" s="115"/>
      <c r="BP52" s="145"/>
      <c r="BQ52" s="583"/>
      <c r="BR52" s="583"/>
      <c r="BS52" s="583"/>
      <c r="BT52" s="119"/>
      <c r="BU52" s="119"/>
      <c r="BV52" s="119"/>
      <c r="BW52" s="119"/>
      <c r="BX52" s="119"/>
      <c r="BY52" s="119"/>
      <c r="BZ52" s="119"/>
      <c r="CA52" s="119"/>
      <c r="CB52" s="119"/>
      <c r="CC52" s="93"/>
      <c r="CD52" s="93"/>
      <c r="CE52" s="93"/>
      <c r="CF52" s="93"/>
      <c r="CG52" s="93"/>
      <c r="CH52" s="93"/>
      <c r="CI52" s="93"/>
      <c r="CJ52" s="93"/>
      <c r="CK52" s="93"/>
      <c r="CY52" s="564"/>
      <c r="CZ52" s="564"/>
      <c r="DD52" s="563"/>
      <c r="DE52" s="563"/>
      <c r="DF52" s="563"/>
      <c r="DG52" s="565"/>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60" t="s">
        <v>24</v>
      </c>
      <c r="B54" s="560" t="s">
        <v>27</v>
      </c>
      <c r="C54" s="560" t="s">
        <v>27</v>
      </c>
      <c r="D54" s="580" t="s">
        <v>219</v>
      </c>
      <c r="E54" s="581" t="s">
        <v>524</v>
      </c>
      <c r="F54" s="581" t="s">
        <v>525</v>
      </c>
      <c r="L54" s="573" t="s">
        <v>526</v>
      </c>
      <c r="M54" s="581" t="s">
        <v>527</v>
      </c>
      <c r="N54" s="575" t="s">
        <v>11</v>
      </c>
      <c r="O54" s="575" t="s">
        <v>14</v>
      </c>
      <c r="P54" s="575"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68">
        <f>(IF(AD54="Fuerte",100,IF(AD54="Moderado",50,0))+IF(AD55="Fuerte",100,IF(AD55="Moderado",50,0))+IF(AD56="Fuerte",100,IF(AD56="Moderado",50,0))+IF(AD57="Fuerte",100,IF(AD57="Moderado",50,0)))/4</f>
        <v>100</v>
      </c>
      <c r="AF54" s="575" t="str">
        <f>IF(AE54=100,"Fuerte",IF(OR(AE54=99,AE54&gt;=50),"Moderado","Débil"))</f>
        <v>Fuerte</v>
      </c>
      <c r="AG54" s="575" t="s">
        <v>150</v>
      </c>
      <c r="AH54" s="575" t="s">
        <v>152</v>
      </c>
      <c r="AI54" s="567" t="str">
        <f>VLOOKUP(IF(DE54=0,DE54+1,IF(DE54=-1,DE54+2,DE54)),[10]Validacion!$J$15:$K$19,2,FALSE)</f>
        <v>Rara Vez</v>
      </c>
      <c r="AJ54" s="575" t="str">
        <f>VLOOKUP(IF(DG54=0,DG54+1,DG54),[10]Validacion!$J$23:$K$27,2,FALSE)</f>
        <v>Mayor</v>
      </c>
      <c r="AK54" s="575" t="str">
        <f>INDEX([10]Validacion!$C$15:$G$19,IF(DE54=0,DE54+1,IF(DE54=-1,DE54+2,'Mapa de Riesgos'!DE54:DE57)),IF(DG54=0,DG54+1,'Mapa de Riesgos'!DG54:DG57))</f>
        <v>Alta</v>
      </c>
      <c r="AL54" s="575" t="s">
        <v>226</v>
      </c>
      <c r="AM54" s="116" t="s">
        <v>529</v>
      </c>
      <c r="AN54" s="116" t="s">
        <v>530</v>
      </c>
      <c r="AO54" s="116" t="s">
        <v>531</v>
      </c>
      <c r="AP54" s="84">
        <v>43467</v>
      </c>
      <c r="AQ54" s="84">
        <v>43830</v>
      </c>
      <c r="AR54" s="93" t="s">
        <v>532</v>
      </c>
      <c r="AS54" s="20"/>
      <c r="AT54" s="20"/>
      <c r="AU54" s="93"/>
      <c r="AV54" s="93"/>
      <c r="AW54" s="90"/>
      <c r="AX54" s="86"/>
      <c r="AY54" s="562"/>
      <c r="AZ54" s="94"/>
      <c r="BA54" s="562"/>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62">
        <f>VLOOKUP(N54,[10]Validacion!$I$15:$M$19,2,FALSE)</f>
        <v>1</v>
      </c>
      <c r="CZ54" s="562">
        <f>VLOOKUP(O54,[10]Validacion!$I$23:$J$27,2,FALSE)</f>
        <v>4</v>
      </c>
      <c r="DD54" s="562">
        <f>VLOOKUP($N54,[10]Validacion!$I$15:$M$19,2,FALSE)</f>
        <v>1</v>
      </c>
      <c r="DE54" s="562">
        <f>IF(AF54="Fuerte",DD54-2,IF(AND(AF54="Moderado",AG54="Directamente",AH54="Directamente"),DD54-1,IF(AND(AF54="Moderado",AG54="No Disminuye",AH54="Directamente"),DD54,IF(AND(AF54="Moderado",AG54="Directamente",AH54="No Disminuye"),DD54-1,DD54))))</f>
        <v>-1</v>
      </c>
      <c r="DF54" s="562">
        <f>VLOOKUP($O54,[10]Validacion!$I$23:$J$27,2,FALSE)</f>
        <v>4</v>
      </c>
      <c r="DG54" s="565">
        <f>IF(AF54="Fuerte",DF54,IF(AND(AF54="Moderado",AG54="Directamente",AH54="Directamente"),DF54-1,IF(AND(AF54="Moderado",AG54="No Disminuye",AH54="Directamente"),DF54-1,IF(AND(AF54="Moderado",AG54="Directamente",AH54="No Disminuye"),DF54,DF54))))</f>
        <v>4</v>
      </c>
    </row>
    <row r="55" spans="1:111" ht="115.5" customHeight="1" x14ac:dyDescent="0.25">
      <c r="A55" s="560"/>
      <c r="B55" s="560"/>
      <c r="C55" s="560"/>
      <c r="D55" s="580"/>
      <c r="E55" s="581"/>
      <c r="F55" s="581"/>
      <c r="L55" s="573"/>
      <c r="M55" s="581"/>
      <c r="N55" s="575"/>
      <c r="O55" s="575"/>
      <c r="P55" s="575"/>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68"/>
      <c r="AF55" s="575"/>
      <c r="AG55" s="575"/>
      <c r="AH55" s="575"/>
      <c r="AI55" s="567"/>
      <c r="AJ55" s="575"/>
      <c r="AK55" s="575"/>
      <c r="AL55" s="575"/>
      <c r="AM55" s="116" t="s">
        <v>534</v>
      </c>
      <c r="AN55" s="116" t="s">
        <v>535</v>
      </c>
      <c r="AO55" s="116" t="s">
        <v>531</v>
      </c>
      <c r="AP55" s="84">
        <v>43467</v>
      </c>
      <c r="AQ55" s="84">
        <v>43830</v>
      </c>
      <c r="AR55" s="93" t="s">
        <v>536</v>
      </c>
      <c r="AS55" s="141"/>
      <c r="AT55" s="141"/>
      <c r="AU55" s="93"/>
      <c r="AV55" s="93"/>
      <c r="AW55" s="90"/>
      <c r="AX55" s="86"/>
      <c r="AY55" s="563"/>
      <c r="AZ55" s="95"/>
      <c r="BA55" s="563"/>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63"/>
      <c r="CZ55" s="563"/>
      <c r="DD55" s="563"/>
      <c r="DE55" s="563"/>
      <c r="DF55" s="563"/>
      <c r="DG55" s="565"/>
    </row>
    <row r="56" spans="1:111" ht="92.25" customHeight="1" x14ac:dyDescent="0.25">
      <c r="A56" s="560"/>
      <c r="B56" s="560"/>
      <c r="C56" s="560"/>
      <c r="D56" s="580"/>
      <c r="E56" s="581"/>
      <c r="F56" s="581"/>
      <c r="L56" s="573"/>
      <c r="M56" s="581"/>
      <c r="N56" s="575"/>
      <c r="O56" s="575"/>
      <c r="P56" s="575"/>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68"/>
      <c r="AF56" s="575"/>
      <c r="AG56" s="575"/>
      <c r="AH56" s="575"/>
      <c r="AI56" s="567"/>
      <c r="AJ56" s="575"/>
      <c r="AK56" s="575"/>
      <c r="AL56" s="575"/>
      <c r="AM56" s="116" t="s">
        <v>538</v>
      </c>
      <c r="AN56" s="116" t="s">
        <v>539</v>
      </c>
      <c r="AO56" s="116" t="s">
        <v>531</v>
      </c>
      <c r="AP56" s="84">
        <v>43467</v>
      </c>
      <c r="AQ56" s="84">
        <v>43830</v>
      </c>
      <c r="AR56" s="93" t="s">
        <v>540</v>
      </c>
      <c r="AS56" s="576"/>
      <c r="AT56" s="578"/>
      <c r="AU56" s="93"/>
      <c r="AV56" s="93"/>
      <c r="AW56" s="90"/>
      <c r="AX56" s="86"/>
      <c r="AY56" s="563"/>
      <c r="AZ56" s="95"/>
      <c r="BA56" s="563"/>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63"/>
      <c r="CZ56" s="563"/>
      <c r="DD56" s="563"/>
      <c r="DE56" s="563"/>
      <c r="DF56" s="563"/>
      <c r="DG56" s="565"/>
    </row>
    <row r="57" spans="1:111" ht="84.25" customHeight="1" x14ac:dyDescent="0.25">
      <c r="A57" s="560"/>
      <c r="B57" s="560"/>
      <c r="C57" s="560"/>
      <c r="D57" s="580"/>
      <c r="E57" s="581"/>
      <c r="F57" s="581"/>
      <c r="L57" s="573"/>
      <c r="M57" s="581"/>
      <c r="N57" s="575"/>
      <c r="O57" s="575"/>
      <c r="P57" s="575"/>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68"/>
      <c r="AF57" s="575"/>
      <c r="AG57" s="575"/>
      <c r="AH57" s="575"/>
      <c r="AI57" s="567"/>
      <c r="AJ57" s="575"/>
      <c r="AK57" s="575"/>
      <c r="AL57" s="575"/>
      <c r="AM57" s="116" t="s">
        <v>542</v>
      </c>
      <c r="AN57" s="116" t="s">
        <v>543</v>
      </c>
      <c r="AO57" s="116" t="s">
        <v>531</v>
      </c>
      <c r="AP57" s="84">
        <v>43467</v>
      </c>
      <c r="AQ57" s="84">
        <v>43830</v>
      </c>
      <c r="AR57" s="93" t="s">
        <v>544</v>
      </c>
      <c r="AS57" s="577"/>
      <c r="AT57" s="579"/>
      <c r="AU57" s="93"/>
      <c r="AV57" s="93"/>
      <c r="AW57" s="90"/>
      <c r="AX57" s="86"/>
      <c r="AY57" s="564"/>
      <c r="AZ57" s="96"/>
      <c r="BA57" s="564"/>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64"/>
      <c r="CZ57" s="564"/>
      <c r="DD57" s="563"/>
      <c r="DE57" s="563"/>
      <c r="DF57" s="563"/>
      <c r="DG57" s="565"/>
    </row>
    <row r="58" spans="1:111" ht="129.25" customHeight="1" x14ac:dyDescent="0.25">
      <c r="A58" s="560" t="s">
        <v>53</v>
      </c>
      <c r="B58" s="560" t="s">
        <v>27</v>
      </c>
      <c r="C58" s="560" t="s">
        <v>27</v>
      </c>
      <c r="D58" s="574" t="s">
        <v>220</v>
      </c>
      <c r="E58" s="560" t="s">
        <v>545</v>
      </c>
      <c r="F58" s="560" t="s">
        <v>546</v>
      </c>
      <c r="L58" s="560" t="s">
        <v>547</v>
      </c>
      <c r="M58" s="573" t="s">
        <v>548</v>
      </c>
      <c r="N58" s="567" t="s">
        <v>9</v>
      </c>
      <c r="O58" s="567" t="s">
        <v>14</v>
      </c>
      <c r="P58" s="567"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67">
        <f>(IF(AD58="Fuerte",100,IF(AD58="Moderado",50,0))+IF(AD59="Fuerte",100,IF(AD59="Moderado",50,0)))/2</f>
        <v>100</v>
      </c>
      <c r="AF58" s="567" t="str">
        <f>IF(AE58=100,"Fuerte",IF(OR(AE58=99,AE58&gt;=50),"Moderado","Débil"))</f>
        <v>Fuerte</v>
      </c>
      <c r="AG58" s="567" t="s">
        <v>150</v>
      </c>
      <c r="AH58" s="567" t="s">
        <v>152</v>
      </c>
      <c r="AI58" s="567" t="str">
        <f>VLOOKUP(IF(DE58=0,DE58+1,DE58),[10]Validacion!$J$15:$K$19,2,FALSE)</f>
        <v>Rara Vez</v>
      </c>
      <c r="AJ58" s="567" t="str">
        <f>VLOOKUP(IF(DG58=0,DG58+1,DG58),[10]Validacion!$J$23:$K$27,2,FALSE)</f>
        <v>Mayor</v>
      </c>
      <c r="AK58" s="567" t="str">
        <f>INDEX([10]Validacion!$C$15:$G$19,IF(DE58=0,DE58+1,'Mapa de Riesgos'!DE58:DE59),IF(DG58=0,DG58+1,'Mapa de Riesgos'!DG58:DG59))</f>
        <v>Alta</v>
      </c>
      <c r="AL58" s="567" t="s">
        <v>226</v>
      </c>
      <c r="AM58" s="116" t="s">
        <v>550</v>
      </c>
      <c r="AN58" s="93" t="s">
        <v>551</v>
      </c>
      <c r="AO58" s="93" t="s">
        <v>552</v>
      </c>
      <c r="AP58" s="84">
        <v>43467</v>
      </c>
      <c r="AQ58" s="84">
        <v>43830</v>
      </c>
      <c r="AR58" s="93" t="s">
        <v>553</v>
      </c>
      <c r="AS58" s="20"/>
      <c r="AT58" s="20"/>
      <c r="AU58" s="93"/>
      <c r="AV58" s="93"/>
      <c r="AW58" s="121"/>
      <c r="AX58" s="86"/>
      <c r="AY58" s="571"/>
      <c r="AZ58" s="155"/>
      <c r="BA58" s="562"/>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62">
        <f>VLOOKUP(N58,[10]Validacion!$I$15:$M$19,2,FALSE)</f>
        <v>3</v>
      </c>
      <c r="CZ58" s="562">
        <f>VLOOKUP(O58,[10]Validacion!$I$23:$J$27,2,FALSE)</f>
        <v>4</v>
      </c>
      <c r="DD58" s="562">
        <f>VLOOKUP($N58,[10]Validacion!$I$15:$M$19,2,FALSE)</f>
        <v>3</v>
      </c>
      <c r="DE58" s="562">
        <f>IF(AF58="Fuerte",DD58-2,IF(AND(AF58="Moderado",AG58="Directamente",AH58="Directamente"),DD58-1,IF(AND(AF58="Moderado",AG58="No Disminuye",AH58="Directamente"),DD58,IF(AND(AF58="Moderado",AG58="Directamente",AH58="No Disminuye"),DD58-1,DD58))))</f>
        <v>1</v>
      </c>
      <c r="DF58" s="562">
        <f>VLOOKUP($O58,[10]Validacion!$I$23:$J$27,2,FALSE)</f>
        <v>4</v>
      </c>
      <c r="DG58" s="565">
        <f>IF(AF58="Fuerte",DF58,IF(AND(AF58="Moderado",AG58="Directamente",AH58="Directamente"),DF58-1,IF(AND(AF58="Moderado",AG58="No Disminuye",AH58="Directamente"),DF58-1,IF(AND(AF58="Moderado",AG58="Directamente",AH58="No Disminuye"),DF58,DF58))))</f>
        <v>4</v>
      </c>
    </row>
    <row r="59" spans="1:111" ht="129.25" customHeight="1" thickBot="1" x14ac:dyDescent="0.3">
      <c r="A59" s="560"/>
      <c r="B59" s="560"/>
      <c r="C59" s="560"/>
      <c r="D59" s="574"/>
      <c r="E59" s="560"/>
      <c r="F59" s="560"/>
      <c r="L59" s="560"/>
      <c r="M59" s="573"/>
      <c r="N59" s="567"/>
      <c r="O59" s="567"/>
      <c r="P59" s="56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67"/>
      <c r="AF59" s="567"/>
      <c r="AG59" s="567"/>
      <c r="AH59" s="567"/>
      <c r="AI59" s="567"/>
      <c r="AJ59" s="567"/>
      <c r="AK59" s="567"/>
      <c r="AL59" s="567"/>
      <c r="AM59" s="116" t="s">
        <v>555</v>
      </c>
      <c r="AN59" s="93" t="s">
        <v>556</v>
      </c>
      <c r="AO59" s="93" t="s">
        <v>552</v>
      </c>
      <c r="AP59" s="84">
        <v>43467</v>
      </c>
      <c r="AQ59" s="84">
        <v>43830</v>
      </c>
      <c r="AR59" s="93" t="s">
        <v>356</v>
      </c>
      <c r="AS59" s="156"/>
      <c r="AT59" s="156"/>
      <c r="AU59" s="93"/>
      <c r="AV59" s="93"/>
      <c r="AW59" s="139"/>
      <c r="AX59" s="86"/>
      <c r="AY59" s="572"/>
      <c r="AZ59" s="157"/>
      <c r="BA59" s="564"/>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64"/>
      <c r="CZ59" s="564"/>
      <c r="DD59" s="563"/>
      <c r="DE59" s="563"/>
      <c r="DF59" s="563"/>
      <c r="DG59" s="565"/>
    </row>
    <row r="60" spans="1:111" ht="174.25" customHeight="1" thickBot="1" x14ac:dyDescent="0.3">
      <c r="A60" s="560" t="s">
        <v>26</v>
      </c>
      <c r="B60" s="560" t="s">
        <v>196</v>
      </c>
      <c r="C60" s="560" t="s">
        <v>196</v>
      </c>
      <c r="D60" s="569" t="s">
        <v>156</v>
      </c>
      <c r="E60" s="560" t="s">
        <v>557</v>
      </c>
      <c r="F60" s="570" t="s">
        <v>558</v>
      </c>
      <c r="L60" s="570" t="s">
        <v>559</v>
      </c>
      <c r="M60" s="570" t="s">
        <v>560</v>
      </c>
      <c r="N60" s="567" t="s">
        <v>9</v>
      </c>
      <c r="O60" s="567" t="s">
        <v>14</v>
      </c>
      <c r="P60" s="567"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68">
        <f>(IF(AD60="Fuerte",100,IF(AD60="Moderado",50,0))+IF(AD61="Fuerte",100,IF(AD61="Moderado",50,0))+IF(AD62="Fuerte",100,IF(AD62="Moderado",50,0)))/3</f>
        <v>100</v>
      </c>
      <c r="AF60" s="567" t="str">
        <f>IF(AE60=100,"Fuerte",IF(OR(AE60=99,AE60&gt;=50),"Moderado","Débil"))</f>
        <v>Fuerte</v>
      </c>
      <c r="AG60" s="567" t="s">
        <v>150</v>
      </c>
      <c r="AH60" s="567" t="s">
        <v>152</v>
      </c>
      <c r="AI60" s="567" t="str">
        <f>VLOOKUP(IF(DE60=0,DE60+1,DE60),[10]Validacion!$J$15:$K$19,2,FALSE)</f>
        <v>Rara Vez</v>
      </c>
      <c r="AJ60" s="567" t="str">
        <f>VLOOKUP(IF(DG60=0,DG60+1,DG60),[10]Validacion!$J$23:$K$27,2,FALSE)</f>
        <v>Mayor</v>
      </c>
      <c r="AK60" s="567" t="str">
        <f>INDEX([10]Validacion!$C$15:$G$19,IF(DE60=0,DE60+1,'Mapa de Riesgos'!DE60:DE62),IF(DG60=0,DG60+1,'Mapa de Riesgos'!DG60:DG62))</f>
        <v>Alta</v>
      </c>
      <c r="AL60" s="56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62">
        <f>VLOOKUP($N60,[10]Validacion!$I$15:$M$19,2,FALSE)</f>
        <v>3</v>
      </c>
      <c r="CZ60" s="562">
        <f>VLOOKUP($O60,[10]Validacion!$I$23:$J$27,2,FALSE)</f>
        <v>4</v>
      </c>
      <c r="DD60" s="562">
        <f>VLOOKUP($N60,[10]Validacion!$I$15:$M$19,2,FALSE)</f>
        <v>3</v>
      </c>
      <c r="DE60" s="562">
        <f>IF(AF60="Fuerte",DD60-2,IF(AND(AF60="Moderado",AG60="Directamente",AH60="Directamente"),DD60-1,IF(AND(AF60="Moderado",AG60="No Disminuye",AH60="Directamente"),DD60,IF(AND(AF60="Moderado",AG60="Directamente",AH60="No Disminuye"),DD60-1,DD60))))</f>
        <v>1</v>
      </c>
      <c r="DF60" s="562">
        <f>VLOOKUP($O60,[10]Validacion!$I$23:$J$27,2,FALSE)</f>
        <v>4</v>
      </c>
      <c r="DG60" s="565">
        <f>IF(AF60="Fuerte",DF60,IF(AND(AF60="Moderado",AG60="Directamente",AH60="Directamente"),DF60-1,IF(AND(AF60="Moderado",AG60="No Disminuye",AH60="Directamente"),DF60-1,IF(AND(AF60="Moderado",AG60="Directamente",AH60="No Disminuye"),DF60,DF60))))</f>
        <v>4</v>
      </c>
    </row>
    <row r="61" spans="1:111" ht="145.55000000000001" customHeight="1" x14ac:dyDescent="0.25">
      <c r="A61" s="560"/>
      <c r="B61" s="560"/>
      <c r="C61" s="560"/>
      <c r="D61" s="569"/>
      <c r="E61" s="560"/>
      <c r="F61" s="570"/>
      <c r="L61" s="570"/>
      <c r="M61" s="570"/>
      <c r="N61" s="567"/>
      <c r="O61" s="567"/>
      <c r="P61" s="567"/>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68"/>
      <c r="AF61" s="567"/>
      <c r="AG61" s="567"/>
      <c r="AH61" s="567"/>
      <c r="AI61" s="567"/>
      <c r="AJ61" s="567"/>
      <c r="AK61" s="567"/>
      <c r="AL61" s="56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63"/>
      <c r="CZ61" s="563"/>
      <c r="DD61" s="563"/>
      <c r="DE61" s="563"/>
      <c r="DF61" s="563"/>
      <c r="DG61" s="565"/>
    </row>
    <row r="62" spans="1:111" ht="82.55" customHeight="1" x14ac:dyDescent="0.25">
      <c r="A62" s="560"/>
      <c r="B62" s="560"/>
      <c r="C62" s="560"/>
      <c r="D62" s="569"/>
      <c r="E62" s="560"/>
      <c r="F62" s="570"/>
      <c r="L62" s="570"/>
      <c r="M62" s="570"/>
      <c r="N62" s="567"/>
      <c r="O62" s="567"/>
      <c r="P62" s="56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68"/>
      <c r="AF62" s="567"/>
      <c r="AG62" s="567"/>
      <c r="AH62" s="567"/>
      <c r="AI62" s="567"/>
      <c r="AJ62" s="567"/>
      <c r="AK62" s="567"/>
      <c r="AL62" s="56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64"/>
      <c r="CZ62" s="564"/>
      <c r="DD62" s="564"/>
      <c r="DE62" s="564"/>
      <c r="DF62" s="564"/>
      <c r="DG62" s="565"/>
    </row>
    <row r="63" spans="1:111" ht="26.5" customHeight="1" x14ac:dyDescent="0.25"/>
    <row r="64" spans="1:111" ht="26.5" customHeight="1" x14ac:dyDescent="0.25"/>
    <row r="65" spans="1:129" ht="32.950000000000003" customHeight="1" x14ac:dyDescent="0.25">
      <c r="D65" s="566" t="s">
        <v>42</v>
      </c>
      <c r="E65" s="566"/>
      <c r="F65" s="56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662" t="s">
        <v>4</v>
      </c>
      <c r="C12" s="665" t="s">
        <v>79</v>
      </c>
      <c r="D12" s="666"/>
      <c r="E12" s="666"/>
      <c r="F12" s="666"/>
      <c r="G12" s="667"/>
      <c r="H12" s="23"/>
      <c r="I12" s="23"/>
      <c r="J12" s="24" t="s">
        <v>80</v>
      </c>
      <c r="K12" s="23"/>
      <c r="L12" s="54"/>
      <c r="M12" s="23"/>
    </row>
    <row r="13" spans="1:19" ht="14.95" thickBot="1" x14ac:dyDescent="0.3">
      <c r="B13" s="663"/>
      <c r="C13" s="25">
        <v>1</v>
      </c>
      <c r="D13" s="25">
        <v>2</v>
      </c>
      <c r="E13" s="25">
        <v>3</v>
      </c>
      <c r="F13" s="25">
        <v>4</v>
      </c>
      <c r="G13" s="25">
        <v>5</v>
      </c>
      <c r="H13" s="23"/>
      <c r="I13" s="23"/>
      <c r="J13" s="23"/>
      <c r="K13" s="23"/>
      <c r="L13" s="54"/>
      <c r="M13" s="23"/>
    </row>
    <row r="14" spans="1:19" ht="17.5" customHeight="1" thickBot="1" x14ac:dyDescent="0.3">
      <c r="B14" s="664"/>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68" t="s">
        <v>127</v>
      </c>
      <c r="D32" s="668"/>
      <c r="E32" s="668" t="s">
        <v>128</v>
      </c>
      <c r="F32" s="668"/>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59" t="s">
        <v>143</v>
      </c>
      <c r="C41" s="659"/>
      <c r="D41" s="660" t="s">
        <v>144</v>
      </c>
      <c r="E41" s="660" t="s">
        <v>145</v>
      </c>
      <c r="F41" s="660" t="s">
        <v>146</v>
      </c>
      <c r="G41" s="660" t="s">
        <v>147</v>
      </c>
      <c r="H41" s="660" t="s">
        <v>148</v>
      </c>
      <c r="I41" s="64"/>
      <c r="J41" s="661" t="s">
        <v>149</v>
      </c>
      <c r="K41" s="661"/>
      <c r="L41" s="660" t="s">
        <v>144</v>
      </c>
      <c r="M41" s="660" t="s">
        <v>145</v>
      </c>
      <c r="N41" s="660" t="s">
        <v>146</v>
      </c>
      <c r="O41" s="660" t="s">
        <v>147</v>
      </c>
      <c r="P41" s="660" t="s">
        <v>148</v>
      </c>
    </row>
    <row r="42" spans="2:16" x14ac:dyDescent="0.25">
      <c r="B42" s="659"/>
      <c r="C42" s="659"/>
      <c r="D42" s="660"/>
      <c r="E42" s="660"/>
      <c r="F42" s="660"/>
      <c r="G42" s="660"/>
      <c r="H42" s="660"/>
      <c r="I42" s="64"/>
      <c r="J42" s="661"/>
      <c r="K42" s="661"/>
      <c r="L42" s="660"/>
      <c r="M42" s="660"/>
      <c r="N42" s="660"/>
      <c r="O42" s="660"/>
      <c r="P42" s="660"/>
    </row>
    <row r="43" spans="2:16" x14ac:dyDescent="0.25">
      <c r="B43" s="659"/>
      <c r="C43" s="659"/>
      <c r="D43" s="660"/>
      <c r="E43" s="660"/>
      <c r="F43" s="660"/>
      <c r="G43" s="660"/>
      <c r="H43" s="660"/>
      <c r="I43" s="64"/>
      <c r="J43" s="661"/>
      <c r="K43" s="661"/>
      <c r="L43" s="660"/>
      <c r="M43" s="660"/>
      <c r="N43" s="660"/>
      <c r="O43" s="660"/>
      <c r="P43" s="660"/>
    </row>
    <row r="44" spans="2:16" ht="28.55" x14ac:dyDescent="0.25">
      <c r="B44" s="659"/>
      <c r="C44" s="659"/>
      <c r="D44" s="65" t="s">
        <v>141</v>
      </c>
      <c r="E44" s="65" t="s">
        <v>150</v>
      </c>
      <c r="F44" s="65" t="s">
        <v>151</v>
      </c>
      <c r="G44" s="65">
        <v>2</v>
      </c>
      <c r="H44" s="65">
        <v>1</v>
      </c>
      <c r="I44" s="64"/>
      <c r="J44" s="661"/>
      <c r="K44" s="661"/>
      <c r="L44" s="66" t="s">
        <v>141</v>
      </c>
      <c r="M44" s="66" t="s">
        <v>150</v>
      </c>
      <c r="N44" s="66" t="s">
        <v>151</v>
      </c>
      <c r="O44" s="66">
        <v>2</v>
      </c>
      <c r="P44" s="66">
        <v>0</v>
      </c>
    </row>
    <row r="45" spans="2:16" ht="28.55" x14ac:dyDescent="0.25">
      <c r="B45" s="659"/>
      <c r="C45" s="659"/>
      <c r="D45" s="65" t="s">
        <v>15</v>
      </c>
      <c r="E45" s="65" t="s">
        <v>150</v>
      </c>
      <c r="F45" s="65" t="s">
        <v>150</v>
      </c>
      <c r="G45" s="65">
        <v>1</v>
      </c>
      <c r="H45" s="65">
        <v>1</v>
      </c>
      <c r="I45" s="64"/>
      <c r="J45" s="661"/>
      <c r="K45" s="661"/>
      <c r="L45" s="66" t="s">
        <v>15</v>
      </c>
      <c r="M45" s="66" t="s">
        <v>150</v>
      </c>
      <c r="N45" s="66" t="s">
        <v>150</v>
      </c>
      <c r="O45" s="66">
        <v>1</v>
      </c>
      <c r="P45" s="66">
        <v>0</v>
      </c>
    </row>
    <row r="46" spans="2:16" ht="42.8" x14ac:dyDescent="0.25">
      <c r="B46" s="659"/>
      <c r="C46" s="659"/>
      <c r="D46" s="65" t="s">
        <v>15</v>
      </c>
      <c r="E46" s="65" t="s">
        <v>152</v>
      </c>
      <c r="F46" s="65" t="s">
        <v>150</v>
      </c>
      <c r="G46" s="65">
        <v>0</v>
      </c>
      <c r="H46" s="65">
        <v>1</v>
      </c>
      <c r="I46" s="64"/>
      <c r="J46" s="661"/>
      <c r="K46" s="661"/>
      <c r="L46" s="66" t="s">
        <v>15</v>
      </c>
      <c r="M46" s="66" t="s">
        <v>152</v>
      </c>
      <c r="N46" s="66" t="s">
        <v>150</v>
      </c>
      <c r="O46" s="66">
        <v>0</v>
      </c>
      <c r="P46" s="66">
        <v>0</v>
      </c>
    </row>
    <row r="47" spans="2:16" ht="28.55" x14ac:dyDescent="0.25">
      <c r="B47" s="659"/>
      <c r="C47" s="659"/>
      <c r="D47" s="65" t="s">
        <v>15</v>
      </c>
      <c r="E47" s="65" t="s">
        <v>150</v>
      </c>
      <c r="F47" s="65" t="s">
        <v>152</v>
      </c>
      <c r="G47" s="65">
        <v>1</v>
      </c>
      <c r="H47" s="65">
        <v>0</v>
      </c>
      <c r="I47" s="64"/>
      <c r="J47" s="661"/>
      <c r="K47" s="66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4" workbookViewId="0">
      <selection activeCell="A16" sqref="A16"/>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669" t="s">
        <v>4</v>
      </c>
      <c r="B1" s="66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69" t="s">
        <v>12</v>
      </c>
      <c r="B8" s="66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69" t="s">
        <v>6</v>
      </c>
      <c r="B15" s="66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Gestion ambiental - PIGA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2020-03-19T16:11:10Z</dcterms:modified>
</cp:coreProperties>
</file>