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IPES 2020\MATRICES RIESGOS GESTION 2020\"/>
    </mc:Choice>
  </mc:AlternateContent>
  <bookViews>
    <workbookView xWindow="0" yWindow="0" windowWidth="17389" windowHeight="9998" tabRatio="614" activeTab="2"/>
  </bookViews>
  <sheets>
    <sheet name="Contexto" sheetId="45" r:id="rId1"/>
    <sheet name="Calific impacto riesgos corrupc" sheetId="42" state="hidden" r:id="rId2"/>
    <sheet name="Gestion documental " sheetId="40" r:id="rId3"/>
    <sheet name="Mapa de Riesgos" sheetId="46" state="hidden" r:id="rId4"/>
    <sheet name="Validacion" sheetId="33" state="hidden" r:id="rId5"/>
    <sheet name="DATOS " sheetId="39"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_FilterDatabase" localSheetId="2" hidden="1">'Gestion documental '!$E$22:$E$24</definedName>
    <definedName name="_xlnm._FilterDatabase" localSheetId="3" hidden="1">'Mapa de Riesgos'!$A$8:$DY$62</definedName>
    <definedName name="ACEPTABLE" localSheetId="1">#REF!*#REF!&lt;10</definedName>
    <definedName name="ACEPTABLE" localSheetId="0">#REF!*#REF!&lt;10</definedName>
    <definedName name="ACEPTABLE" localSheetId="2">#REF!*#REF!&lt;10</definedName>
    <definedName name="ACEPTABLE" localSheetId="3">#REF!*#REF!&lt;10</definedName>
    <definedName name="ACEPTABLE">#REF!*#REF!&lt;10</definedName>
    <definedName name="AGENTE" localSheetId="1">'[1]LISTA PARA VALIDACION'!#REF!</definedName>
    <definedName name="AGENTE" localSheetId="0">'[2]LISTA PARA VALIDACION'!#REF!</definedName>
    <definedName name="AGENTE" localSheetId="2">'[1]LISTA PARA VALIDACION'!#REF!</definedName>
    <definedName name="AGENTE" localSheetId="3">'[1]LISTA PARA VALIDACION'!#REF!</definedName>
    <definedName name="AGENTE">'[1]LISTA PARA VALIDACION'!#REF!</definedName>
    <definedName name="Asumir_Riesgo" localSheetId="1">#REF!</definedName>
    <definedName name="Asumir_Riesgo" localSheetId="0">[3]DATOS!$A$22:$A$24</definedName>
    <definedName name="Asumir_Riesgo" localSheetId="5">'DATOS '!$A$24:$A$27</definedName>
    <definedName name="Asumir_Riesgo" localSheetId="2">#REF!</definedName>
    <definedName name="Asumir_Riesgo" localSheetId="3">#REF!</definedName>
    <definedName name="Asumir_Riesgo">#REF!</definedName>
    <definedName name="CLASES" localSheetId="1">#REF!</definedName>
    <definedName name="CLASES" localSheetId="0">#REF!</definedName>
    <definedName name="CLASES" localSheetId="2">#REF!</definedName>
    <definedName name="CLASES" localSheetId="3">#REF!</definedName>
    <definedName name="CLASES">#REF!</definedName>
    <definedName name="CLASIFICACIONRIESGOS" localSheetId="0">'[2]LISTA PARA VALIDACION'!$A$381:$A$387</definedName>
    <definedName name="CLASIFICACIONRIESGOS">'[1]LISTA PARA VALIDACION'!$A$381:$A$387</definedName>
    <definedName name="CONTROL" localSheetId="1">#REF!</definedName>
    <definedName name="CONTROL" localSheetId="0">#REF!</definedName>
    <definedName name="CONTROL" localSheetId="2">#REF!</definedName>
    <definedName name="CONTROL" localSheetId="3">#REF!</definedName>
    <definedName name="CONTROL">#REF!</definedName>
    <definedName name="D" localSheetId="0">'[4]LISTA PARA VALIDACION'!$A$521:$A$525</definedName>
    <definedName name="D">'[5]LISTA PARA VALIDACION'!$A$521:$A$525</definedName>
    <definedName name="DD" localSheetId="0">'[4]LISTA PARA VALIDACION'!$A$8:$A$51</definedName>
    <definedName name="DD">'[5]LISTA PARA VALIDACION'!$A$8:$A$51</definedName>
    <definedName name="DEPENDENCIA1" localSheetId="0">'[2]LISTA PARA VALIDACION'!$A$7:$A$51</definedName>
    <definedName name="DEPENDENCIA1">'[1]LISTA PARA VALIDACION'!$A$7:$A$51</definedName>
    <definedName name="DEPENDENCIAS" localSheetId="0">'[2]LISTA PARA VALIDACION'!$A$8:$A$51</definedName>
    <definedName name="DEPENDENCIAS">'[1]LISTA PARA VALIDACION'!$A$8:$A$51</definedName>
    <definedName name="DIRECCIONES1" localSheetId="1">'[1]LISTA PARA VALIDACION'!#REF!</definedName>
    <definedName name="DIRECCIONES1" localSheetId="0">'[2]LISTA PARA VALIDACION'!#REF!</definedName>
    <definedName name="DIRECCIONES1" localSheetId="2">'[1]LISTA PARA VALIDACION'!#REF!</definedName>
    <definedName name="DIRECCIONES1" localSheetId="3">'[1]LISTA PARA VALIDACION'!#REF!</definedName>
    <definedName name="DIRECCIONES1">'[1]LISTA PARA VALIDACION'!#REF!</definedName>
    <definedName name="direcciones2" localSheetId="1">'[1]LISTA PARA VALIDACION'!#REF!</definedName>
    <definedName name="direcciones2" localSheetId="0">'[2]LISTA PARA VALIDACION'!#REF!</definedName>
    <definedName name="direcciones2" localSheetId="2">'[1]LISTA PARA VALIDACION'!#REF!</definedName>
    <definedName name="direcciones2" localSheetId="3">'[1]LISTA PARA VALIDACION'!#REF!</definedName>
    <definedName name="direcciones2">'[1]LISTA PARA VALIDACION'!#REF!</definedName>
    <definedName name="efectos1" localSheetId="0">'[2]LISTA PARA VALIDACION'!$A$362:$A$366</definedName>
    <definedName name="efectos1">'[1]LISTA PARA VALIDACION'!$A$362:$A$366</definedName>
    <definedName name="ESTADOS">[6]Hoja1!$B$200:$B$203</definedName>
    <definedName name="FACTOR" localSheetId="1">#REF!</definedName>
    <definedName name="FACTOR" localSheetId="0">#REF!</definedName>
    <definedName name="FACTOR" localSheetId="2">#REF!</definedName>
    <definedName name="FACTOR" localSheetId="3">#REF!</definedName>
    <definedName name="FACTOR">#REF!</definedName>
    <definedName name="FUENTE" localSheetId="1">'[1]LISTA PARA VALIDACION'!#REF!</definedName>
    <definedName name="FUENTE" localSheetId="0">'[2]LISTA PARA VALIDACION'!#REF!</definedName>
    <definedName name="FUENTE" localSheetId="2">'[1]LISTA PARA VALIDACION'!#REF!</definedName>
    <definedName name="FUENTE" localSheetId="3">'[1]LISTA PARA VALIDACION'!#REF!</definedName>
    <definedName name="FUENTE">'[1]LISTA PARA VALIDACION'!#REF!</definedName>
    <definedName name="GERENCIA" localSheetId="1">'[1]LISTA PARA VALIDACION'!#REF!</definedName>
    <definedName name="GERENCIA" localSheetId="0">'[2]LISTA PARA VALIDACION'!#REF!</definedName>
    <definedName name="GERENCIA" localSheetId="2">'[1]LISTA PARA VALIDACION'!#REF!</definedName>
    <definedName name="GERENCIA" localSheetId="3">'[1]LISTA PARA VALIDACION'!#REF!</definedName>
    <definedName name="GERENCIA">'[1]LISTA PARA VALIDACION'!#REF!</definedName>
    <definedName name="GERENCIA1" localSheetId="1">'[1]LISTA PARA VALIDACION'!#REF!</definedName>
    <definedName name="GERENCIA1" localSheetId="0">'[2]LISTA PARA VALIDACION'!#REF!</definedName>
    <definedName name="GERENCIA1" localSheetId="2">'[1]LISTA PARA VALIDACION'!#REF!</definedName>
    <definedName name="GERENCIA1" localSheetId="3">'[1]LISTA PARA VALIDACION'!#REF!</definedName>
    <definedName name="GERENCIA1">'[1]LISTA PARA VALIDACION'!#REF!</definedName>
    <definedName name="GERENCIAS" localSheetId="1">#REF!</definedName>
    <definedName name="GERENCIAS" localSheetId="0">#REF!</definedName>
    <definedName name="GERENCIAS" localSheetId="2">#REF!</definedName>
    <definedName name="GERENCIAS" localSheetId="3">#REF!</definedName>
    <definedName name="GERENCIAS">#REF!</definedName>
    <definedName name="macroproceso1" localSheetId="0">'[2]LISTA PARA VALIDACION'!$A$73:$A$120</definedName>
    <definedName name="macroproceso1">'[1]LISTA PARA VALIDACION'!$A$73:$A$120</definedName>
    <definedName name="MARCA1" localSheetId="0">'[2]LISTA PARA VALIDACION'!$B$396:$B$397</definedName>
    <definedName name="MARCA1">'[1]LISTA PARA VALIDACION'!$B$396:$B$397</definedName>
    <definedName name="MEDIDAS" localSheetId="0">'[2]LISTA PARA VALIDACION'!$A$402:$A$410</definedName>
    <definedName name="MEDIDAS">'[1]LISTA PARA VALIDACION'!$A$402:$A$410</definedName>
    <definedName name="NCONTROL" localSheetId="1">#REF!</definedName>
    <definedName name="NCONTROL" localSheetId="0">#REF!</definedName>
    <definedName name="NCONTROL" localSheetId="2">#REF!</definedName>
    <definedName name="NCONTROL" localSheetId="3">#REF!</definedName>
    <definedName name="NCONTROL">#REF!</definedName>
    <definedName name="NIVEL0" localSheetId="1">'[1]LISTA PARA VALIDACION'!#REF!</definedName>
    <definedName name="NIVEL0" localSheetId="0">'[2]LISTA PARA VALIDACION'!#REF!</definedName>
    <definedName name="NIVEL0" localSheetId="2">'[1]LISTA PARA VALIDACION'!#REF!</definedName>
    <definedName name="NIVEL0" localSheetId="3">'[1]LISTA PARA VALIDACION'!#REF!</definedName>
    <definedName name="NIVEL0">'[1]LISTA PARA VALIDACION'!#REF!</definedName>
    <definedName name="Nivel1" localSheetId="1">#REF!</definedName>
    <definedName name="Nivel1" localSheetId="0">#REF!</definedName>
    <definedName name="Nivel1" localSheetId="2">#REF!</definedName>
    <definedName name="Nivel1" localSheetId="3">#REF!</definedName>
    <definedName name="Nivel1">#REF!</definedName>
    <definedName name="nivel2" localSheetId="1">#REF!</definedName>
    <definedName name="nivel2" localSheetId="0">#REF!</definedName>
    <definedName name="nivel2" localSheetId="2">#REF!</definedName>
    <definedName name="nivel2" localSheetId="3">#REF!</definedName>
    <definedName name="nivel2">#REF!</definedName>
    <definedName name="Nivel3" localSheetId="1">#REF!</definedName>
    <definedName name="Nivel3" localSheetId="0">#REF!</definedName>
    <definedName name="Nivel3" localSheetId="2">#REF!</definedName>
    <definedName name="Nivel3" localSheetId="3">#REF!</definedName>
    <definedName name="Nivel3">#REF!</definedName>
    <definedName name="Nivel4" localSheetId="1">#REF!</definedName>
    <definedName name="Nivel4" localSheetId="0">#REF!</definedName>
    <definedName name="Nivel4" localSheetId="2">#REF!</definedName>
    <definedName name="Nivel4" localSheetId="3">#REF!</definedName>
    <definedName name="Nivel4">#REF!</definedName>
    <definedName name="nIVEL5" localSheetId="1">#REF!</definedName>
    <definedName name="nIVEL5" localSheetId="0">#REF!</definedName>
    <definedName name="nIVEL5" localSheetId="2">#REF!</definedName>
    <definedName name="nIVEL5" localSheetId="3">#REF!</definedName>
    <definedName name="nIVEL5">#REF!</definedName>
    <definedName name="Nivel6" localSheetId="1">#REF!</definedName>
    <definedName name="Nivel6" localSheetId="0">#REF!</definedName>
    <definedName name="Nivel6" localSheetId="2">#REF!</definedName>
    <definedName name="Nivel6" localSheetId="3">#REF!</definedName>
    <definedName name="Nivel6">#REF!</definedName>
    <definedName name="NOMBRE" localSheetId="1">#REF!</definedName>
    <definedName name="NOMBRE" localSheetId="0">#REF!</definedName>
    <definedName name="NOMBRE" localSheetId="2">#REF!</definedName>
    <definedName name="NOMBRE" localSheetId="3">#REF!</definedName>
    <definedName name="NOMBRE">#REF!</definedName>
    <definedName name="NUMERO" localSheetId="1">#REF!</definedName>
    <definedName name="NUMERO" localSheetId="0">#REF!</definedName>
    <definedName name="NUMERO" localSheetId="2">#REF!</definedName>
    <definedName name="NUMERO" localSheetId="3">#REF!</definedName>
    <definedName name="NUMERO">#REF!</definedName>
    <definedName name="OBJETIVOS" localSheetId="0">'[2]LISTA PARA VALIDACION'!$A$54:$A$60</definedName>
    <definedName name="OBJETIVOS">'[1]LISTA PARA VALIDACION'!$A$54:$A$60</definedName>
    <definedName name="PESO" localSheetId="1">#REF!</definedName>
    <definedName name="PESO" localSheetId="0">#REF!</definedName>
    <definedName name="PESO" localSheetId="2">#REF!</definedName>
    <definedName name="PESO" localSheetId="3">#REF!</definedName>
    <definedName name="PESO">#REF!</definedName>
    <definedName name="Peso2" localSheetId="1">#REF!</definedName>
    <definedName name="Peso2" localSheetId="0">#REF!</definedName>
    <definedName name="Peso2" localSheetId="2">#REF!</definedName>
    <definedName name="Peso2" localSheetId="3">#REF!</definedName>
    <definedName name="Peso2">#REF!</definedName>
    <definedName name="PESOS" localSheetId="1">#REF!</definedName>
    <definedName name="PESOS" localSheetId="0">#REF!</definedName>
    <definedName name="PESOS" localSheetId="2">#REF!</definedName>
    <definedName name="PESOS" localSheetId="3">#REF!</definedName>
    <definedName name="PESOS">#REF!</definedName>
    <definedName name="PROCEDIMIENTOS" localSheetId="0">'[2]LISTA PARA VALIDACION'!$A$133:$A$270</definedName>
    <definedName name="PROCEDIMIENTOS">'[1]LISTA PARA VALIDACION'!$A$133:$A$270</definedName>
    <definedName name="PROCESO" localSheetId="1">#REF!</definedName>
    <definedName name="PROCESO" localSheetId="0">#REF!</definedName>
    <definedName name="PROCESO" localSheetId="2">#REF!</definedName>
    <definedName name="PROCESO" localSheetId="3">#REF!</definedName>
    <definedName name="PROCESO">#REF!</definedName>
    <definedName name="RESPONSABILIDAD1" localSheetId="0">'[2]LISTA PARA VALIDACION'!$A$521:$A$525</definedName>
    <definedName name="RESPONSABILIDAD1">'[1]LISTA PARA VALIDACION'!$A$521:$A$525</definedName>
    <definedName name="rS" localSheetId="1">#REF!</definedName>
    <definedName name="rS" localSheetId="0">#REF!</definedName>
    <definedName name="rS" localSheetId="2">#REF!</definedName>
    <definedName name="rS" localSheetId="3">#REF!</definedName>
    <definedName name="rS">#REF!</definedName>
    <definedName name="tipo_riesgo">[7]Hoja3!$A$2:$A$9</definedName>
    <definedName name="tratamiento" localSheetId="1">#REF!</definedName>
    <definedName name="tratamiento" localSheetId="5">'DATOS '!$A$24:$A$27</definedName>
    <definedName name="tratamiento" localSheetId="2">#REF!</definedName>
    <definedName name="tratamiento" localSheetId="3">#REF!</definedName>
    <definedName name="tratamiento">#REF!</definedName>
    <definedName name="Valor1" localSheetId="1">#REF!</definedName>
    <definedName name="Valor1" localSheetId="0">#REF!</definedName>
    <definedName name="Valor1" localSheetId="2">#REF!</definedName>
    <definedName name="Valor1" localSheetId="3">#REF!</definedName>
    <definedName name="Valor1">#REF!</definedName>
    <definedName name="valor2" localSheetId="1">#REF!</definedName>
    <definedName name="valor2" localSheetId="0">#REF!</definedName>
    <definedName name="valor2" localSheetId="2">#REF!</definedName>
    <definedName name="valor2" localSheetId="3">#REF!</definedName>
    <definedName name="valor2">#REF!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5" i="40" l="1"/>
  <c r="AD15" i="40" s="1"/>
  <c r="AC18" i="40"/>
  <c r="AD18" i="40" s="1"/>
  <c r="AC13" i="40"/>
  <c r="AD13" i="40" s="1"/>
  <c r="Z18" i="40" l="1"/>
  <c r="DB17" i="40"/>
  <c r="CZ17" i="40"/>
  <c r="CV17" i="40"/>
  <c r="CU17" i="40"/>
  <c r="Z17" i="40"/>
  <c r="AA17" i="40" s="1"/>
  <c r="AC17" i="40" s="1"/>
  <c r="AD17" i="40" l="1"/>
  <c r="AE17" i="40" s="1"/>
  <c r="AF17" i="40" s="1"/>
  <c r="AK17" i="40"/>
  <c r="P17" i="40"/>
  <c r="DB16" i="40"/>
  <c r="CZ16" i="40"/>
  <c r="DB13" i="40"/>
  <c r="CZ13" i="40"/>
  <c r="U3" i="42"/>
  <c r="U4" i="42"/>
  <c r="U5" i="42"/>
  <c r="U6" i="42"/>
  <c r="U2" i="42"/>
  <c r="AK16" i="40" l="1"/>
  <c r="AK13" i="40"/>
  <c r="V3" i="42" l="1"/>
  <c r="V4" i="42"/>
  <c r="V5" i="42"/>
  <c r="V6" i="42"/>
  <c r="CV16" i="40" l="1"/>
  <c r="CU16" i="40"/>
  <c r="Z16" i="40"/>
  <c r="AA16" i="40" s="1"/>
  <c r="Z14" i="40"/>
  <c r="AA14" i="40" s="1"/>
  <c r="CU13" i="40"/>
  <c r="CV13" i="40"/>
  <c r="Z13" i="40"/>
  <c r="Z15" i="40"/>
  <c r="DB10" i="40"/>
  <c r="CZ10" i="40"/>
  <c r="AC16" i="40" l="1"/>
  <c r="AD16" i="40" s="1"/>
  <c r="AE16" i="40" s="1"/>
  <c r="AF16" i="40" s="1"/>
  <c r="AC14" i="40"/>
  <c r="AD14" i="40" s="1"/>
  <c r="P16" i="40"/>
  <c r="P13" i="40"/>
  <c r="AK10" i="40"/>
  <c r="AE13" i="40" l="1"/>
  <c r="AF13" i="40" s="1"/>
  <c r="Z62" i="46" l="1"/>
  <c r="AA62" i="46" s="1"/>
  <c r="Z61" i="46"/>
  <c r="AA61" i="46" s="1"/>
  <c r="DF60" i="46"/>
  <c r="DD60" i="46"/>
  <c r="CZ60" i="46"/>
  <c r="CY60" i="46"/>
  <c r="Z60" i="46"/>
  <c r="AA60" i="46" s="1"/>
  <c r="AC60" i="46" s="1"/>
  <c r="Z59" i="46"/>
  <c r="AA59" i="46" s="1"/>
  <c r="DF58" i="46"/>
  <c r="DD58" i="46"/>
  <c r="CZ58" i="46"/>
  <c r="CY58" i="46"/>
  <c r="Z58" i="46"/>
  <c r="AA58" i="46" s="1"/>
  <c r="AC58" i="46" s="1"/>
  <c r="Z57" i="46"/>
  <c r="AA57" i="46" s="1"/>
  <c r="Z56" i="46"/>
  <c r="AA56" i="46" s="1"/>
  <c r="Z55" i="46"/>
  <c r="AA55" i="46" s="1"/>
  <c r="DF54" i="46"/>
  <c r="DD54" i="46"/>
  <c r="CZ54" i="46"/>
  <c r="CY54" i="46"/>
  <c r="Z54" i="46"/>
  <c r="AA54" i="46" s="1"/>
  <c r="AC54" i="46" s="1"/>
  <c r="DF53" i="46"/>
  <c r="DD53" i="46"/>
  <c r="CZ53" i="46"/>
  <c r="CY53" i="46"/>
  <c r="Z53" i="46"/>
  <c r="AA53" i="46" s="1"/>
  <c r="AC53" i="46" s="1"/>
  <c r="Z52" i="46"/>
  <c r="AA52" i="46" s="1"/>
  <c r="DF51" i="46"/>
  <c r="DD51" i="46"/>
  <c r="CZ51" i="46"/>
  <c r="CY51" i="46"/>
  <c r="Z51" i="46"/>
  <c r="AA51" i="46" s="1"/>
  <c r="AC51" i="46" s="1"/>
  <c r="Z50" i="46"/>
  <c r="AA50" i="46" s="1"/>
  <c r="Z49" i="46"/>
  <c r="AA49" i="46" s="1"/>
  <c r="DF48" i="46"/>
  <c r="DD48" i="46"/>
  <c r="CZ48" i="46"/>
  <c r="CY48" i="46"/>
  <c r="Z48" i="46"/>
  <c r="AA48" i="46" s="1"/>
  <c r="AC48" i="46" s="1"/>
  <c r="Z47" i="46"/>
  <c r="AA47" i="46" s="1"/>
  <c r="DF46" i="46"/>
  <c r="DD46" i="46"/>
  <c r="CZ46" i="46"/>
  <c r="CY46" i="46"/>
  <c r="Z46" i="46"/>
  <c r="AA46" i="46" s="1"/>
  <c r="AC46" i="46" s="1"/>
  <c r="Z45" i="46"/>
  <c r="AA45" i="46" s="1"/>
  <c r="DF44" i="46"/>
  <c r="DD44" i="46"/>
  <c r="CZ44" i="46"/>
  <c r="CY44" i="46"/>
  <c r="Z44" i="46"/>
  <c r="AA44" i="46" s="1"/>
  <c r="AC44" i="46" s="1"/>
  <c r="Z43" i="46"/>
  <c r="AA43" i="46" s="1"/>
  <c r="Z42" i="46"/>
  <c r="AA42" i="46" s="1"/>
  <c r="DF41" i="46"/>
  <c r="DD41" i="46"/>
  <c r="CZ41" i="46"/>
  <c r="CY41" i="46"/>
  <c r="Z41" i="46"/>
  <c r="AA41" i="46" s="1"/>
  <c r="AC41" i="46" s="1"/>
  <c r="Z40" i="46"/>
  <c r="AA40" i="46" s="1"/>
  <c r="Z39" i="46"/>
  <c r="AA39" i="46" s="1"/>
  <c r="Z38" i="46"/>
  <c r="AA38" i="46" s="1"/>
  <c r="DF37" i="46"/>
  <c r="DD37" i="46"/>
  <c r="CZ37" i="46"/>
  <c r="CY37" i="46"/>
  <c r="Z37" i="46"/>
  <c r="AA37" i="46" s="1"/>
  <c r="Z36" i="46"/>
  <c r="AA36" i="46" s="1"/>
  <c r="AC36" i="46" s="1"/>
  <c r="DF35" i="46"/>
  <c r="DD35" i="46"/>
  <c r="CZ35" i="46"/>
  <c r="CY35" i="46"/>
  <c r="Z35" i="46"/>
  <c r="AA35" i="46" s="1"/>
  <c r="Z34" i="46"/>
  <c r="AA34" i="46" s="1"/>
  <c r="AC34" i="46" s="1"/>
  <c r="DF33" i="46"/>
  <c r="DD33" i="46"/>
  <c r="CZ33" i="46"/>
  <c r="CY33" i="46"/>
  <c r="Z33" i="46"/>
  <c r="AA33" i="46" s="1"/>
  <c r="DF32" i="46"/>
  <c r="DD32" i="46"/>
  <c r="CZ32" i="46"/>
  <c r="CY32" i="46"/>
  <c r="Z32" i="46"/>
  <c r="AA32" i="46" s="1"/>
  <c r="Z31" i="46"/>
  <c r="AA31" i="46" s="1"/>
  <c r="AC31" i="46" s="1"/>
  <c r="Z30" i="46"/>
  <c r="AA30" i="46" s="1"/>
  <c r="AC30" i="46" s="1"/>
  <c r="DF29" i="46"/>
  <c r="DD29" i="46"/>
  <c r="CZ29" i="46"/>
  <c r="CY29" i="46"/>
  <c r="Z29" i="46"/>
  <c r="AA29" i="46" s="1"/>
  <c r="AC29" i="46" s="1"/>
  <c r="Z28" i="46"/>
  <c r="AA28" i="46" s="1"/>
  <c r="AC28" i="46" s="1"/>
  <c r="Z27" i="46"/>
  <c r="AA27" i="46" s="1"/>
  <c r="AC27" i="46" s="1"/>
  <c r="DF26" i="46"/>
  <c r="DD26" i="46"/>
  <c r="CZ26" i="46"/>
  <c r="CY26" i="46"/>
  <c r="Z26" i="46"/>
  <c r="AA26" i="46" s="1"/>
  <c r="Z25" i="46"/>
  <c r="AA25" i="46" s="1"/>
  <c r="AC25" i="46" s="1"/>
  <c r="DF24" i="46"/>
  <c r="DD24" i="46"/>
  <c r="CZ24" i="46"/>
  <c r="CY24" i="46"/>
  <c r="Z24" i="46"/>
  <c r="AA24" i="46" s="1"/>
  <c r="Z23" i="46"/>
  <c r="AA23" i="46" s="1"/>
  <c r="AC23" i="46" s="1"/>
  <c r="Z22" i="46"/>
  <c r="AA22" i="46" s="1"/>
  <c r="DF21" i="46"/>
  <c r="DD21" i="46"/>
  <c r="CZ21" i="46"/>
  <c r="CY21" i="46"/>
  <c r="Z21" i="46"/>
  <c r="AA21" i="46" s="1"/>
  <c r="AC21" i="46" s="1"/>
  <c r="Z20" i="46"/>
  <c r="AA20" i="46" s="1"/>
  <c r="AC20" i="46" s="1"/>
  <c r="Z19" i="46"/>
  <c r="AA19" i="46" s="1"/>
  <c r="AC19" i="46" s="1"/>
  <c r="DF18" i="46"/>
  <c r="DD18" i="46"/>
  <c r="CZ18" i="46"/>
  <c r="CY18" i="46"/>
  <c r="Z18" i="46"/>
  <c r="AA18" i="46" s="1"/>
  <c r="AC18" i="46" s="1"/>
  <c r="Z17" i="46"/>
  <c r="AA17" i="46" s="1"/>
  <c r="Z16" i="46"/>
  <c r="AA16" i="46" s="1"/>
  <c r="DF15" i="46"/>
  <c r="DD15" i="46"/>
  <c r="CZ15" i="46"/>
  <c r="CY15" i="46"/>
  <c r="Z15" i="46"/>
  <c r="AA15" i="46" s="1"/>
  <c r="AC15" i="46" s="1"/>
  <c r="Z14" i="46"/>
  <c r="AA14" i="46" s="1"/>
  <c r="Z13" i="46"/>
  <c r="AA13" i="46" s="1"/>
  <c r="Z12" i="46"/>
  <c r="AA12" i="46" s="1"/>
  <c r="Z11" i="46"/>
  <c r="AA11" i="46" s="1"/>
  <c r="DF10" i="46"/>
  <c r="DD10" i="46"/>
  <c r="CZ10" i="46"/>
  <c r="CY10" i="46"/>
  <c r="Z10" i="46"/>
  <c r="AA10" i="46" s="1"/>
  <c r="AC10" i="46" s="1"/>
  <c r="P41" i="46" l="1"/>
  <c r="P60" i="46"/>
  <c r="P18" i="46"/>
  <c r="P46" i="46"/>
  <c r="P51" i="46"/>
  <c r="P53" i="46"/>
  <c r="P15" i="46"/>
  <c r="P35" i="46"/>
  <c r="P10" i="46"/>
  <c r="P26" i="46"/>
  <c r="P32" i="46"/>
  <c r="P54" i="46"/>
  <c r="AC22" i="46"/>
  <c r="AD22" i="46" s="1"/>
  <c r="AD20" i="46"/>
  <c r="AD28" i="46"/>
  <c r="P44" i="46"/>
  <c r="P48" i="46"/>
  <c r="P58" i="46"/>
  <c r="P21" i="46"/>
  <c r="P24" i="46"/>
  <c r="P29" i="46"/>
  <c r="P33" i="46"/>
  <c r="P37" i="46"/>
  <c r="AC32" i="46"/>
  <c r="AD32" i="46" s="1"/>
  <c r="AE32" i="46" s="1"/>
  <c r="AF32" i="46" s="1"/>
  <c r="AC35" i="46"/>
  <c r="AD35" i="46" s="1"/>
  <c r="AD10" i="46"/>
  <c r="AC11" i="46"/>
  <c r="AD11" i="46" s="1"/>
  <c r="AC12" i="46"/>
  <c r="AD12" i="46" s="1"/>
  <c r="AC13" i="46"/>
  <c r="AD13" i="46" s="1"/>
  <c r="AC14" i="46"/>
  <c r="AD14" i="46" s="1"/>
  <c r="AD15" i="46"/>
  <c r="AC16" i="46"/>
  <c r="AD16" i="46" s="1"/>
  <c r="AC17" i="46"/>
  <c r="AD17" i="46" s="1"/>
  <c r="AD18" i="46"/>
  <c r="AD19" i="46"/>
  <c r="AD21" i="46"/>
  <c r="AD23" i="46"/>
  <c r="AC24" i="46"/>
  <c r="AD24" i="46" s="1"/>
  <c r="AD25" i="46"/>
  <c r="AC26" i="46"/>
  <c r="AD26" i="46" s="1"/>
  <c r="AD27" i="46"/>
  <c r="AD29" i="46"/>
  <c r="AC33" i="46"/>
  <c r="AD33" i="46" s="1"/>
  <c r="AC37" i="46"/>
  <c r="AD37" i="46" s="1"/>
  <c r="AD30" i="46"/>
  <c r="AD31" i="46"/>
  <c r="AD34" i="46"/>
  <c r="AD36" i="46"/>
  <c r="AC38" i="46"/>
  <c r="AD38" i="46" s="1"/>
  <c r="AC39" i="46"/>
  <c r="AD39" i="46" s="1"/>
  <c r="AC40" i="46"/>
  <c r="AD40" i="46" s="1"/>
  <c r="AD41" i="46"/>
  <c r="AC42" i="46"/>
  <c r="AD42" i="46" s="1"/>
  <c r="AC43" i="46"/>
  <c r="AD43" i="46" s="1"/>
  <c r="AD44" i="46"/>
  <c r="AC45" i="46"/>
  <c r="AD45" i="46" s="1"/>
  <c r="AD46" i="46"/>
  <c r="AC47" i="46"/>
  <c r="AD47" i="46" s="1"/>
  <c r="AD48" i="46"/>
  <c r="AC49" i="46"/>
  <c r="AD49" i="46" s="1"/>
  <c r="AC50" i="46"/>
  <c r="AD50" i="46" s="1"/>
  <c r="AD51" i="46"/>
  <c r="AC52" i="46"/>
  <c r="AD52" i="46" s="1"/>
  <c r="AD53" i="46"/>
  <c r="AE53" i="46" s="1"/>
  <c r="AF53" i="46" s="1"/>
  <c r="AD54" i="46"/>
  <c r="AC55" i="46"/>
  <c r="AD55" i="46" s="1"/>
  <c r="AC56" i="46"/>
  <c r="AD56" i="46" s="1"/>
  <c r="AC57" i="46"/>
  <c r="AD57" i="46" s="1"/>
  <c r="AD58" i="46"/>
  <c r="AC59" i="46"/>
  <c r="AD59" i="46" s="1"/>
  <c r="AD60" i="46"/>
  <c r="AC61" i="46"/>
  <c r="AD61" i="46" s="1"/>
  <c r="AC62" i="46"/>
  <c r="AD62" i="46" s="1"/>
  <c r="AE46" i="46" l="1"/>
  <c r="AF46" i="46" s="1"/>
  <c r="DG46" i="46" s="1"/>
  <c r="AJ46" i="46" s="1"/>
  <c r="AE24" i="46"/>
  <c r="AF24" i="46" s="1"/>
  <c r="DG24" i="46" s="1"/>
  <c r="AJ24" i="46" s="1"/>
  <c r="AE35" i="46"/>
  <c r="AF35" i="46" s="1"/>
  <c r="DG35" i="46" s="1"/>
  <c r="AJ35" i="46" s="1"/>
  <c r="DG32" i="46"/>
  <c r="AJ32" i="46" s="1"/>
  <c r="DE32" i="46"/>
  <c r="DE35" i="46"/>
  <c r="AE60" i="46"/>
  <c r="AF60" i="46" s="1"/>
  <c r="AE58" i="46"/>
  <c r="AF58" i="46" s="1"/>
  <c r="AE54" i="46"/>
  <c r="AF54" i="46" s="1"/>
  <c r="AE48" i="46"/>
  <c r="AF48" i="46" s="1"/>
  <c r="DE46" i="46"/>
  <c r="AE44" i="46"/>
  <c r="AF44" i="46" s="1"/>
  <c r="AE37" i="46"/>
  <c r="AF37" i="46" s="1"/>
  <c r="AE33" i="46"/>
  <c r="AF33" i="46" s="1"/>
  <c r="AE15" i="46"/>
  <c r="AF15" i="46" s="1"/>
  <c r="AE26" i="46"/>
  <c r="AF26" i="46" s="1"/>
  <c r="DG53" i="46"/>
  <c r="AJ53" i="46" s="1"/>
  <c r="DE53" i="46"/>
  <c r="AE51" i="46"/>
  <c r="AF51" i="46" s="1"/>
  <c r="AE41" i="46"/>
  <c r="AF41" i="46" s="1"/>
  <c r="AE29" i="46"/>
  <c r="AF29" i="46" s="1"/>
  <c r="AE21" i="46"/>
  <c r="AF21" i="46" s="1"/>
  <c r="AE18" i="46"/>
  <c r="AF18" i="46" s="1"/>
  <c r="AE10" i="46"/>
  <c r="AF10" i="46" s="1"/>
  <c r="DE24" i="46" l="1"/>
  <c r="DG18" i="46"/>
  <c r="AJ18" i="46" s="1"/>
  <c r="DE18" i="46"/>
  <c r="DG29" i="46"/>
  <c r="AJ29" i="46" s="1"/>
  <c r="DE29" i="46"/>
  <c r="DG51" i="46"/>
  <c r="AJ51" i="46" s="1"/>
  <c r="DE51" i="46"/>
  <c r="DG15" i="46"/>
  <c r="AJ15" i="46" s="1"/>
  <c r="DE15" i="46"/>
  <c r="DG37" i="46"/>
  <c r="AJ37" i="46" s="1"/>
  <c r="DE37" i="46"/>
  <c r="AK46" i="46"/>
  <c r="AI46" i="46"/>
  <c r="DG48" i="46"/>
  <c r="AJ48" i="46" s="1"/>
  <c r="DE48" i="46"/>
  <c r="DG58" i="46"/>
  <c r="AJ58" i="46" s="1"/>
  <c r="DE58" i="46"/>
  <c r="AK35" i="46"/>
  <c r="AI35" i="46"/>
  <c r="AK32" i="46"/>
  <c r="AI32" i="46"/>
  <c r="AI24" i="46"/>
  <c r="AK24" i="46"/>
  <c r="DG10" i="46"/>
  <c r="AJ10" i="46" s="1"/>
  <c r="DE10" i="46"/>
  <c r="DG21" i="46"/>
  <c r="AJ21" i="46" s="1"/>
  <c r="DE21" i="46"/>
  <c r="DG41" i="46"/>
  <c r="AJ41" i="46" s="1"/>
  <c r="DE41" i="46"/>
  <c r="AK53" i="46"/>
  <c r="AI53" i="46"/>
  <c r="DG26" i="46"/>
  <c r="AJ26" i="46" s="1"/>
  <c r="DE26" i="46"/>
  <c r="DG33" i="46"/>
  <c r="AJ33" i="46" s="1"/>
  <c r="DE33" i="46"/>
  <c r="DG44" i="46"/>
  <c r="AJ44" i="46" s="1"/>
  <c r="DE44" i="46"/>
  <c r="DG54" i="46"/>
  <c r="AJ54" i="46" s="1"/>
  <c r="DE54" i="46"/>
  <c r="DG60" i="46"/>
  <c r="AJ60" i="46" s="1"/>
  <c r="DE60" i="46"/>
  <c r="AK60" i="46" l="1"/>
  <c r="AI60" i="46"/>
  <c r="AK54" i="46"/>
  <c r="AI54" i="46"/>
  <c r="AK44" i="46"/>
  <c r="AI44" i="46"/>
  <c r="AK33" i="46"/>
  <c r="AI33" i="46"/>
  <c r="AI26" i="46"/>
  <c r="AK26" i="46"/>
  <c r="AK41" i="46"/>
  <c r="AI41" i="46"/>
  <c r="AK21" i="46"/>
  <c r="AI21" i="46"/>
  <c r="AK10" i="46"/>
  <c r="AI10" i="46"/>
  <c r="AK58" i="46"/>
  <c r="AI58" i="46"/>
  <c r="AK48" i="46"/>
  <c r="AI48" i="46"/>
  <c r="AK37" i="46"/>
  <c r="AI37" i="46"/>
  <c r="AK15" i="46"/>
  <c r="AI15" i="46"/>
  <c r="AK51" i="46"/>
  <c r="AI51" i="46"/>
  <c r="AK29" i="46"/>
  <c r="AI29" i="46"/>
  <c r="AK18" i="46"/>
  <c r="AI18" i="46"/>
  <c r="DH18" i="46"/>
  <c r="Z12" i="40" l="1"/>
  <c r="AA12" i="40" s="1"/>
  <c r="Z11" i="40"/>
  <c r="AA11" i="40" s="1"/>
  <c r="Z10" i="40"/>
  <c r="AA10" i="40" s="1"/>
  <c r="V2" i="42"/>
  <c r="AC12" i="40" l="1"/>
  <c r="AD12" i="40" s="1"/>
  <c r="AC11" i="40"/>
  <c r="AD11" i="40" s="1"/>
  <c r="CV10" i="40"/>
  <c r="CU10" i="40"/>
  <c r="P10" i="40" l="1"/>
  <c r="AC10" i="40"/>
  <c r="AD10" i="40" s="1"/>
  <c r="AE10" i="40" l="1"/>
  <c r="AF10" i="40" s="1"/>
</calcChain>
</file>

<file path=xl/comments1.xml><?xml version="1.0" encoding="utf-8"?>
<comments xmlns="http://schemas.openxmlformats.org/spreadsheetml/2006/main">
  <authors>
    <author>Jenny Trujillo</author>
  </authors>
  <commentList>
    <comment ref="J18" authorId="0" shapeId="0">
      <text>
        <r>
          <rPr>
            <b/>
            <sz val="9"/>
            <color indexed="81"/>
            <rFont val="Tahoma"/>
            <family val="2"/>
          </rPr>
          <t>Jenny Trujillo:</t>
        </r>
        <r>
          <rPr>
            <sz val="9"/>
            <color indexed="81"/>
            <rFont val="Tahoma"/>
            <family val="2"/>
          </rPr>
          <t xml:space="preserve">
ecónomicos, personas, procesos, sistemas, tecnología, información.</t>
        </r>
      </text>
    </comment>
    <comment ref="S18" authorId="0" shapeId="0">
      <text>
        <r>
          <rPr>
            <b/>
            <sz val="9"/>
            <color indexed="81"/>
            <rFont val="Tahoma"/>
            <family val="2"/>
          </rPr>
          <t>Jenny Trujillo:</t>
        </r>
        <r>
          <rPr>
            <sz val="9"/>
            <color indexed="81"/>
            <rFont val="Tahoma"/>
            <family val="2"/>
          </rPr>
          <t xml:space="preserve">
ecónomicos, personas, procesos, sistemas, tecnología, información.</t>
        </r>
      </text>
    </comment>
  </commentList>
</comments>
</file>

<file path=xl/comments2.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<sst xmlns="http://schemas.openxmlformats.org/spreadsheetml/2006/main" count="2004" uniqueCount="700">
  <si>
    <t>DEPENDENCIA</t>
  </si>
  <si>
    <t>TIPO DE PROCESO</t>
  </si>
  <si>
    <t>PROCESO</t>
  </si>
  <si>
    <t>RIESGO RESIDUAL
(Después de controles)</t>
  </si>
  <si>
    <t>Probabilidad</t>
  </si>
  <si>
    <t xml:space="preserve">Impacto </t>
  </si>
  <si>
    <t>Zona de riesgo</t>
  </si>
  <si>
    <t>Casi seguro</t>
  </si>
  <si>
    <t>Probable</t>
  </si>
  <si>
    <t>Posible</t>
  </si>
  <si>
    <t>Improbable</t>
  </si>
  <si>
    <t>Rara vez</t>
  </si>
  <si>
    <t>Impacto</t>
  </si>
  <si>
    <t>Catastrófico</t>
  </si>
  <si>
    <t>Mayor</t>
  </si>
  <si>
    <t>Moderado</t>
  </si>
  <si>
    <t>Menor</t>
  </si>
  <si>
    <t>Insignificante</t>
  </si>
  <si>
    <t>Extrema</t>
  </si>
  <si>
    <t>Alta</t>
  </si>
  <si>
    <t>Moderada</t>
  </si>
  <si>
    <t>Baja</t>
  </si>
  <si>
    <t>Oficina Asesora de Comunicaciones</t>
  </si>
  <si>
    <t>Subdirección de Gestión, Redes Sociales e Informalidad</t>
  </si>
  <si>
    <t>Subdirección Administrativa y Financiera</t>
  </si>
  <si>
    <t>Subdirección Jurídica y de Contratación</t>
  </si>
  <si>
    <t>Asesoría de Control Interno</t>
  </si>
  <si>
    <t>Apoyo</t>
  </si>
  <si>
    <t>TOTAL</t>
  </si>
  <si>
    <t>Extremo</t>
  </si>
  <si>
    <t>Alto</t>
  </si>
  <si>
    <t>Bajo</t>
  </si>
  <si>
    <t>FECHA DEL SEGUIMIENTO</t>
  </si>
  <si>
    <t>SI</t>
  </si>
  <si>
    <t>ACCIÓN DE CONTINGENCIA APLICADA</t>
  </si>
  <si>
    <t>RIESGO INHERENTE
(Antes de controles)</t>
  </si>
  <si>
    <t>FECHA DE INICIO</t>
  </si>
  <si>
    <t>FECHA DE TERMINACIÓN</t>
  </si>
  <si>
    <t>REGISTROS O EVIDENCIAS</t>
  </si>
  <si>
    <t>OBJETIVO</t>
  </si>
  <si>
    <t>DATOS DEL PROCESO</t>
  </si>
  <si>
    <t>IDENTIFICACIÓN Y VALORACIÓN DEL RIESGO</t>
  </si>
  <si>
    <t>CONTROL DE CAMBIOS</t>
  </si>
  <si>
    <t>VERSIÓN No.</t>
  </si>
  <si>
    <t>DESCRIPCIÓN DEL CAMBIO</t>
  </si>
  <si>
    <t>FECHA</t>
  </si>
  <si>
    <t>CAUSAS</t>
  </si>
  <si>
    <t>CONSECUENCIAS</t>
  </si>
  <si>
    <t>Opciones de manejo</t>
  </si>
  <si>
    <t>EFECTIVIDAD DE LOS CONTROLES</t>
  </si>
  <si>
    <t>EVIDENCIA</t>
  </si>
  <si>
    <t>PLAN DE TRATAMIENTO</t>
  </si>
  <si>
    <t>Subdirección de Formación y Empleabilidad</t>
  </si>
  <si>
    <t>Subdirección de Diseño y Análisis Estratégico</t>
  </si>
  <si>
    <t>Subdirección de Emprendimiento, Servicios Empresariales y Comercialización</t>
  </si>
  <si>
    <t>Periodicidad</t>
  </si>
  <si>
    <t>¿La oportunidad en que se ejecuta el control ayuda a  prevenir la mitigación del riesgo o a detectar la  materialización del riesgo de manera oportuna?</t>
  </si>
  <si>
    <t xml:space="preserve">Qué pasa con las  observaciones o  desviaciones
</t>
  </si>
  <si>
    <t>Asignado</t>
  </si>
  <si>
    <t>Adecuado</t>
  </si>
  <si>
    <t>Oportuna</t>
  </si>
  <si>
    <t>Prevenir</t>
  </si>
  <si>
    <t>Confiable</t>
  </si>
  <si>
    <t>Completa</t>
  </si>
  <si>
    <t>Proposito</t>
  </si>
  <si>
    <t>No Asignado</t>
  </si>
  <si>
    <t>Inadecuado</t>
  </si>
  <si>
    <t>Inoportuna</t>
  </si>
  <si>
    <t>Asignación del responsable</t>
  </si>
  <si>
    <t xml:space="preserve">Segregación y autoridad  del responsable.
</t>
  </si>
  <si>
    <t xml:space="preserve">Cómo se realiza la actividad  de control.
</t>
  </si>
  <si>
    <t>Evidencia de la ejecución  del control.</t>
  </si>
  <si>
    <t>Detectar</t>
  </si>
  <si>
    <t>No es un Control</t>
  </si>
  <si>
    <t>No Confiable</t>
  </si>
  <si>
    <t>Se Investigan y resuelven oportunamente</t>
  </si>
  <si>
    <t>No se investigan y resuelven oportunamente</t>
  </si>
  <si>
    <t>Incompleta</t>
  </si>
  <si>
    <t>No existe</t>
  </si>
  <si>
    <t>Consecuencia / Impacto</t>
  </si>
  <si>
    <t xml:space="preserve">TABLA DE PROBABILIDAD </t>
  </si>
  <si>
    <t xml:space="preserve">(Insignificante) </t>
  </si>
  <si>
    <t>(Menor)</t>
  </si>
  <si>
    <t>(Moderado)</t>
  </si>
  <si>
    <t>(Mayor)</t>
  </si>
  <si>
    <t>(Catastrófico )</t>
  </si>
  <si>
    <t xml:space="preserve">Nivel </t>
  </si>
  <si>
    <t xml:space="preserve"> Descriptor </t>
  </si>
  <si>
    <t xml:space="preserve">Descripción </t>
  </si>
  <si>
    <t xml:space="preserve">Frecuencia </t>
  </si>
  <si>
    <t xml:space="preserve">(Raro) 1 </t>
  </si>
  <si>
    <t xml:space="preserve">Raro </t>
  </si>
  <si>
    <t xml:space="preserve">El evento solo puede ocurrir solo en circunstancias excepcionales </t>
  </si>
  <si>
    <t xml:space="preserve">No se ha presentado en los últimos 5 años </t>
  </si>
  <si>
    <t>2 (Improbable)</t>
  </si>
  <si>
    <t xml:space="preserve">Improbable </t>
  </si>
  <si>
    <t xml:space="preserve">El evento puede ocurrir en algún momento  </t>
  </si>
  <si>
    <t xml:space="preserve">Al menos de una vez en los ultimos 5 años </t>
  </si>
  <si>
    <t xml:space="preserve">3 (Posible) </t>
  </si>
  <si>
    <t xml:space="preserve">Posible </t>
  </si>
  <si>
    <t xml:space="preserve">Al menos de una vez en los 2 últimos años </t>
  </si>
  <si>
    <t>4 (Probable)</t>
  </si>
  <si>
    <t xml:space="preserve">Probable </t>
  </si>
  <si>
    <t xml:space="preserve">El evento probablemente ocurrira en la mayoría de las circunstancias </t>
  </si>
  <si>
    <t xml:space="preserve">Al menos de una vez en el último año </t>
  </si>
  <si>
    <t>5 (Casi seguro)</t>
  </si>
  <si>
    <t xml:space="preserve">Casi seguro </t>
  </si>
  <si>
    <t xml:space="preserve">Se espera que el evento ocurra en la mayoria de las circunstancias </t>
  </si>
  <si>
    <t xml:space="preserve">Mas de una vez al año </t>
  </si>
  <si>
    <t xml:space="preserve">B: Zona de riesgo baja: Asumir el riesgo </t>
  </si>
  <si>
    <t xml:space="preserve">M: Zona de riesgo moderada: Asumir el riesgo, reducir el riesgo </t>
  </si>
  <si>
    <t xml:space="preserve">TABLA DE IMPACTO </t>
  </si>
  <si>
    <t>A: Zona de riesgo Alta: Reducir el riesgo, evitar, compartir o transferir</t>
  </si>
  <si>
    <t xml:space="preserve"> E: Zona de riesgo extrema: Reducir el riesgo, evitar, compartir o transferir</t>
  </si>
  <si>
    <t xml:space="preserve">Si el hecho llegara a presentarse, tendría consecuencias o efectos minimos sobre la entidad </t>
  </si>
  <si>
    <t xml:space="preserve">Si el hecho llegara a presentarse, tendría bajo impacto o efecto sobre la entidad </t>
  </si>
  <si>
    <t xml:space="preserve">Si el hecho llegara a presentarse, tendría medianas consecuencias o efectos  o efecto sobre la entidad </t>
  </si>
  <si>
    <t xml:space="preserve">PROBABILIDAD </t>
  </si>
  <si>
    <t xml:space="preserve">IMPACTO </t>
  </si>
  <si>
    <t xml:space="preserve">Si el hecho llegara a presentarse, tendría altas consecuencias o efectos  o efecto sobre la entidad </t>
  </si>
  <si>
    <t xml:space="preserve">Si </t>
  </si>
  <si>
    <t xml:space="preserve">Si el hecho llegara a presentarse, tendría desastrosas consecuencias o efectos  o efecto sobre la entidad </t>
  </si>
  <si>
    <t xml:space="preserve">No </t>
  </si>
  <si>
    <t xml:space="preserve">RIESGO RESIDUAL </t>
  </si>
  <si>
    <t xml:space="preserve">Zona de Riesgo </t>
  </si>
  <si>
    <t xml:space="preserve">Accion de Tratamiento </t>
  </si>
  <si>
    <t xml:space="preserve">SOLIDEZ </t>
  </si>
  <si>
    <t xml:space="preserve">EL CONJUNTO DE CONTROLES DISMINUYE PROBABILIDAD </t>
  </si>
  <si>
    <t xml:space="preserve">EL CONJUNTO DE CONTROLES DISMINUYE EL IMPACTO </t>
  </si>
  <si>
    <t xml:space="preserve">Asumir el Riesgo </t>
  </si>
  <si>
    <t xml:space="preserve">NO </t>
  </si>
  <si>
    <t xml:space="preserve">SI </t>
  </si>
  <si>
    <t xml:space="preserve"> Asumir el riesgo, reducir el riesgo </t>
  </si>
  <si>
    <t>Débil</t>
  </si>
  <si>
    <t xml:space="preserve">Reducir el riesgo, evitar, compartir,  transferir </t>
  </si>
  <si>
    <t xml:space="preserve">MODERADO </t>
  </si>
  <si>
    <t xml:space="preserve"> Reducir el riesgo, evitar, compartir, transferir </t>
  </si>
  <si>
    <t xml:space="preserve">FUERTE </t>
  </si>
  <si>
    <t>VALOR PROBABILIDAD</t>
  </si>
  <si>
    <t>VALOR IMPACTO</t>
  </si>
  <si>
    <t>Rara Vez</t>
  </si>
  <si>
    <t>Fuerte</t>
  </si>
  <si>
    <t>Debil</t>
  </si>
  <si>
    <t>Para determinar el puntaje a disminuir en probabilidad e impacto tener en cuenta la siguiente tabla:</t>
  </si>
  <si>
    <t>Solidez del Conjunto de Controles</t>
  </si>
  <si>
    <t>Controles Disminuyen Probabilidad…</t>
  </si>
  <si>
    <t>Controles Disminuyen Impacto…</t>
  </si>
  <si>
    <t>Puntaje a Disminuir en Probabilidad</t>
  </si>
  <si>
    <t>Puntaje a Disminuir en Impacto</t>
  </si>
  <si>
    <t>Si se trata de un Riesgo de Corrupción, valorar según la tabla a continuación:</t>
  </si>
  <si>
    <t>Directamente</t>
  </si>
  <si>
    <t>Indirectamente</t>
  </si>
  <si>
    <t>No Disminuye</t>
  </si>
  <si>
    <t>No Aplica</t>
  </si>
  <si>
    <t>Residual</t>
  </si>
  <si>
    <t>Aceptar el riesgo</t>
  </si>
  <si>
    <t>Evaluación Integral</t>
  </si>
  <si>
    <t>TIPO DE CONTROL</t>
  </si>
  <si>
    <t>Preventivo</t>
  </si>
  <si>
    <t xml:space="preserve">ACCIÓN </t>
  </si>
  <si>
    <t>SOPORTE</t>
  </si>
  <si>
    <t xml:space="preserve">RESPONSABLE </t>
  </si>
  <si>
    <t xml:space="preserve">INDICADOR </t>
  </si>
  <si>
    <t xml:space="preserve">EFECTIVIDAD </t>
  </si>
  <si>
    <t>RESULTADO DEL INDICADOR</t>
  </si>
  <si>
    <t>MATERIALIZACIÓN DEL RIESGO</t>
  </si>
  <si>
    <t>PLAN DE MANEJO</t>
  </si>
  <si>
    <t>SE PRESENTÓ EL EVENTO?</t>
  </si>
  <si>
    <t>DESCRIPCIÓN DEL EVENTO</t>
  </si>
  <si>
    <t>DESCRIPCIÓN DEL AVANCE</t>
  </si>
  <si>
    <t>CONTROL</t>
  </si>
  <si>
    <t>¿El responsable tiene la autoridad y adecuada segregación  de funciones en la ejecución del control?</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</si>
  <si>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</si>
  <si>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</si>
  <si>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</si>
  <si>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</si>
  <si>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</si>
  <si>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</si>
  <si>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</si>
  <si>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</si>
  <si>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</si>
  <si>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</si>
  <si>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</si>
  <si>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DISEÑO DE CONTROL</t>
  </si>
  <si>
    <t>EJECUCIÓN DE CONTROL</t>
  </si>
  <si>
    <t>SOLIDEZ INDIVIDUAL</t>
  </si>
  <si>
    <t>SOLIDEZ DE CONJUNTO</t>
  </si>
  <si>
    <t>CONTROLES AYUDAN A DISMINUIR PROBABILIDAD</t>
  </si>
  <si>
    <t>CONTROLES AYUDAN A DISMINUIR IMPACTO</t>
  </si>
  <si>
    <t>MONITOREO Y SEGUIMIENTO PRIMER TRIMESTRE DE 2019</t>
  </si>
  <si>
    <t>MONITOREO Y SEGUIMIENTO CUARTO TRIMESTRE DE 2019</t>
  </si>
  <si>
    <t>MONITOREO Y SEGUIMIENTO TERCER TRIMESTRE DE 2019</t>
  </si>
  <si>
    <t>MONITOREO Y SEGUIMIENTO SEGUNDO TRIMESTRE DE 2019</t>
  </si>
  <si>
    <t>Opciones de tratamiento</t>
  </si>
  <si>
    <t>Estratégico</t>
  </si>
  <si>
    <t>PROCESOS</t>
  </si>
  <si>
    <t>Evaluación</t>
  </si>
  <si>
    <t>Misional</t>
  </si>
  <si>
    <t>Fortalecimiento de la Economía Popular - Alternativas Comerciales</t>
  </si>
  <si>
    <t>Fortalecimiento de la Economía Popular - Emprendimiento y Emprendimiento Social</t>
  </si>
  <si>
    <t xml:space="preserve">Gestión Contractual </t>
  </si>
  <si>
    <t>Gestión de Comunicaciones</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</si>
  <si>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</si>
  <si>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</si>
  <si>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</si>
  <si>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</si>
  <si>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</si>
  <si>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</si>
  <si>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</si>
  <si>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</si>
  <si>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</si>
  <si>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</si>
  <si>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Gestión Documental</t>
  </si>
  <si>
    <t xml:space="preserve">Gestión Jurídica </t>
  </si>
  <si>
    <t xml:space="preserve">Gestión para la Formación y Empleabilidad </t>
  </si>
  <si>
    <t>Gestión para la Soberanía, Seguridad Alimentaria y Nutricional</t>
  </si>
  <si>
    <t>Identificación, Caracterización y Registro de Población Sujeto de Atención</t>
  </si>
  <si>
    <t>Planeación Estratégica y Táctica</t>
  </si>
  <si>
    <t>Planeación Estratégica y Táctica - Riesgos Ambientales</t>
  </si>
  <si>
    <t>Servicio al Usuario</t>
  </si>
  <si>
    <t>Gestión de Seguridad de la Información y Recursos Tecnológicos</t>
  </si>
  <si>
    <t>Ejecución del control</t>
  </si>
  <si>
    <t>Tipo de control</t>
  </si>
  <si>
    <t>Detectivo</t>
  </si>
  <si>
    <t>31 de enero de 2019</t>
  </si>
  <si>
    <t>Elaboración del documento.</t>
  </si>
  <si>
    <t>Reducir, evitar o compartir el riesgo</t>
  </si>
  <si>
    <t>Control Interno Disciplinario</t>
  </si>
  <si>
    <t xml:space="preserve">MAPA DE RIESGOS DE CORRUPCIÓN 2019
INSTITUTO PARA LA ECONOMÍA SOCIAL - IPES </t>
  </si>
  <si>
    <t>Aceptar o reducir el riesgo</t>
  </si>
  <si>
    <t xml:space="preserve">EVIDENCIA </t>
  </si>
  <si>
    <t>PRIMERA LINEA DE DEFENSA</t>
  </si>
  <si>
    <t xml:space="preserve">SEGUIMIENTO </t>
  </si>
  <si>
    <t>AVANCE RESULTADO INDICADOR</t>
  </si>
  <si>
    <t>PRIMER CUATRIMESTRE
(30 DE ABRIL DE 2019)</t>
  </si>
  <si>
    <t>SEGUNDO  CUATRIMESTRE
(31 DE AGOSTO DE 2019)</t>
  </si>
  <si>
    <t>TERCER  CUATRIMESTRE
(31 DE DICIEMBRE DE 2019)</t>
  </si>
  <si>
    <t>TIPO DE RIESGO</t>
  </si>
  <si>
    <t>Estratégicos</t>
  </si>
  <si>
    <t>Gerenciales</t>
  </si>
  <si>
    <t xml:space="preserve">Operativos </t>
  </si>
  <si>
    <t xml:space="preserve">Financieros </t>
  </si>
  <si>
    <t>Tecnológicos</t>
  </si>
  <si>
    <t>Cumplimiento</t>
  </si>
  <si>
    <t>Imagen o reputacional</t>
  </si>
  <si>
    <t xml:space="preserve">Corrupción </t>
  </si>
  <si>
    <t xml:space="preserve">Seguridad digital </t>
  </si>
  <si>
    <t>Contar</t>
  </si>
  <si>
    <t>Riesgo 1</t>
  </si>
  <si>
    <t>DESCRIPCIÓN DEL RIESGO</t>
  </si>
  <si>
    <t xml:space="preserve">RIESGO </t>
  </si>
  <si>
    <t>ACCION U OMISIÓN</t>
  </si>
  <si>
    <t xml:space="preserve">USO DEL PODER </t>
  </si>
  <si>
    <t xml:space="preserve">DESVIAR LA GESTIÓN DE LO PÚBLICO </t>
  </si>
  <si>
    <t xml:space="preserve">BENEFICIO PRIVADO </t>
  </si>
  <si>
    <t xml:space="preserve">DEFINICIÓN DE RIESGO DE CORRUPCIÓN </t>
  </si>
  <si>
    <t>MAPA DE RIESGOS</t>
  </si>
  <si>
    <r>
      <rPr>
        <b/>
        <sz val="12"/>
        <rFont val="Calibri"/>
        <family val="2"/>
      </rPr>
      <t>Página</t>
    </r>
    <r>
      <rPr>
        <sz val="12"/>
        <rFont val="Calibri"/>
        <family val="2"/>
      </rPr>
      <t xml:space="preserve"> 1 de 6</t>
    </r>
  </si>
  <si>
    <t xml:space="preserve">Código: </t>
  </si>
  <si>
    <t>FR-01-PR-MEJ-05</t>
  </si>
  <si>
    <t>Versión:</t>
  </si>
  <si>
    <t>Fecha:</t>
  </si>
  <si>
    <t>Se analiza las amenzas y debilidades, teniendo en cuenta los objetivos estratégicos y de proceso de la entidad, a nivel de Contexto interno, externo y del Proceso.</t>
  </si>
  <si>
    <t>CONTEXTO ESTRATÉGICO DE LOS PROCESO</t>
  </si>
  <si>
    <t xml:space="preserve"> EXTERNOS</t>
  </si>
  <si>
    <t xml:space="preserve"> INTERNOS</t>
  </si>
  <si>
    <t>FACTORES</t>
  </si>
  <si>
    <t>AMENAZAS</t>
  </si>
  <si>
    <t>SITUACION DE RIESGO</t>
  </si>
  <si>
    <t>DEBILIDADES</t>
  </si>
  <si>
    <r>
      <t xml:space="preserve">Políticos
</t>
    </r>
    <r>
      <rPr>
        <sz val="14"/>
        <rFont val="Cambria"/>
        <family val="1"/>
        <scheme val="major"/>
      </rPr>
      <t>(Cambios de gobierno, legislación, políticas públicas, regulación).</t>
    </r>
  </si>
  <si>
    <r>
      <t xml:space="preserve">Estructura Organizacional
PERSONAS
</t>
    </r>
    <r>
      <rPr>
        <sz val="14"/>
        <rFont val="Cambria"/>
        <family val="1"/>
        <scheme val="major"/>
      </rPr>
      <t>(competencia del personal, disponibilidad del personal, seguridad y salud ocupacional).</t>
    </r>
  </si>
  <si>
    <r>
      <t xml:space="preserve">Objetivo del Proceso Proceso
DISEÑO DEL PROCESO: </t>
    </r>
    <r>
      <rPr>
        <sz val="14"/>
        <rFont val="Cambria"/>
        <family val="1"/>
        <scheme val="major"/>
      </rPr>
      <t>claridad en la descripción del alcance y objetivo del proceso.</t>
    </r>
  </si>
  <si>
    <r>
      <t xml:space="preserve">Sociales y Culturales
</t>
    </r>
    <r>
      <rPr>
        <sz val="14"/>
        <rFont val="Cambria"/>
        <family val="1"/>
        <scheme val="major"/>
      </rPr>
      <t>(demografía, responsabilidad social, orden público)</t>
    </r>
  </si>
  <si>
    <t>Funciones y Responsabilidades</t>
  </si>
  <si>
    <t>Alcance del Proceso</t>
  </si>
  <si>
    <r>
      <t xml:space="preserve">Legales y reglamentarios
</t>
    </r>
    <r>
      <rPr>
        <sz val="14"/>
        <rFont val="Cambria"/>
        <family val="1"/>
        <scheme val="major"/>
      </rPr>
      <t>(Normatividad externa (leyes, decretos,
ordenanzas y acuerdos)</t>
    </r>
  </si>
  <si>
    <r>
      <t xml:space="preserve">Políticas, objetivos y estrategias implementadas
ESTRATÉGICOS
</t>
    </r>
    <r>
      <rPr>
        <sz val="14"/>
        <rFont val="Cambria"/>
        <family val="1"/>
        <scheme val="major"/>
      </rPr>
      <t>(direccionamiento estratégico, planeación institucional,liderazgo, trabajo en equipo).</t>
    </r>
  </si>
  <si>
    <r>
      <t xml:space="preserve">Interrelación con otros procesos
INTERACCIONES CON OTROS PROCESOS: </t>
    </r>
    <r>
      <rPr>
        <sz val="14"/>
        <rFont val="Cambria"/>
        <family val="1"/>
        <scheme val="major"/>
      </rPr>
      <t>relación precisa con otros procesos en cuanto a insumos, proveedores, productos, usuarios o clientes.</t>
    </r>
  </si>
  <si>
    <r>
      <t xml:space="preserve">Tecnológicos
</t>
    </r>
    <r>
      <rPr>
        <sz val="14"/>
        <rFont val="Cambria"/>
        <family val="1"/>
        <scheme val="major"/>
      </rPr>
      <t>(Avances en tecnología, acceso a sistemas de información
externos, gobierno en línea)</t>
    </r>
  </si>
  <si>
    <r>
      <t xml:space="preserve">Recursos y conocimientos con que se cuenta
FINANCIEROS
</t>
    </r>
    <r>
      <rPr>
        <sz val="14"/>
        <rFont val="Cambria"/>
        <family val="1"/>
        <scheme val="major"/>
      </rPr>
      <t>(presupuesto de funcionamiento, recursos de inversión, infraestructura, capacidad instalada).</t>
    </r>
  </si>
  <si>
    <r>
      <t xml:space="preserve">Procedimientos asociados
</t>
    </r>
    <r>
      <rPr>
        <sz val="14"/>
        <rFont val="Cambria"/>
        <family val="1"/>
        <scheme val="major"/>
      </rPr>
      <t>Pertinencia en los procedimientos que
desarrollan los procesos.</t>
    </r>
  </si>
  <si>
    <r>
      <t xml:space="preserve">Financieros
</t>
    </r>
    <r>
      <rPr>
        <sz val="14"/>
        <rFont val="Cambria"/>
        <family val="1"/>
        <scheme val="major"/>
      </rPr>
      <t>(Disponibilidad de capital, liquidez, mercados
financieros, desempleo, competencia.)</t>
    </r>
  </si>
  <si>
    <r>
      <t xml:space="preserve">Relaciones con las partes involucradas
COMUNICACIÓN INTERNA: </t>
    </r>
    <r>
      <rPr>
        <sz val="14"/>
        <rFont val="Cambria"/>
        <family val="1"/>
        <scheme val="major"/>
      </rPr>
      <t>canales utilizados y su efectividad, flujo de la información necesaria para el desarrollo de las operaciones.</t>
    </r>
  </si>
  <si>
    <r>
      <t xml:space="preserve">Responsable del proceso </t>
    </r>
    <r>
      <rPr>
        <sz val="14"/>
        <rFont val="Cambria"/>
        <family val="1"/>
        <scheme val="major"/>
      </rPr>
      <t>Grado de autoridad y responsabilidad de los funcionarios frente al proceso.</t>
    </r>
  </si>
  <si>
    <t>Económicos</t>
  </si>
  <si>
    <t>Cultura Organizacional</t>
  </si>
  <si>
    <r>
      <t xml:space="preserve">Activos de seguridad digital del proceso                                                                                                                                                                                                                                                                                                                                                                                                                                                              </t>
    </r>
    <r>
      <rPr>
        <sz val="14"/>
        <rFont val="Cambria"/>
        <family val="1"/>
        <scheme val="major"/>
      </rPr>
      <t>Información, aplicaciones,
hardware entre otros, que se deben proteger para garantizar el funcionamiento interno de cada proceso, como de cara al ciudadano</t>
    </r>
  </si>
  <si>
    <t>RIESGO</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</si>
  <si>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</si>
  <si>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</si>
  <si>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</si>
  <si>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</si>
  <si>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</si>
  <si>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</si>
  <si>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</si>
  <si>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</si>
  <si>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</si>
  <si>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</si>
  <si>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</si>
  <si>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</si>
  <si>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</si>
  <si>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</si>
  <si>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</si>
  <si>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</si>
  <si>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</si>
  <si>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</si>
  <si>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Atender las auditorias de la Asesoría de Control Interno en el marco del proceso de Planeación Estratégica y Táctica.</t>
  </si>
  <si>
    <t>Informes de auditorías</t>
  </si>
  <si>
    <t># de auditorias según Plan de Auditoria de Control Interno</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</si>
  <si>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</si>
  <si>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</si>
  <si>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</si>
  <si>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</si>
  <si>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</si>
  <si>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</si>
  <si>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</si>
  <si>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</si>
  <si>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</si>
  <si>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</si>
  <si>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</si>
  <si>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</si>
  <si>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El Jefe de la Oficina Asesora de Comunicaciones cada vez que se radica una solicitud de apoyo o servicio evalúa la viabilidad y que cumpla con los parámetros establecidos de la solicitud, a través de los formatos radicados. En caso de no ser procedente, se informa al área solicitantes a través de memorandos. Como evidencia los respectivos formatos FO-039 Orden de apoyo o servicio y memorandos.</t>
  </si>
  <si>
    <t>Revisar la viabilidad de la solicitudes realizadas por las áreas.</t>
  </si>
  <si>
    <t>Memorandos radicados a las áreas</t>
  </si>
  <si>
    <t>Número de solicitudes viables</t>
  </si>
  <si>
    <t>El Jefe de la Oficina Asesora de Comunicaciones realiza seguimiento y revisión mensual al cumplimiento de actividades solicitadas mediante un informe de la gestión de la oficina. En caso de encontrar solicitudes no tramitadas realizará las observaciones y recomendaciones pertinentes. Como evidencia los respectivos informes.</t>
  </si>
  <si>
    <t>Realizar seguimiento al cumplimiento de actividades de la OAC.</t>
  </si>
  <si>
    <t>Formato de seguimiento de indicador diligenciado</t>
  </si>
  <si>
    <t>(# de actividades realizadas / # de actividades solicitadas) x 100</t>
  </si>
  <si>
    <t xml:space="preserve">Subdirección de Gestión, Redes Sociales e Informalidad
</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</si>
  <si>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</si>
  <si>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</si>
  <si>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</si>
  <si>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</si>
  <si>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</si>
  <si>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Realizar socializaciones del procedimiento para la asignación de alternativas comerciales a los grupos misionales de esta subdirección.</t>
  </si>
  <si>
    <t>Actas de socializaciones y/o planillas de asistencia</t>
  </si>
  <si>
    <t>Profesionales del Grupo de Planeación de la Subdirección de Gestión, Redes Sociales e Informalidad</t>
  </si>
  <si>
    <t xml:space="preserve">
(# de socializaciones realizadas / # de socializaciones programadas) x 100</t>
  </si>
  <si>
    <t xml:space="preserve">La meta de asiganaciones de alternativas comerciales es anual, para esto se establece una programación mensual de carácter dinamico, es decir, puede variar de acuerdo a las circunstancias. </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</si>
  <si>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</si>
  <si>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Elaborar e implementar el formato de Check List para verificar la aplicación de los criterios de focalización para los contratos nuevos a partir de la aprobación de este formato.</t>
  </si>
  <si>
    <t>Formato de Check List formalizado en la documentación del SIG</t>
  </si>
  <si>
    <t>(# de contratos con el Check List aplicado / # de contratos elaborados) x 100</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</si>
  <si>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</si>
  <si>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 xml:space="preserve">Realizar socializaciones a los grupos misionales de esta subdirección del Procedimiento de Identificación, Caracterización y Registro de la Población Sujeto de Atención y el documento estratégico DE-034 Metodología para Medir el Índice de Vulnerabilidad del Vendedor informal. 
Realizar capacitación en  la herramienta misional -HEMI. </t>
  </si>
  <si>
    <t xml:space="preserve">Profesionales del Grupo de Atención Integral y Planeación de la Subdirección de Gestión, Redes Sociales e Informalidad
Subdirección de Diseño y Análisis Estratégico - Sistemas </t>
  </si>
  <si>
    <t>(# de socializaciones realizadas / # de socializaciones programadas) x 100</t>
  </si>
  <si>
    <t>Posibilidad de recibir o solicitar cualquier dadiva o beneficio a nombre propio o de terceros con el fin ingresar ciudadanos a las alternativas de emprendimiento sin el cumplimiento de los criterios de entrada.</t>
  </si>
  <si>
    <r>
      <t xml:space="preserve">
1. Desconocimiento  o falta de aplicación de los criterios de ingreso a las alternativas de emprendimiento.
2</t>
    </r>
    <r>
      <rPr>
        <sz val="11"/>
        <rFont val="Arial"/>
        <family val="2"/>
      </rPr>
      <t xml:space="preserve">. Presiones indebidas ejercidas por agentes internos o </t>
    </r>
    <r>
      <rPr>
        <sz val="11"/>
        <color theme="1"/>
        <rFont val="Arial"/>
        <family val="2"/>
      </rPr>
      <t xml:space="preserve">externos a la entidad  para beneficiar a cierta población o </t>
    </r>
    <r>
      <rPr>
        <sz val="11"/>
        <rFont val="Arial"/>
        <family val="2"/>
      </rPr>
      <t>personas.
3. Falta de conocimiento y/o experiencia del personal que gestiona las alternativas al interior del área.</t>
    </r>
  </si>
  <si>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</si>
  <si>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r>
      <t>Los profesionales de SESEC responsables de realizar el seguimiento de las personas que ingresan a las alternativas de emprendimiento, cada vez que se realice un</t>
    </r>
    <r>
      <rPr>
        <sz val="11"/>
        <rFont val="Arial"/>
        <family val="2"/>
      </rPr>
      <t>a solicitud a una alternativa de emprendimiento</t>
    </r>
    <r>
      <rPr>
        <sz val="11"/>
        <color theme="1"/>
        <rFont val="Arial"/>
        <family val="2"/>
      </rPr>
      <t>, verifican que la información suministrada por el ciudadano corresponda con los criterios de ingreso establecidos en el documento estratégico DE-017 Criterios de Focalización, a través de FO-426 Lista de chequeo criterios de entrada. En el caso de que se establezca que el usuario no tiene perfil o no cumple con el perfil emprendedor, se procede a referenciarlos a otros programas del IPES o  la entidad competente de acuerdo a su necesidad. Como evidencia los respectivas listas de chequeo y FO -068  cartas enviadas a los solicitantes.</t>
    </r>
  </si>
  <si>
    <t>Realizar capacitaciones a funcionarios y contratistas de la SESEC con relación a los criterios de focalización establecidos en el documento estratégico DE-017 y las herramientas de verificación  de dichos criterios.</t>
  </si>
  <si>
    <t>Listas de asistencia</t>
  </si>
  <si>
    <t>Subdirección Emprendimiento, Servicios Empresariales y Comercialización</t>
  </si>
  <si>
    <t>(# de capacitaciones realizadas / # de capacitaciones programadas) x 100</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</si>
  <si>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</si>
  <si>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Realizar seguimiento periódico de la información publicada en la página web de la entidad y los folletos informativos de la alternativa de emprendimiento social.</t>
  </si>
  <si>
    <t>Pagina web actualizada y folletos informativos</t>
  </si>
  <si>
    <t>(# de revisiones de actualización página web realizadas / # de revisiones de actualización página web programadas) x 100</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</si>
  <si>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</si>
  <si>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Realizar seguimiento a la gestión a través de comités de autoevaluación con el equipo SESEC.</t>
  </si>
  <si>
    <t>Actas de comités de autoevaluación</t>
  </si>
  <si>
    <t>(# de comités de autoevaluación realizados / # de comités de autoevaluación programados) x 100</t>
  </si>
  <si>
    <t>Destinación de recursos con fines diferentes  a los establecidos en las alternativas y actividades de emprendimiento promovidas por la entidad.</t>
  </si>
  <si>
    <t xml:space="preserve">
1. Falta de cumplimiento de controles contemplados en el procedimiento de contratación.
2. Presiones indebidas.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</si>
  <si>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</si>
  <si>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</si>
  <si>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Revisión de los informes financieros y técnicos enviados por los operadores contratados por el IPES.</t>
  </si>
  <si>
    <t>Informes, actas, productos listados de asistencia</t>
  </si>
  <si>
    <t>(#  de informes revisados / #  de  informes programados) x 100</t>
  </si>
  <si>
    <t>El equipo profesional de SESEC realiza comités técnicos correspondientes a cada proceso, con el fin de realizar seguimiento  permanente a la ejecución de los contratos así como de la población beneficiaria de los mismos. En caso de encontrar inconsistencias en alguna de las etapas del proceso de contratación se realizarán las recomendaciones pertinentes. Como evidencia la respectivas actas de comités técnicos.</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</si>
  <si>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</si>
  <si>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</si>
  <si>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 xml:space="preserve">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
</t>
  </si>
  <si>
    <t>1.  Pérdida de imagen y de credibilidad institucional.
2. Investigaciones penales, disciplinarias y fiscales.
3. Detrimento patrimonial.</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</si>
  <si>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</si>
  <si>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Realizar capacitaciones al equipo jurídico y gerentes de plazas de mercado con relación a la aplicación de criterios de asignación con base en una lista que contenga las características que debe cumplir cada uno de los soportes (tiempo de vigencia, entidad autorizada para expedir un certificado, entre otros).</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</si>
  <si>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</si>
  <si>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Realizar sensibilizaciones al equipo jurídico y gerentes de plazas de mercado con relación a los soportes de la consulta de estado de cartera criterios.</t>
  </si>
  <si>
    <t>Listas de asistencia, presentaciones en power point y registro fotográfico</t>
  </si>
  <si>
    <t>(# de sensibilizaciones realizadas / # de sensibilizaciones programadas) x 100</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</si>
  <si>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</si>
  <si>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 xml:space="preserve">Elaborar y publicar comunicados en cada una de las plazas de mercado. </t>
  </si>
  <si>
    <t>Comunicados publicados</t>
  </si>
  <si>
    <t>(# de comunicados publicados  / # comunicados programados) x 100</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</si>
  <si>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</si>
  <si>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 xml:space="preserve">
1. La Entidad no cuenta con un área de facturación y un sistema de soporte tecnológico que permita realizar un seguimiento a los cambios y / o novedades  en la facturación.
2. Presiones indebidas ejercidas por agentes internos o externos a la entidad.</t>
  </si>
  <si>
    <t>1. Detrimento patrimonial, pérdida de recursos económicos o aumento de la cartera.
2. Pérdida de imagen y de credibilidad institucional.
3. Investigaciones penales, fiscales y disciplinarias.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</si>
  <si>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</si>
  <si>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Solicitar mesas de trabajo a las áreas involucradas.</t>
  </si>
  <si>
    <t>Memorandos internos</t>
  </si>
  <si>
    <t>Subdirección de Emprendimiento, Servicios Empresariales y Comercialización -Subdirección Administrativa y Financiera</t>
  </si>
  <si>
    <t># de solicitud de mesas de trabajo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</si>
  <si>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</si>
  <si>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Realizar talleres de sensibilización a los gerentes de las plazas de mercado.</t>
  </si>
  <si>
    <t xml:space="preserve">Actas de sensibilización </t>
  </si>
  <si>
    <t>(# de talleres de sensibilización realizados / # de talleres de sensibilización programados) x 100</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</si>
  <si>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</si>
  <si>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</si>
  <si>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</si>
  <si>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</si>
  <si>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</si>
  <si>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</si>
  <si>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 de capacitaciones realizadas / # de capacitaciones programadas) x 100
(3 capacitaciones al año
Entre febrero y noviembre)</t>
  </si>
  <si>
    <t>Gestión Contractual</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</si>
  <si>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</si>
  <si>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</si>
  <si>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</si>
  <si>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</si>
  <si>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</si>
  <si>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Realizar capacitaciones a funcionarios y contratistas en la elaboración de estudios y documentos previos, supervisión y liquidación de contratos.</t>
  </si>
  <si>
    <t>Actas de capacitación, Circulares recordando cumplimiento funciones supervisores.</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</si>
  <si>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</si>
  <si>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</si>
  <si>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</si>
  <si>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</si>
  <si>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</si>
  <si>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</si>
  <si>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</si>
  <si>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</si>
  <si>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</si>
  <si>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Realizar seguimiento a la gestión de los abogados de defensa judicial.</t>
  </si>
  <si>
    <t>Índice de seguimiento a los tiempos de radicación de procesos y gestiones de subsanación</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</si>
  <si>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</si>
  <si>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vigilancia semanal a los procesos judiciales.</t>
  </si>
  <si>
    <t>FO-588 diligenciado</t>
  </si>
  <si>
    <t>Número de procesos judiciales con seguimiento jurídico</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</si>
  <si>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</si>
  <si>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</si>
  <si>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</si>
  <si>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r>
      <t xml:space="preserve">1. Detrimento o pérdida de recursos de la entidad por multas y sanciones.
2. Pérdida de imagen institucional
</t>
    </r>
    <r>
      <rPr>
        <sz val="11"/>
        <rFont val="Arial"/>
        <family val="2"/>
      </rPr>
      <t>3. Perdida de recursos de la entidad por apropiación de terceros.</t>
    </r>
    <r>
      <rPr>
        <sz val="11"/>
        <color theme="1"/>
        <rFont val="Arial"/>
        <family val="2"/>
      </rPr>
      <t xml:space="preserve">
4. Investigaciones penales, fiscales y disciplinarias.</t>
    </r>
  </si>
  <si>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</si>
  <si>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Elaboración del PAC bimensual.</t>
  </si>
  <si>
    <t>PAC</t>
  </si>
  <si>
    <t>Subdirección Administrativa y Financiera - Tesorería</t>
  </si>
  <si>
    <t>PAC elaborado</t>
  </si>
  <si>
    <t xml:space="preserve">Se recomienda a los responsables de reprogramar el PAC que hagan una adecuada programación teniendo en cuenta todos los compromisos adquiridos para el pago de los siguientes dos meses.  </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</si>
  <si>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</si>
  <si>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Emitir y  socializar circular donde se establecen las fechas de recibo de cuentas de proveedores y contratistas.</t>
  </si>
  <si>
    <t xml:space="preserve">Circular </t>
  </si>
  <si>
    <t>Circular emitida y socializada</t>
  </si>
  <si>
    <t xml:space="preserve">Se realiza recomendación a las áreas que radiquen las cuentas en los plazos establecidos, mas aún tratándose de valores altos que ameritan una mayor revisión por parte de la SAF, con el fin de evitar errores y retrasos en los pagos. Adicionalmente, la radicación de cuentas tardías ocasiona demoras en la reprogramación del PAC del siguiente mes. </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</si>
  <si>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</si>
  <si>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</si>
  <si>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</si>
  <si>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</si>
  <si>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</si>
  <si>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Realizar comités de sostenibilidad contable.</t>
  </si>
  <si>
    <t>Actas de comités</t>
  </si>
  <si>
    <t>(# de comités realizados/ # de comités programados) x 100</t>
  </si>
  <si>
    <t>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</si>
  <si>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</si>
  <si>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</si>
  <si>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</si>
  <si>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</si>
  <si>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</si>
  <si>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</si>
  <si>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</si>
  <si>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</si>
  <si>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Advertir a los beneficiarios que los puntos de recaudo son los bancos autorizados, la ventanilla del IPES y las jornadas de recaudo autorizadas.</t>
  </si>
  <si>
    <t>Evidencias de socialización de convenios</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</si>
  <si>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</si>
  <si>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Restringir el acceso a la información a usuarios específicos con actividades de cartera.</t>
  </si>
  <si>
    <t>Permisos de acceso</t>
  </si>
  <si>
    <t>Tabla de control de acceso</t>
  </si>
  <si>
    <t>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</si>
  <si>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</si>
  <si>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</si>
  <si>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</si>
  <si>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Conciliar los pagos realizados mensualmente con la información reportada por las áreas.</t>
  </si>
  <si>
    <t>Conciliaciones realizadas</t>
  </si>
  <si>
    <t>Subdirección Administrativa y Financiera - Contabilidad</t>
  </si>
  <si>
    <t>(# de conciliaciones revisadas/  # conciliaciones totales recibidas) x 100</t>
  </si>
  <si>
    <t xml:space="preserve">El área de tesorería envia mensualmente a las áreas antes del cierre de OPGET (aplicativo de la Secretaría de Hacienda donde se solicitan los recursos de transferencia), la relación de las cuentas que fueron programadas en el PAC  y a la fecha no han sido radicadas en tesorería, para que tomen las medidas del caso. </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</si>
  <si>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</si>
  <si>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Posibilidad de recibir o solicitar cualquier dadiva o beneficio a nombre propio o de terceros con el fin de generar pérdida de bienes o recursos físicos de la entidad.</t>
  </si>
  <si>
    <r>
      <t>1. Falta de controles en el registro y seguimiento a los inventarios de la entidad.</t>
    </r>
    <r>
      <rPr>
        <sz val="11"/>
        <color theme="1"/>
        <rFont val="Arial"/>
        <family val="2"/>
      </rPr>
      <t xml:space="preserve">
2. Presiones indebidas a servidores por parte de terceros. </t>
    </r>
    <r>
      <rPr>
        <sz val="11"/>
        <color rgb="FFFF0000"/>
        <rFont val="Arial"/>
        <family val="2"/>
      </rPr>
      <t xml:space="preserve"> </t>
    </r>
  </si>
  <si>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</si>
  <si>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Realizar inventarios de los bienes en forma periódica.</t>
  </si>
  <si>
    <t>Inventario periódico</t>
  </si>
  <si>
    <t>Subdirección Administrativa y Financiera - Almacén e Inventarios</t>
  </si>
  <si>
    <t>(# de inventarios realizados / # de inventarios programados) x 100</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</si>
  <si>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</si>
  <si>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</si>
  <si>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</si>
  <si>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 xml:space="preserve">1. Incumplimiento de los procedimientos establecidos para la vinculación del personal.
2. Presentación de documentos falsos.
3. Incumplimiento de los procedimientos establecidos para la vinculación de terceros.
</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</si>
  <si>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</si>
  <si>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</si>
  <si>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Modificar la lista de chequeo de revisión de documentos de forma que se incluya una declaratoria de que los documentos aportados por la persona a vincular son verídicos.</t>
  </si>
  <si>
    <t>Declaratoria</t>
  </si>
  <si>
    <t>Subdirección Administrativa y Financiera - Talento Humano</t>
  </si>
  <si>
    <t>(# de carpetas verificadas / # de carpetas programadas para revisar) x 100</t>
  </si>
  <si>
    <t>Los Estados Contables reflejan la realidad económica de la entidad a pesar de las falencias del sistema de información</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</si>
  <si>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</si>
  <si>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Realizar la verificación posterior a la vinculación de la veracidad de los documentos aportados en cuanto a formación académica.</t>
  </si>
  <si>
    <t>Hojas de vida verificadas</t>
  </si>
  <si>
    <t>(# de hojas de vida revisadas / # de hojas de vida a verificar) x 100</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</si>
  <si>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</si>
  <si>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</si>
  <si>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</si>
  <si>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</si>
  <si>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</si>
  <si>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</si>
  <si>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</si>
  <si>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r>
      <rPr>
        <sz val="11"/>
        <rFont val="Arial"/>
        <family val="2"/>
      </rPr>
      <t>1. Vencimiento de términos, permitiendo que la  conducta disciplinaria quede impune.</t>
    </r>
    <r>
      <rPr>
        <sz val="11"/>
        <color theme="1"/>
        <rFont val="Arial"/>
        <family val="2"/>
      </rPr>
      <t xml:space="preserve">
2. Pérdida de imagen institucional.
3. Investigaciones disciplinarias a los operadores disciplinarios de la entidad.</t>
    </r>
  </si>
  <si>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</si>
  <si>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</si>
  <si>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</si>
  <si>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</si>
  <si>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</si>
  <si>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</si>
  <si>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Verificar información de los procesos disciplinarios.</t>
  </si>
  <si>
    <t>Correos electrónicos</t>
  </si>
  <si>
    <t># correos electrónicos remitidos</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</si>
  <si>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</si>
  <si>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</si>
  <si>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1. Falta de controles en materia archivística por parte de los funcionarios para  la organización, conservación, almacenamiento, consulta y  préstamo de los documentos de la entidad.</t>
  </si>
  <si>
    <r>
      <t>1. Afectación de la información con reserva legal, contable y administrativa.
2. Daño parcial o total de documentos.</t>
    </r>
    <r>
      <rPr>
        <sz val="11"/>
        <color theme="1"/>
        <rFont val="Arial"/>
        <family val="2"/>
      </rPr>
      <t xml:space="preserve">
3. Pérdida de imagen institucional.
4. Investigaciones penales, fiscales y disciplinarias.</t>
    </r>
  </si>
  <si>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</si>
  <si>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</si>
  <si>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</si>
  <si>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</si>
  <si>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</si>
  <si>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</si>
  <si>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</si>
  <si>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</si>
  <si>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</si>
  <si>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</si>
  <si>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</si>
  <si>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</si>
  <si>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</si>
  <si>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</si>
  <si>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Realizar  y publicar el informe mensual de la estadística del digiturno.</t>
  </si>
  <si>
    <t xml:space="preserve">Informes </t>
  </si>
  <si>
    <t>(# de informes realizados / # de informes programados) x 100</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</si>
  <si>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</si>
  <si>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Actualizar la Guía Distrital de Trámites y Servicios acorde con los cambios establecidos por las áreas.</t>
  </si>
  <si>
    <t>Guía Distrital de Trámites y Servicios</t>
  </si>
  <si>
    <t># actualizaciones de la Guía de Trámites y Servicios realizadas</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</si>
  <si>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</si>
  <si>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Realizar el reporte de las denuncias de la plataforma Bogotá Escucha - SDQS en el informe mensual para Veeduría Distrital.</t>
  </si>
  <si>
    <t>Informes</t>
  </si>
  <si>
    <t>(# de reportes realizados / # de reportes programados) x 100</t>
  </si>
  <si>
    <t xml:space="preserve">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 </t>
  </si>
  <si>
    <t>Posibilidad de recibir o solicitar cualquier dadiva o beneficio a nombre propio o de terceros con el fin de extraer, manipular, adulterar o realizar uso indebido de la información confidencial o reservada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</si>
  <si>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</si>
  <si>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</si>
  <si>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 xml:space="preserve">Los profesionales del área de sistemas informan a los usuarios sobre las responsabilidades en el uso de los activos de información institucional, desde el momento de la asignación de privilegios de acceso a la plataforma tecnológica. Desde el sistema de gestión de seguridad de la información se han realizado ejercicios de sensibilización a usuarios.  En caso de encontrar fallas o ausencia de la aplicación de los controles establecidos, los usuarios deben informar a través de del formato incidentes de seguridad. Como evidencia los reportes de incidentes de seguridad. </t>
  </si>
  <si>
    <t>Establecer y desarrollar campañas de sensibilización de seguridad y privacidad de la Información.
Realizar seguimiento y actualización del marco  normativo de seguridad y privacidad de la información en la entidad.</t>
  </si>
  <si>
    <t>Campañas de sensibilización
Documentos actualizados</t>
  </si>
  <si>
    <t>Subdirección de Diseño y Análisis Estratégico - Sistemas</t>
  </si>
  <si>
    <t>(# de campañas de sensibilización realizadas / # de campañas programadas) x 100
Documentos aprobados, publicados y socializados</t>
  </si>
  <si>
    <t>El área de sistemas implementa, mantiene y mejora los controles de seguridad para asegurar  los activos de información institucional en el marco del cumplimiento de la Política de Seguridad de la Información y realiza jornadas de sensibilización sobre seguridad de la información que se reflejen en la consolidación de una cultura alrededor de la seguridad de la información por parte de los usuarios, teniendo como referencia los riesgos de seguridad identificados. En caso de materialización de riesgos de seguridad y privacidad el área de sistemas establece medidas correctivas y plantea la necesidad de desarrollar estrategias de formación a usuarios. Como evidencia las actas de capacitaciones.</t>
  </si>
  <si>
    <t>Realizar capacitaciones en seguridad y privacidad de la información.</t>
  </si>
  <si>
    <t>Actas de socializaciones</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</si>
  <si>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</si>
  <si>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</si>
  <si>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</si>
  <si>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</si>
  <si>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</si>
  <si>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Asistir a capacitaciones o sensibilizaciones relacionadas con control interno y gestión de riesgos.</t>
  </si>
  <si>
    <t>Actas de capacitaciones</t>
  </si>
  <si>
    <t># de capacitaciones asistidas / # de capacitaciones programadas</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</si>
  <si>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</si>
  <si>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Socializar los resultados de las auditorías y seguimientos realizados por el equipo de control interno.</t>
  </si>
  <si>
    <t># de socializaciones realizadas</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</si>
  <si>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</si>
  <si>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Reportar casos al Comité de Coordinación de Control Interno e instancias disciplinarias y de Transparencia.</t>
  </si>
  <si>
    <t>Actas de reunión y comunicaciones remitidas</t>
  </si>
  <si>
    <t>Índice de los casos presentados = # de casos reportados.</t>
  </si>
  <si>
    <t xml:space="preserve">TIPOLOGIA DE RIESGO </t>
  </si>
  <si>
    <t>Total</t>
  </si>
  <si>
    <t>1. ¿Afectar al grupo de funcionarios del proceso?</t>
  </si>
  <si>
    <t>2. ¿Afectar el cumplimiento de metas y objetivos de la dependencia?</t>
  </si>
  <si>
    <t>3. ¿Afectar el cumplimiento de misión de la entidad?</t>
  </si>
  <si>
    <t>4. ¿Afectar el cumplimiento de la misión del sector al que pertenece la entidad?</t>
  </si>
  <si>
    <t>5. ¿Generar pérdida de confianza de la entidad, afectando su reputación?</t>
  </si>
  <si>
    <t>6. ¿Generar pérdida de recursos económicos?</t>
  </si>
  <si>
    <t>7. ¿Afectar la generación de los productos o la prestación de servicios?</t>
  </si>
  <si>
    <t>8. ¿Dar lugar al detrimento de calidad de vida de la comunidad por la pérdida del bien,
servicios o recursos públicos?</t>
  </si>
  <si>
    <t>9. ¿Generar pérdida de información de la entidad?</t>
  </si>
  <si>
    <t>10. ¿Generar intervención de los órganos de control, de la Fiscalía u otro ente?</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</si>
  <si>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</si>
  <si>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</si>
  <si>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</si>
  <si>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</si>
  <si>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</si>
  <si>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 de vidas humanas?</t>
  </si>
  <si>
    <t>17. ¿Afectar la imagen regional?</t>
  </si>
  <si>
    <t>18. ¿Afectar la imagen nacional?</t>
  </si>
  <si>
    <t>19. ¿Generar daño ambiental?</t>
  </si>
  <si>
    <t xml:space="preserve">PUNTAJE </t>
  </si>
  <si>
    <t>PREGUNTA :
S I  E L  R I E S G O  D E  C O R R U P C I Ó N  S E M AT E R I A L I Z A  P O D R Í A . . .</t>
  </si>
  <si>
    <t>Riesgo 2</t>
  </si>
  <si>
    <t>Riesgo 3</t>
  </si>
  <si>
    <t>Riesgo 4</t>
  </si>
  <si>
    <t>Riesgo 5</t>
  </si>
  <si>
    <t>NO</t>
  </si>
  <si>
    <t>Cambio de administración  que impliquen nuevas directrices, ajustes en programas y proyectos</t>
  </si>
  <si>
    <t>Ineficiencia operacional en el desarrollo de la Gestión Documental de la Entidad</t>
  </si>
  <si>
    <t>Directrices distritales frente a la formulación e Implementación de la gestión documental</t>
  </si>
  <si>
    <t xml:space="preserve">
Ineficiencia operacional en el desarrollo de la Gestión Documental de la Entidad</t>
  </si>
  <si>
    <t xml:space="preserve">Pérdida de documentos en las diferentes unidades de información 
</t>
  </si>
  <si>
    <t xml:space="preserve">1.1. Desconocimiento de los procesos de gestión documental 
1.2. Manejo inadecuado de la documentación por los usuarios internos 
1.3. Aplicación inadecuada de la Tabla de Retención Documental por parte de los servidores públicos y contratistas de la Entidad
</t>
  </si>
  <si>
    <t xml:space="preserve">Deterioro documental 
</t>
  </si>
  <si>
    <t xml:space="preserve">2.1. Uso indecuado de espacios y elementos apropiados para la salvaguarda, organización, preservación y conservación de los archivos
2.2. No aplicar las estrategias de planeación, prevención y saneamiento ambiental y documental a los archivos 
2.3. Inadecuado almacenamiento de los documentos de acuerdo a su soporte documental 
</t>
  </si>
  <si>
    <t xml:space="preserve">Ineficiencia operacional en el desarrollo de la Gestión Documental de la Entidad
</t>
  </si>
  <si>
    <t xml:space="preserve">Administrar técnicamente la documentación producida por las diferentes unidades de información, para la toma de decisiones asertivas y la salvaguarda de la
memoria histórica del Instituto para la Economía Social IPES
</t>
  </si>
  <si>
    <t>Administrar técnicamente la documentación producida por las diferentes unidades de información, para la toma de decisiones asertivas y la salvaguarda de la
memoria histórica del Instituto para la Economía Social IPES</t>
  </si>
  <si>
    <t xml:space="preserve">1.1. Reprocesos que afectan la continuidad en la gestión de la administración pública
1.2. Sanciones disciplinarias y administrativas
1.3. Hallazgos administrativos internos y externos frente a los procesos archivísticos de la Entidad 
</t>
  </si>
  <si>
    <t xml:space="preserve">Pérdida de documentos fisicos y electronicos en las diferentes unidades de información 
</t>
  </si>
  <si>
    <t xml:space="preserve">Factores asociados con el desconocimiento de los procesos de gestión documental; manejo inadecuado de la documentación por los usuarios internos;  aplicación inadecuada de la Tabla de Retención Documental por parte de los servidores públicos y contratistas de la Entidad pueden generar Pérdida de documentos fisicos y electronicos en las diferentes unidades de información 
</t>
  </si>
  <si>
    <t xml:space="preserve">El  uso inadecuado de espacios y elementos apropiados para la salvaguarda, organización, preservación y conservación de los archivos, el no aplicar las estrategias de planeación, prevención y saneamiento ambiental y documental a los archivos  y el incorrecto almacenamiento de los documentos de acuerdo a su soporte documental pueden ocasionar  deterioro documental 
</t>
  </si>
  <si>
    <t xml:space="preserve">Entrega inoportuna de la correspondencia a las dependencias y al responsable del tramite. 
</t>
  </si>
  <si>
    <t xml:space="preserve">El reparto de las comunicaciones oficiales realizado por el operador de mensajeria a las dependencias  a destiempos puden traer con sigo entregas inoportunas y atrasos en el tramite.  Igualmente se pueden presentar demoras por parte del responsable de la distribución interna al personal designado para dar respuesta a las mismas </t>
  </si>
  <si>
    <t xml:space="preserve">2.1. No atender con la oportunidad requerida  la consulta y el préstamo de los documentos.
2.2. Costos adicionales para la Entidad asociados a procesos técnicos para la recuperación de la información
2.3. Pérdida de la historia y el know how  institucional 
</t>
  </si>
  <si>
    <t xml:space="preserve">4.1. Acciones jurídicas en contra del Instituto 
4.2. Sanciones disciplinarias y administrativas 
</t>
  </si>
  <si>
    <t xml:space="preserve">Falta de compromiso en los procesos de implementación de los instrumentos archivísticos del Instituto  para la adecuada organización de la documentación, poca participación en las sensibilizaciones y capacitaciones que en gestión documental se realizan y resistencia al cambio.
</t>
  </si>
  <si>
    <t xml:space="preserve">3.1. Falta de compromiso en los procesos de implementación de los instrumentos archivísticos del Instituto
3.2. Poca participación en las sensibilizaciones y capacitaciones que en gestión documental se realizan
3.3 Resistencia la cambio
</t>
  </si>
  <si>
    <t xml:space="preserve">
3.1. Reprocesos en las actividades de mejora de la gestión documental de la Entidad 
3.2.. Afectación en el  cumplimiento de los objetivos del proceso de Gestión Documental
3.3. . Hallazgos por parte de Control Interno. 
3.4. Sanciones disciplinarias.
</t>
  </si>
  <si>
    <t xml:space="preserve">4.1. Falta de aplicación de los  procedimientos para la radicación y entrega de la correspondencia a las dependencias 
4.2. Demora  en el reparto de las comunicaciones oficiales a las dependencias por parte del operador del servicio de mensajería
4.3. Tardanza en cada una de las dependencias para la entrega de las comunicaciones oficiales al personal  delegado para su trámite oportuno
</t>
  </si>
  <si>
    <t>Realizar el seguimiento de uso, aplicación y diligenciamiento en las dependencias del Formato FO-160 de consulta y préstamo de documentos</t>
  </si>
  <si>
    <t xml:space="preserve">Subdirección Administrativa  Finaciera - Gestión Documental </t>
  </si>
  <si>
    <t xml:space="preserve">Realizar el seguimiento de uso, aplicación y diligenciamiento en las dependencias del Formato FO-064 Formato único de inventario documental </t>
  </si>
  <si>
    <t>Realizar el seguimiento de uso, aplicación y diligenciamiento en las dependencias del Formato Guía de Afuera FO-063</t>
  </si>
  <si>
    <t xml:space="preserve">Se efectua un (1) seguimiento trimestral </t>
  </si>
  <si>
    <t>Formato FO-160 de consulta y préstamo de documentos</t>
  </si>
  <si>
    <t xml:space="preserve">Formato  FO-064 Formato único de inventario documental </t>
  </si>
  <si>
    <t>Formato Guía de Afuera FO-063</t>
  </si>
  <si>
    <t xml:space="preserve">Revisar las observacienes y comentarios del informe  técnico resultado del monitoreo y control de condiciones ambientales y Saneamiento Ambiental realizado por el Archivo de Bogotá </t>
  </si>
  <si>
    <t>Se efectua un (1) seguimiento anual</t>
  </si>
  <si>
    <t xml:space="preserve">Informe técnico de visita monitoreo y control de condiciones ambientales  y saneamiento ambiental </t>
  </si>
  <si>
    <t>Programar las capaciaciones para el personal operario de aseo de la sede administrativa y las plazas de mercado del Instituto relacionadas con el  control y  seguimiento a las condiciones de higiene y aseo en los archivos del Instituto</t>
  </si>
  <si>
    <t xml:space="preserve">Formato de control y  seguimiento a las condiciones de higiene y aseo en los archivos del Instituto.
Presentación de la capacitación.
Planillas de asistencia </t>
  </si>
  <si>
    <t xml:space="preserve">Subdirección Administrativa  Finaciera - Gestión Documental y el area de Servicios Generales </t>
  </si>
  <si>
    <t xml:space="preserve">Se efectua capacitación una vez al año </t>
  </si>
  <si>
    <t xml:space="preserve">Analizar el formato FO-127 pedido de papeleria </t>
  </si>
  <si>
    <t xml:space="preserve">FO-127 pedido de papeleria </t>
  </si>
  <si>
    <t xml:space="preserve">Subdirección Administrativa y Financiera - Gestión Documental  y el Almacen General </t>
  </si>
  <si>
    <t>Formatos; FO- 605 Evaluación pre de conocimientos de capacitación, FO- 606 Evaluación post de conocimientos de capacitación y FO- 607 Evaluación satisfacción capacitación,</t>
  </si>
  <si>
    <t xml:space="preserve">Programar las capaciaciones de Gestión Documental  para los Servidores Públicos y Contratistas del Institito </t>
  </si>
  <si>
    <t xml:space="preserve">Subdirección Administrativa y Financiera - Gestión Documental  y el area de Talento Humano </t>
  </si>
  <si>
    <t xml:space="preserve">Se realizan 12 capacitaciones al año </t>
  </si>
  <si>
    <t>Planilla de reparto de correspondencia</t>
  </si>
  <si>
    <t>Seguimiento a la Planilla de reparto de correspondencia</t>
  </si>
  <si>
    <t>Seguimiento al  Formato FO-268 Planilla de control de comunicaciones oficiales recibidas e internas</t>
  </si>
  <si>
    <t>FO - 268  Planilla de control de comunicaciones oficiales recibidas e internas</t>
  </si>
  <si>
    <t xml:space="preserve">Servidores públicos y contratistas no capacitados ni actualizados en el manejo de los procesos y procedimientos en materia archivística 
Manejo inadecuado de la documentación por los usuarios internos 
Aplicación inadecuada de la Tabla de Retención Documental por parte de los servidores públicos y contratistas de la Entidad
Uso indecuado de espacios y elementos apropiados para la salvaguarda, organización, preservación y conservación de los archivos
El recurso humano de gestión documental no cumple con las competencias y perfiles adecuados
Resistencia al cambio   para llevar a cabo los planes,  programas y actividades propias de la gestión documental
</t>
  </si>
  <si>
    <t xml:space="preserve">Pérdida de documentos físicos y electrónicos en las diferentes unidades de información
Deterioro documental
Ineficiencia operacional en el desarrollo de la Gestión Documental de la Entidad
Entrega inoportuna de la correspondencia a las dependencias y al responsable del trámite. 
</t>
  </si>
  <si>
    <t>Se efectua un (1) seguimiento mensual</t>
  </si>
  <si>
    <t xml:space="preserve">La Subdirección Administrativa y Financiera con el apoyo del Archivo de Bogotá realizaran  una vez al año el monitoreo y control de condiciones ambientales y saneamiento ambiental preventivo de los depósitos de archivo, elaborando el respectivo informe técnico de visita, con el cual la Subdirección Administrativa y Financiera – Gestión Documental revisa las observaciones y recomendaciones del Archivo de Bogotá y atiende lo pertinente a través de las acciones de mejora que planifiquen dentro del proceso a corto, mediano y largo plazo, el informe técnico de visita se archiva como evidencia físicamente teniendo en cuenta la Tabla de Retención Documental –TRD del Instituto. Si no se realiza en el periodo definido se reprograma..  </t>
  </si>
  <si>
    <t xml:space="preserve">El Servidor Público y Contratista  participan en la sensibilización y capacitación realizada por la Subdirección Administrativa y Financiera – Gestión Documental, cada vez que se programe esta actividad, participando con el diligenciamiento de los siguientes formatos; FO- 605 Evaluación pre de conocimientos de capacitación, FO- 606 Evaluación post de conocimientos de capacitación y FO- 607 Evaluación satisfacción capacitación, de los cuales el FO-605 y FO-606 serán revisados por el área de Gestión Documental analizando los factores de mejora, sugerencias, compromisos y seguimiento de observar el no diligenciamiento por parte de los asistentes se procederá a solicitar el respectivo trámite ante el o los responsables, como evidencia se deben archivaran física o electrónicamente los formatos anteriormente descritos, teniendo  en cuenta la Tabla de Retención Documental –TRD del Instituto.  Si la actividad no se realiza en el periodo definido se reprograma, pero se debe cumplir..  </t>
  </si>
  <si>
    <t xml:space="preserve">Los Servidores Públicos y Contratistas utilizan adecuadamente los elementos físicos para la conservación y preservación de los archivos (carpetas, cajas) teniendo en cuenta la racionalización de estos, igualmente el manejo y cuidado a los archivadores rodantes cada vez que se requieran, el área de Gestión Documental conjuntamente con el Almacén General controlaran el manejo y consumo por dependencia a través del Formato FO -127  pedido de papelería , en caso de observar que no se da un uso adecuado y racionalizado a los elementos se informara por correo electrónico al Subdirector, jefe de oficina o Asesoría para que atiendan lo pertinente y realice las correcciones del caso, cada una de las evidencias se archivaran física o electrónicamente teniendo en cuenta la Tabla de Retención Documental –TRD del Instituto.  Si la actividad no se realiza en el periodo definido se reprograma, pero se debe cumplir..  </t>
  </si>
  <si>
    <t xml:space="preserve">Los Servidores Públicos y Contratistas utilizan el  Formato FO-063 Guía de afuera, como evidencia y reemplazo temporal  de los expedientes físicos que salgan en calidad de préstamo o consulta de los archivos de gestión y central, ubicando el mismo en  la respectiva caja cada vez que se requiera, el prestador del servicio garantizará el debido diligenciamiento del formato y el área de Gestión Documental verifica que este documento este situado de forma adecuada y apropiadamente tramitado si surgen observaciones se informa al responsable para el respectivo ajuste, el documento Guía de Afuera FO-063 una vez surta todo el diligenciamiento de los diferentes espacios se archivara físicamente  como evidencia teniendo en cuenta la Tabla de Retención Documental –TRD del Instituto.  </t>
  </si>
  <si>
    <t xml:space="preserve">Los Servidores Públicos  y Contratistas, son responsables de la adecuada conservación, organización, uso y manejo de los documentos y archivos que se deriven en el ejercicio de sus funciones u obligaciones, al ser vinculado, contratado, trasladado o desvinculado de su cargo o actividades por lo tanto diligenciaran el formato FO-064 Formato único de inventario documental cada vez que se requiera, el área de Gestión Documental revisa el cumplimiento en cuanto al diligenciamiento adecuado de este Instrumento y de presentarse ajustes u observaciones atenderá lo pertinente con el respectivo responsable, el inventario documental debe estar publicado como  evidencia en las Unidad “U” del equipo del Servidor Público o Contratista y en el Usuario gestiondocumental@ipes.gov.co, teniendo en cuenta los lineamientos establecidos por la Subdirección Administrativa y Financiera – Gestión Documental. </t>
  </si>
  <si>
    <t xml:space="preserve">El Servidor Público o Contratista  cada vez que  requiera  la consulta o el  préstamo de los archivos de gestión, central o histórico del Instituto física o electrónicamente diligencia el  Formato FO-160 de consulta y préstamo de documentos, el cual se envía al correo electrónico del prestador del servicio quien verifica el registro de información requerida, atendiendo el mismo, de no recepcionar el formato diligenciado de forma adecuada solicitará  por  correo electrónico su corrección o ajuste, como evidencia el  responsable del trámite archivará la solicitud y respuesta electrónica o física teniendo en cuenta la Tabla de Retención Documental –TRD del Instituto.  </t>
  </si>
  <si>
    <t xml:space="preserve">El prestador del servicio de mensajería del Instituto realiza el reparto y entrega de las comunicaciones oficiales a las dependencias todos los días utilizando la planilla de reparto de correspondencia, generada electrónicamente por el aplicativo de radicación del Instituto,  si durante el recorrido  de reparto en el área no es recepcionada o recibida  la documentación se deja registrada en la casilla de anotaciones la hora en que se efectúo la actividad, con este dato se realiza la observación al responsable para su respectiva corrección las evidencias se archivaran física o electrónicamente teniendo en cuenta la Tabla de Retención Documental –TRD del Instituto.  </t>
  </si>
  <si>
    <t xml:space="preserve">Los Servidores Públicos y Contratistas designados en cada dependencia efectuan el reparto interno de las comunicaciones oficiales para el respectivo trámite de respuesta mediante el Formato FO-268 Planilla de control de comunicaciones oficiales recibidas e internas, todos los días, el área de Gestión Documental realizará la revisión de este instrumento y en los casos de no encontrar la planilla debidamente diligenciada, solicitará al responsable los ajustes que se requieran verificando el cumplimiento de los mismos, como evidencia se deben archivaran física o electrónicamente el Formato FO-268  FO-268 Planilla de control de comunicaciones oficiales recibidas e internas teniendo  en cuenta la Tabla de Retención Documental –TRD del Instituto.  </t>
  </si>
  <si>
    <t xml:space="preserve">Cambios normativos que impliquen nuevas directrices, ajustes en planes, programas y proyectos </t>
  </si>
  <si>
    <t xml:space="preserve"> Ineficiencia operacional en el desarrollo de la Gestión Documental de la Entidad</t>
  </si>
  <si>
    <t xml:space="preserve">Nuevas plataformas tecnológicas distritales que impliquen cambios de la infraestructura y la cultura documental de la entidad
</t>
  </si>
  <si>
    <t>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t>
  </si>
  <si>
    <t>Ambientales</t>
  </si>
  <si>
    <t xml:space="preserve">Falta controles ambientales y sanitarios en el archivo de gestión
</t>
  </si>
  <si>
    <t xml:space="preserve">Disminución en el Presupuesto asignado a la entidad.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</si>
  <si>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</si>
  <si>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Desarticulación institucional y sectorial que no ha permitido la integración de respuestas integrales e integradoras a los empleadosfrente a la gestión documental</t>
  </si>
  <si>
    <t xml:space="preserve">Alta rotación de personal, por tanto falta de continuidad y eficacia de la gestión de archivo  
Falta de personal y continuidad del mismo para la aplicación de los instrumentos archivísticos de la Entidad 
</t>
  </si>
  <si>
    <t xml:space="preserve">Incumplimiento de estándares normativos y procedimentales en materia de Gestión Documental  
Se es reactivo ante novedades y hallazgos relacionados con los procesos de gestión documental   
Limitado  compromiso de la alta dirección  </t>
  </si>
  <si>
    <t xml:space="preserve">Recursos limitados para la operación y logística del plan de gestión documental </t>
  </si>
  <si>
    <t xml:space="preserve">Estrategias de convocatoria con poca receptividad de la población que dificultan el cumplimiento de las metas de gestión de archivo
</t>
  </si>
  <si>
    <t xml:space="preserve">Demoras en el reparto de la correspondencia y de las comunicaciones oficiales que requieren prioridad  
No contar con el compromiso institucional para la aplicación de las herramientas archivisticas  
Deficiencias en la cultura de gestión documental   
Mínima participación de los servidores públicos en las actividades de capacitación de gestión documental   
Mínima participación de los servidores públicos en el diligenciamiento de procedimientos  relacionados con la gestión documental  
Falta de conocimiento y la aplicación del mismo con respecto a las dependencias encargadas de atender los diferentes requerimientos
</t>
  </si>
  <si>
    <t>N.A.</t>
  </si>
  <si>
    <t xml:space="preserve">Inadecuado almacenamiento de los documentos de acuerdo a su soporte documental   
No siempre se trabaja por procesos, lo que genera problemas de articulación de los grupos de trabajo. 
</t>
  </si>
  <si>
    <t xml:space="preserve">Ineficiencia operacional en el desarrollo de la Gestión Documental de la Entidad </t>
  </si>
  <si>
    <t xml:space="preserve">Procesos y Procedimientos de Gestión Documental no actualizados en el Sistema Integrado de Gestión de la Entidad   
Procedimientos y formatos no socializados de gestión documental  
Falta fortalecimiento de los controles para el manejo de la documentación    
No aplicar las estrategias de planeación, prevención y saneamiento ambiental y documental a los archivos </t>
  </si>
  <si>
    <t xml:space="preserve">Pérdida de documentos en las diferentes unidades de información   
Deterioro documental   
Ineficiencia operacional en el desarrollo de la Gestión Documental de la Entidad 
Entrega inoportuna de la correspondencia a las dependencias y de comunicaciones oficiales a los usuarios internos y externos
</t>
  </si>
  <si>
    <t xml:space="preserve">No se ingresa la información de manera correcta y oportuna a los sistemas de información de la entidad. </t>
  </si>
  <si>
    <t xml:space="preserve">Perdida de integridad 
Perdida de disponibilidad  
Perdida de confidencialidad </t>
  </si>
  <si>
    <t xml:space="preserve">La Subdirección Administrativa y Financiera – Gestión Documental conjuntamente con el área de Servicios Generales de la Entidad, establecen la capacitación para el personal operario de aseo de la sede administrativa y las plazas de mercado del Instituto y el formato de control y  seguimiento a las condiciones de higiene y aseo en los archivos del Instituto tres veces por semana  el área de Gestión Documental revisa  que este formato esté debidamente diligenciado si surgen observaciones en cuanto a la actividad se informa al área de Servicios Generales para tomar la medidas necesarias en cuanto a la prestación del servicio, el formato establecido para esta actividad se archiva como evidencia físicamente teniendo en cuenta la Tabla de Retención Documental –TRD del Instituto.  </t>
  </si>
  <si>
    <t>AÑO:</t>
  </si>
  <si>
    <t>FECHA DE ACTUALIZACIÓN:</t>
  </si>
  <si>
    <t>Creación del documento</t>
  </si>
  <si>
    <t>31 de enero de 2018</t>
  </si>
  <si>
    <t>Se realiza cambio total de la estructura de la matriz en el marco del Modelo Integrado de Planeación y Gestión - MIPG y teniendo en cuenta los establecido en la Guía para la administración del riesgo y el diseño de controles en entidades públicas - Riesgos de gestión, corrupción y seguridad digital - Versión 4 - Octubre de 2018.</t>
  </si>
  <si>
    <t>INDICADOR /
INDICE</t>
  </si>
  <si>
    <t xml:space="preserve">Ambiental </t>
  </si>
  <si>
    <t>03 de enero de 2018</t>
  </si>
  <si>
    <t>30 de septiembre de 2019</t>
  </si>
  <si>
    <t xml:space="preserve">Modificación de los riesgos asociados </t>
  </si>
  <si>
    <t>31 de diciembre de 2019</t>
  </si>
  <si>
    <t>En proceso de seguimiento a la valoración de riesgos.</t>
  </si>
  <si>
    <t>PRIMER CUATRIMESTRE
(30 DE ABRIL DE 2020)</t>
  </si>
  <si>
    <t>SEGUNDO  CUATRIMESTRE
(31 DE AGOSTO DE 2020)</t>
  </si>
  <si>
    <t>TERCER  CUATRIMESTRE
(31 DE DICIEMBRE DE 2020)</t>
  </si>
  <si>
    <t xml:space="preserve">MAPA DE RIESGOS DE PROCESO 2020
INSTITUTO PARA LA ECONOMÍA SOCIAL - IPES </t>
  </si>
  <si>
    <t>31 de enero de 2020</t>
  </si>
  <si>
    <t>Se realiza ajuste a riesgos y controles para vigencia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</si>
</sst>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45" x14ac:knownFonts="1">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1"/>
      <color theme="1"/>
      <name val="Calibri"/>
      <family val="2"/>
      <scheme val="minor"/>
    </font>
    <font>
      <b/>
      <sz val="13"/>
      <color theme="1"/>
      <name val="Arial"/>
      <family val="2"/>
    </font>
    <font>
      <b/>
      <sz val="20"/>
      <color theme="1"/>
      <name val="Arial"/>
      <family val="2"/>
    </font>
    <font>
      <sz val="11"/>
      <name val="Arial"/>
      <family val="2"/>
    </font>
    <font>
      <sz val="12"/>
      <color theme="1"/>
      <name val="Arial"/>
      <family val="2"/>
    </font>
    <font>
      <b/>
      <sz val="11"/>
      <color theme="1"/>
      <name val="Calibri"/>
      <family val="2"/>
      <scheme val="minor"/>
    </font>
    <font>
      <u/>
      <sz val="11"/>
      <color theme="10"/>
      <name val="Calibri"/>
      <family val="2"/>
    </font>
    <font>
      <sz val="10"/>
      <color theme="1"/>
      <name val="Calibri"/>
      <family val="2"/>
      <scheme val="minor"/>
    </font>
    <font>
      <sz val="9"/>
      <color theme="1"/>
      <name val="Arial Narrow"/>
      <family val="2"/>
    </font>
    <font>
      <b/>
      <sz val="9"/>
      <color indexed="81"/>
      <name val="Tahoma"/>
      <family val="2"/>
    </font>
    <font>
      <sz val="9"/>
      <color indexed="81"/>
      <name val="Tahoma"/>
      <family val="2"/>
    </font>
    <font>
      <b/>
      <sz val="11"/>
      <name val="Calibri"/>
      <family val="2"/>
      <scheme val="minor"/>
    </font>
    <font>
      <sz val="10"/>
      <color theme="1"/>
      <name val="Arial Narrow"/>
      <family val="2"/>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4"/>
      <name val="Calibri"/>
      <family val="2"/>
    </font>
    <font>
      <sz val="12"/>
      <name val="Calibri"/>
      <family val="2"/>
    </font>
    <font>
      <b/>
      <sz val="12"/>
      <name val="Calibri"/>
      <family val="2"/>
    </font>
    <font>
      <sz val="11"/>
      <name val="Calibri"/>
      <family val="2"/>
    </font>
    <font>
      <sz val="16"/>
      <name val="Calibri"/>
      <family val="2"/>
    </font>
    <font>
      <b/>
      <sz val="16"/>
      <name val="Cambria"/>
      <family val="1"/>
      <scheme val="major"/>
    </font>
    <font>
      <b/>
      <sz val="14"/>
      <name val="Cambria"/>
      <family val="1"/>
      <scheme val="major"/>
    </font>
    <font>
      <sz val="14"/>
      <name val="Cambria"/>
      <family val="1"/>
      <scheme val="major"/>
    </font>
    <font>
      <sz val="14"/>
      <color theme="1"/>
      <name val="Cambria"/>
      <family val="1"/>
      <scheme val="major"/>
    </font>
    <font>
      <sz val="9"/>
      <color theme="1"/>
      <name val="Cambria"/>
      <family val="1"/>
      <scheme val="major"/>
    </font>
    <font>
      <sz val="11"/>
      <color rgb="FFFF0000"/>
      <name val="Arial"/>
      <family val="2"/>
    </font>
    <font>
      <sz val="11"/>
      <color rgb="FF000000"/>
      <name val="Arial"/>
      <family val="2"/>
    </font>
    <font>
      <sz val="11"/>
      <name val="Calibri"/>
      <family val="2"/>
      <scheme val="minor"/>
    </font>
    <font>
      <b/>
      <sz val="14"/>
      <name val="Arial"/>
      <family val="2"/>
    </font>
    <font>
      <b/>
      <sz val="11"/>
      <name val="Arial"/>
      <family val="2"/>
    </font>
    <font>
      <b/>
      <sz val="20"/>
      <name val="Arial"/>
      <family val="2"/>
    </font>
    <font>
      <b/>
      <sz val="13"/>
      <name val="Arial"/>
      <family val="2"/>
    </font>
    <font>
      <b/>
      <sz val="10"/>
      <name val="Arial"/>
      <family val="2"/>
    </font>
    <font>
      <sz val="12"/>
      <name val="Arial"/>
      <family val="2"/>
    </font>
    <font>
      <b/>
      <sz val="12"/>
      <color theme="1"/>
      <name val="Arial"/>
      <family val="2"/>
    </font>
    <font>
      <sz val="11"/>
      <name val="Arial"/>
      <family val="2"/>
    </font>
  </fonts>
  <fills count="36">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theme="0" tint="-0.14999847407452621"/>
        <bgColor indexed="64"/>
      </patternFill>
    </fill>
    <fill>
      <patternFill patternType="solid">
        <fgColor rgb="FF00B0F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AFBDD"/>
        <bgColor indexed="64"/>
      </patternFill>
    </fill>
    <fill>
      <patternFill patternType="solid">
        <fgColor theme="0"/>
        <bgColor indexed="64"/>
      </patternFill>
    </fill>
    <fill>
      <patternFill patternType="solid">
        <fgColor rgb="FFE0E0E0"/>
        <bgColor indexed="64"/>
      </patternFill>
    </fill>
    <fill>
      <patternFill patternType="solid">
        <fgColor rgb="FF339966"/>
        <bgColor indexed="64"/>
      </patternFill>
    </fill>
    <fill>
      <patternFill patternType="solid">
        <fgColor rgb="FF0000FF"/>
        <bgColor indexed="64"/>
      </patternFill>
    </fill>
    <fill>
      <patternFill patternType="solid">
        <fgColor theme="4"/>
        <bgColor indexed="64"/>
      </patternFill>
    </fill>
    <fill>
      <patternFill patternType="solid">
        <fgColor rgb="FF5B9BD5"/>
        <bgColor indexed="64"/>
      </patternFill>
    </fill>
    <fill>
      <patternFill patternType="solid">
        <fgColor theme="9" tint="-0.249977111117893"/>
        <bgColor indexed="64"/>
      </patternFill>
    </fill>
    <fill>
      <patternFill patternType="solid">
        <fgColor rgb="FFDDDDDD"/>
        <bgColor indexed="64"/>
      </patternFill>
    </fill>
    <fill>
      <patternFill patternType="solid">
        <fgColor theme="9" tint="0.59999389629810485"/>
        <bgColor indexed="64"/>
      </patternFill>
    </fill>
    <fill>
      <patternFill patternType="solid">
        <fgColor rgb="FFFFE0C1"/>
        <bgColor indexed="64"/>
      </patternFill>
    </fill>
    <fill>
      <patternFill patternType="solid">
        <fgColor rgb="FFDBB7FF"/>
        <bgColor indexed="64"/>
      </patternFill>
    </fill>
    <fill>
      <patternFill patternType="solid">
        <fgColor rgb="FFCDECFF"/>
        <bgColor indexed="64"/>
      </patternFill>
    </fill>
    <fill>
      <patternFill patternType="solid">
        <fgColor rgb="FFC2CCFE"/>
        <bgColor indexed="64"/>
      </patternFill>
    </fill>
    <fill>
      <patternFill patternType="solid">
        <fgColor rgb="FFAFEBAF"/>
        <bgColor indexed="64"/>
      </patternFill>
    </fill>
    <fill>
      <patternFill patternType="solid">
        <fgColor rgb="FFEDD7E0"/>
        <bgColor indexed="64"/>
      </patternFill>
    </fill>
    <fill>
      <patternFill patternType="solid">
        <fgColor rgb="FFC9C9FF"/>
        <bgColor indexed="64"/>
      </patternFill>
    </fill>
    <fill>
      <patternFill patternType="solid">
        <fgColor rgb="FF97BAFF"/>
        <bgColor indexed="64"/>
      </patternFill>
    </fill>
    <fill>
      <patternFill patternType="solid">
        <fgColor rgb="FFABFFFF"/>
        <bgColor indexed="64"/>
      </patternFill>
    </fill>
    <fill>
      <patternFill patternType="solid">
        <fgColor rgb="FFFFFF8F"/>
        <bgColor indexed="64"/>
      </patternFill>
    </fill>
    <fill>
      <patternFill patternType="solid">
        <fgColor rgb="FFDFFFD5"/>
        <bgColor indexed="64"/>
      </patternFill>
    </fill>
    <fill>
      <patternFill patternType="solid">
        <fgColor rgb="FFFECBC2"/>
        <bgColor indexed="64"/>
      </patternFill>
    </fill>
    <fill>
      <patternFill patternType="solid">
        <fgColor theme="8" tint="0.399975585192419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hair">
        <color theme="3"/>
      </left>
      <right style="hair">
        <color theme="3"/>
      </right>
      <top/>
      <bottom style="hair">
        <color theme="3"/>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6">
    <xf numFmtId="0" fontId="0" fillId="0" borderId="0"/>
    <xf numFmtId="0" fontId="4" fillId="0" borderId="0"/>
    <xf numFmtId="9" fontId="6" fillId="0" borderId="0" applyFont="0" applyFill="0" applyBorder="0" applyAlignment="0" applyProtection="0"/>
    <xf numFmtId="0" fontId="6" fillId="0" borderId="0"/>
    <xf numFmtId="0" fontId="12" fillId="0" borderId="0" applyNumberFormat="0" applyFill="0" applyBorder="0" applyAlignment="0" applyProtection="0">
      <alignment vertical="top"/>
      <protection locked="0"/>
    </xf>
    <xf numFmtId="0" fontId="4" fillId="0" borderId="0"/>
  </cellStyleXfs>
  <cellXfs count="613">
    <xf numFmtId="0" fontId="0" fillId="0" borderId="0" xfId="0"/>
    <xf numFmtId="0" fontId="1" fillId="0" borderId="0" xfId="0" applyFont="1"/>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4" borderId="1" xfId="0" applyFont="1" applyFill="1" applyBorder="1" applyAlignment="1">
      <alignment vertical="center" wrapText="1"/>
    </xf>
    <xf numFmtId="0" fontId="1" fillId="0" borderId="1" xfId="0" applyFont="1" applyBorder="1"/>
    <xf numFmtId="0" fontId="3" fillId="5" borderId="1" xfId="0" applyFont="1" applyFill="1" applyBorder="1" applyAlignment="1">
      <alignment vertical="center" wrapText="1"/>
    </xf>
    <xf numFmtId="0" fontId="3" fillId="6" borderId="1" xfId="0" applyFont="1" applyFill="1" applyBorder="1" applyAlignment="1">
      <alignment vertical="center" wrapText="1"/>
    </xf>
    <xf numFmtId="0" fontId="3" fillId="0" borderId="0" xfId="0" applyFont="1" applyAlignment="1">
      <alignment vertical="center" wrapText="1"/>
    </xf>
    <xf numFmtId="0" fontId="5" fillId="11"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0" xfId="0" applyFont="1" applyAlignment="1">
      <alignment horizontal="justify" vertical="center" wrapText="1"/>
    </xf>
    <xf numFmtId="0" fontId="1" fillId="14" borderId="1" xfId="0" applyFont="1" applyFill="1" applyBorder="1" applyAlignment="1">
      <alignment horizontal="justify" vertical="center" wrapText="1"/>
    </xf>
    <xf numFmtId="0" fontId="3" fillId="0" borderId="1"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9" fontId="1" fillId="0" borderId="1" xfId="2" applyNumberFormat="1" applyFont="1" applyBorder="1" applyAlignment="1">
      <alignment horizontal="center" vertical="center" wrapText="1"/>
    </xf>
    <xf numFmtId="0" fontId="3" fillId="0" borderId="1" xfId="0" applyFont="1" applyBorder="1" applyAlignment="1">
      <alignment horizontal="justify" vertical="center" wrapText="1"/>
    </xf>
    <xf numFmtId="9" fontId="10" fillId="0" borderId="1" xfId="2" applyNumberFormat="1" applyFont="1" applyFill="1" applyBorder="1" applyAlignment="1">
      <alignment horizontal="center" vertical="center" wrapText="1"/>
    </xf>
    <xf numFmtId="9" fontId="10" fillId="0" borderId="1" xfId="2" applyNumberFormat="1" applyFont="1" applyBorder="1" applyAlignment="1">
      <alignment horizontal="center" vertical="center" wrapText="1"/>
    </xf>
    <xf numFmtId="14" fontId="1" fillId="0" borderId="1" xfId="0" applyNumberFormat="1" applyFont="1" applyBorder="1" applyAlignment="1">
      <alignment horizontal="justify" vertical="center" wrapText="1"/>
    </xf>
    <xf numFmtId="0" fontId="0" fillId="0" borderId="1" xfId="0" applyBorder="1" applyAlignment="1">
      <alignment horizontal="center" vertical="center"/>
    </xf>
    <xf numFmtId="0" fontId="0" fillId="0" borderId="0" xfId="0" applyAlignment="1">
      <alignment wrapText="1"/>
    </xf>
    <xf numFmtId="0" fontId="0" fillId="0" borderId="0" xfId="0" applyAlignment="1">
      <alignment vertical="center" wrapText="1"/>
    </xf>
    <xf numFmtId="0" fontId="11" fillId="0" borderId="0" xfId="0" applyFont="1" applyAlignment="1">
      <alignment vertical="center" wrapText="1"/>
    </xf>
    <xf numFmtId="0" fontId="14" fillId="15" borderId="12"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0"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14" fillId="15" borderId="17" xfId="0" applyFont="1" applyFill="1" applyBorder="1" applyAlignment="1">
      <alignment horizontal="justify" vertical="center" wrapText="1"/>
    </xf>
    <xf numFmtId="0" fontId="14" fillId="16" borderId="17" xfId="0" applyFont="1" applyFill="1" applyBorder="1" applyAlignment="1">
      <alignment horizontal="center" vertical="center" wrapText="1"/>
    </xf>
    <xf numFmtId="0" fontId="14" fillId="17" borderId="1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15" borderId="12" xfId="0" applyFont="1" applyFill="1" applyBorder="1" applyAlignment="1">
      <alignment horizontal="justify" vertical="center" wrapText="1"/>
    </xf>
    <xf numFmtId="0" fontId="14" fillId="2" borderId="12" xfId="0" applyFont="1" applyFill="1" applyBorder="1" applyAlignment="1">
      <alignment vertical="center" wrapText="1"/>
    </xf>
    <xf numFmtId="0" fontId="14" fillId="0" borderId="11" xfId="0" applyFont="1" applyBorder="1" applyAlignment="1">
      <alignment horizontal="center" vertical="center" wrapText="1"/>
    </xf>
    <xf numFmtId="0" fontId="14" fillId="0" borderId="11" xfId="0" applyFont="1" applyBorder="1" applyAlignment="1">
      <alignment vertical="center" wrapText="1"/>
    </xf>
    <xf numFmtId="0" fontId="14" fillId="0" borderId="11" xfId="0" applyFont="1" applyFill="1" applyBorder="1" applyAlignment="1">
      <alignment vertical="center" wrapText="1"/>
    </xf>
    <xf numFmtId="0" fontId="14" fillId="15" borderId="18" xfId="0" applyFont="1" applyFill="1" applyBorder="1" applyAlignment="1">
      <alignment horizontal="justify" vertical="center" wrapText="1"/>
    </xf>
    <xf numFmtId="0" fontId="14" fillId="0" borderId="0" xfId="0" applyFont="1" applyFill="1" applyBorder="1" applyAlignment="1">
      <alignment vertical="center" wrapText="1"/>
    </xf>
    <xf numFmtId="0" fontId="0" fillId="0" borderId="0" xfId="0" applyFill="1" applyBorder="1" applyAlignment="1">
      <alignment vertical="center" wrapText="1"/>
    </xf>
    <xf numFmtId="0" fontId="14" fillId="14" borderId="0" xfId="0" applyFont="1" applyFill="1" applyBorder="1" applyAlignment="1">
      <alignment horizontal="center"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9" borderId="1"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vertical="center" wrapText="1"/>
    </xf>
    <xf numFmtId="0" fontId="17" fillId="5" borderId="19" xfId="0" applyFont="1" applyFill="1" applyBorder="1" applyAlignment="1" applyProtection="1">
      <alignment horizontal="center" vertical="center" wrapText="1"/>
      <protection hidden="1"/>
    </xf>
    <xf numFmtId="0" fontId="13" fillId="0" borderId="0" xfId="0" applyFont="1" applyAlignment="1">
      <alignment wrapText="1"/>
    </xf>
    <xf numFmtId="0" fontId="13" fillId="0" borderId="0" xfId="0" applyFont="1" applyAlignment="1">
      <alignment vertical="center" wrapText="1"/>
    </xf>
    <xf numFmtId="0" fontId="18" fillId="15" borderId="11"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18" fillId="0" borderId="11" xfId="0" applyFont="1" applyBorder="1" applyAlignment="1">
      <alignment vertical="center" wrapText="1"/>
    </xf>
    <xf numFmtId="0" fontId="18" fillId="0" borderId="11"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9" borderId="1" xfId="0" applyFont="1" applyFill="1" applyBorder="1" applyAlignment="1">
      <alignment horizontal="center" vertical="center" wrapText="1"/>
    </xf>
    <xf numFmtId="0" fontId="13" fillId="0" borderId="1" xfId="0" applyFont="1" applyBorder="1" applyAlignment="1">
      <alignment vertical="center" wrapText="1"/>
    </xf>
    <xf numFmtId="0" fontId="13" fillId="0" borderId="1" xfId="0" applyFont="1" applyFill="1" applyBorder="1" applyAlignment="1">
      <alignment vertical="center" wrapText="1"/>
    </xf>
    <xf numFmtId="0" fontId="0" fillId="0" borderId="0" xfId="0" applyAlignment="1" applyProtection="1"/>
    <xf numFmtId="0" fontId="21" fillId="0" borderId="1" xfId="0" applyFont="1" applyFill="1" applyBorder="1" applyAlignment="1" applyProtection="1">
      <alignment horizontal="justify" vertical="center" wrapText="1"/>
    </xf>
    <xf numFmtId="0" fontId="21" fillId="0" borderId="1" xfId="0" applyFont="1" applyBorder="1" applyAlignment="1" applyProtection="1">
      <alignment horizontal="justify" vertical="center" wrapText="1"/>
    </xf>
    <xf numFmtId="0" fontId="21" fillId="0" borderId="2" xfId="0" applyFont="1" applyFill="1" applyBorder="1" applyAlignment="1" applyProtection="1">
      <alignment horizontal="justify" vertical="center" wrapText="1"/>
    </xf>
    <xf numFmtId="0" fontId="22" fillId="0" borderId="0" xfId="0" applyFont="1" applyAlignment="1">
      <alignment horizontal="left" vertical="center"/>
    </xf>
    <xf numFmtId="0" fontId="8" fillId="14" borderId="9" xfId="0" applyFont="1" applyFill="1" applyBorder="1" applyAlignment="1">
      <alignment horizontal="justify" vertical="center" wrapText="1"/>
    </xf>
    <xf numFmtId="0" fontId="8" fillId="14" borderId="9"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0" xfId="0" applyFont="1" applyFill="1" applyBorder="1" applyAlignment="1">
      <alignment horizontal="justify" vertical="center" wrapText="1"/>
    </xf>
    <xf numFmtId="0" fontId="3" fillId="14" borderId="0" xfId="0" applyFont="1" applyFill="1" applyAlignment="1">
      <alignment horizontal="justify" vertical="center" wrapText="1"/>
    </xf>
    <xf numFmtId="0" fontId="3" fillId="14" borderId="0" xfId="0" applyFont="1" applyFill="1" applyAlignment="1">
      <alignment vertical="center" wrapText="1"/>
    </xf>
    <xf numFmtId="0" fontId="5" fillId="12" borderId="4" xfId="0" applyFont="1" applyFill="1" applyBorder="1" applyAlignment="1" applyProtection="1">
      <alignment horizontal="center" vertical="center" wrapText="1"/>
    </xf>
    <xf numFmtId="0" fontId="5" fillId="12" borderId="4" xfId="0" applyFont="1" applyFill="1" applyBorder="1" applyAlignment="1">
      <alignment horizontal="center" vertical="center" wrapText="1"/>
    </xf>
    <xf numFmtId="0" fontId="2" fillId="21" borderId="0" xfId="0" applyFont="1" applyFill="1" applyBorder="1" applyAlignment="1" applyProtection="1">
      <alignment horizontal="center" vertical="center" wrapText="1"/>
    </xf>
    <xf numFmtId="0" fontId="3" fillId="0" borderId="1"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1" fillId="0" borderId="0" xfId="0" applyFont="1" applyBorder="1"/>
    <xf numFmtId="0" fontId="2" fillId="0" borderId="0" xfId="0" applyFont="1" applyBorder="1" applyAlignment="1"/>
    <xf numFmtId="0" fontId="2" fillId="0" borderId="1" xfId="0" applyFont="1" applyBorder="1" applyAlignment="1"/>
    <xf numFmtId="0" fontId="3" fillId="0" borderId="1" xfId="0" applyFont="1" applyFill="1" applyBorder="1" applyAlignment="1">
      <alignment horizontal="center" vertical="center" wrapText="1"/>
    </xf>
    <xf numFmtId="164" fontId="9" fillId="0" borderId="1" xfId="0" applyNumberFormat="1" applyFont="1" applyBorder="1" applyAlignment="1" applyProtection="1">
      <alignment horizontal="center" vertical="center" wrapText="1"/>
      <protection locked="0"/>
    </xf>
    <xf numFmtId="0" fontId="1" fillId="0" borderId="1" xfId="0" applyFont="1" applyFill="1" applyBorder="1" applyAlignment="1">
      <alignment horizontal="justify" vertical="center" wrapText="1"/>
    </xf>
    <xf numFmtId="15" fontId="1" fillId="0" borderId="4" xfId="0" applyNumberFormat="1" applyFont="1" applyBorder="1" applyAlignment="1">
      <alignment horizontal="center" vertical="center" wrapText="1"/>
    </xf>
    <xf numFmtId="0" fontId="2" fillId="0" borderId="0" xfId="0" applyFont="1"/>
    <xf numFmtId="0" fontId="2" fillId="12" borderId="1"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justify"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1" fillId="0" borderId="2" xfId="0" applyFont="1" applyBorder="1" applyAlignment="1">
      <alignment horizontal="justify" vertical="center" wrapText="1"/>
    </xf>
    <xf numFmtId="0" fontId="3" fillId="0" borderId="8"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15" fontId="1" fillId="0" borderId="4" xfId="0" applyNumberFormat="1" applyFont="1" applyBorder="1" applyAlignment="1">
      <alignment horizontal="justify" vertical="center" wrapText="1"/>
    </xf>
    <xf numFmtId="0" fontId="0" fillId="0" borderId="0" xfId="0" applyAlignment="1">
      <alignment horizontal="center"/>
    </xf>
    <xf numFmtId="0" fontId="0" fillId="0" borderId="1" xfId="0" applyBorder="1"/>
    <xf numFmtId="0" fontId="0" fillId="0" borderId="1" xfId="0" applyBorder="1" applyAlignment="1">
      <alignment horizontal="center"/>
    </xf>
    <xf numFmtId="0" fontId="5" fillId="10" borderId="0" xfId="0" applyFont="1" applyFill="1" applyBorder="1" applyAlignment="1" applyProtection="1">
      <alignment horizontal="center" vertical="center" wrapText="1"/>
    </xf>
    <xf numFmtId="0" fontId="30" fillId="9" borderId="11" xfId="0" applyFont="1" applyFill="1" applyBorder="1" applyAlignment="1">
      <alignment horizontal="center" vertical="center" wrapText="1"/>
    </xf>
    <xf numFmtId="0" fontId="33" fillId="0" borderId="0" xfId="0" applyFont="1"/>
    <xf numFmtId="0" fontId="1" fillId="0" borderId="1" xfId="0" applyFont="1" applyBorder="1" applyAlignment="1">
      <alignment horizontal="center" vertical="center"/>
    </xf>
    <xf numFmtId="9" fontId="1" fillId="0" borderId="1" xfId="0" applyNumberFormat="1" applyFont="1" applyBorder="1" applyAlignment="1">
      <alignment horizontal="center"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15" fontId="9" fillId="0" borderId="4" xfId="0" applyNumberFormat="1" applyFont="1" applyBorder="1" applyAlignment="1">
      <alignment horizontal="center" vertical="center" wrapText="1"/>
    </xf>
    <xf numFmtId="0" fontId="3" fillId="0" borderId="1" xfId="0" applyFont="1" applyBorder="1" applyAlignment="1">
      <alignment vertical="center" wrapText="1"/>
    </xf>
    <xf numFmtId="0" fontId="9" fillId="0" borderId="1" xfId="0" applyFont="1" applyFill="1" applyBorder="1" applyAlignment="1">
      <alignment horizontal="justify" vertical="center" wrapText="1"/>
    </xf>
    <xf numFmtId="9" fontId="1" fillId="0" borderId="1" xfId="2" applyFont="1" applyFill="1" applyBorder="1" applyAlignment="1">
      <alignment horizontal="center" vertical="center" wrapText="1"/>
    </xf>
    <xf numFmtId="165" fontId="9" fillId="0" borderId="1" xfId="2" applyNumberFormat="1" applyFont="1" applyFill="1" applyBorder="1" applyAlignment="1">
      <alignment horizontal="center" vertical="center" wrapText="1"/>
    </xf>
    <xf numFmtId="0" fontId="34" fillId="0" borderId="1" xfId="0" applyFont="1" applyBorder="1" applyAlignment="1">
      <alignment horizontal="justify" vertical="center" wrapText="1"/>
    </xf>
    <xf numFmtId="9" fontId="9" fillId="0" borderId="1" xfId="2" applyFont="1" applyFill="1" applyBorder="1" applyAlignment="1">
      <alignment horizontal="center" vertical="center" wrapText="1"/>
    </xf>
    <xf numFmtId="0" fontId="3" fillId="0" borderId="0" xfId="0" applyFont="1" applyBorder="1" applyAlignment="1">
      <alignment vertical="center" wrapText="1"/>
    </xf>
    <xf numFmtId="9" fontId="1" fillId="0" borderId="3" xfId="0" applyNumberFormat="1" applyFont="1" applyBorder="1" applyAlignment="1">
      <alignment horizontal="center" vertical="center" wrapText="1"/>
    </xf>
    <xf numFmtId="15" fontId="1" fillId="0" borderId="2" xfId="0" applyNumberFormat="1" applyFont="1" applyBorder="1" applyAlignment="1">
      <alignment horizontal="center" vertical="center" wrapText="1"/>
    </xf>
    <xf numFmtId="0" fontId="9" fillId="0" borderId="3" xfId="0" applyFont="1" applyBorder="1" applyAlignment="1">
      <alignment horizontal="justify" vertical="center" wrapText="1"/>
    </xf>
    <xf numFmtId="9" fontId="9" fillId="0" borderId="3" xfId="0" applyNumberFormat="1" applyFont="1" applyBorder="1" applyAlignment="1">
      <alignment horizontal="center" vertical="center" wrapText="1"/>
    </xf>
    <xf numFmtId="15" fontId="9" fillId="0" borderId="2" xfId="0" applyNumberFormat="1" applyFont="1" applyBorder="1" applyAlignment="1">
      <alignment horizontal="center" vertical="center" wrapText="1"/>
    </xf>
    <xf numFmtId="0" fontId="3" fillId="0" borderId="3" xfId="0" applyFont="1" applyBorder="1" applyAlignment="1">
      <alignment vertical="center" wrapText="1"/>
    </xf>
    <xf numFmtId="15" fontId="1" fillId="0" borderId="3"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0" fontId="35" fillId="26"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4" xfId="0" applyFont="1" applyBorder="1" applyAlignment="1">
      <alignment horizontal="center" vertical="center" wrapText="1"/>
    </xf>
    <xf numFmtId="0" fontId="34" fillId="0" borderId="4" xfId="0" applyFont="1" applyBorder="1" applyAlignment="1">
      <alignment horizontal="justify" vertical="center" wrapText="1"/>
    </xf>
    <xf numFmtId="0" fontId="1" fillId="0" borderId="0" xfId="0" applyFont="1" applyBorder="1" applyAlignment="1">
      <alignment horizontal="center" vertical="center" wrapText="1"/>
    </xf>
    <xf numFmtId="9" fontId="1" fillId="0" borderId="1" xfId="2" applyFont="1" applyBorder="1" applyAlignment="1">
      <alignment horizontal="center" vertical="center" wrapText="1"/>
    </xf>
    <xf numFmtId="9" fontId="1" fillId="0" borderId="1" xfId="0" applyNumberFormat="1" applyFont="1" applyFill="1" applyBorder="1" applyAlignment="1">
      <alignment horizontal="center" vertical="center" wrapText="1"/>
    </xf>
    <xf numFmtId="14" fontId="1" fillId="0" borderId="4" xfId="0" applyNumberFormat="1" applyFont="1" applyBorder="1" applyAlignment="1">
      <alignment horizontal="justify" vertical="center" wrapText="1"/>
    </xf>
    <xf numFmtId="0" fontId="1" fillId="14" borderId="1" xfId="0" applyFont="1" applyFill="1" applyBorder="1" applyAlignment="1">
      <alignment vertical="center" wrapText="1"/>
    </xf>
    <xf numFmtId="1" fontId="1" fillId="0" borderId="1" xfId="2" applyNumberFormat="1" applyFont="1" applyBorder="1" applyAlignment="1">
      <alignment horizontal="center" vertical="center" wrapText="1"/>
    </xf>
    <xf numFmtId="9" fontId="34" fillId="0" borderId="1" xfId="2" applyNumberFormat="1" applyFont="1" applyFill="1" applyBorder="1" applyAlignment="1">
      <alignment horizontal="center" vertical="center" wrapText="1"/>
    </xf>
    <xf numFmtId="15" fontId="1" fillId="0" borderId="1" xfId="0" applyNumberFormat="1" applyFont="1" applyBorder="1" applyAlignment="1">
      <alignment horizontal="center" vertical="center" wrapText="1"/>
    </xf>
    <xf numFmtId="9" fontId="1" fillId="0" borderId="3" xfId="2" applyNumberFormat="1" applyFont="1" applyFill="1" applyBorder="1" applyAlignment="1">
      <alignment vertical="center" wrapText="1"/>
    </xf>
    <xf numFmtId="9" fontId="34" fillId="0" borderId="1" xfId="2" applyFont="1" applyFill="1" applyBorder="1" applyAlignment="1">
      <alignment horizontal="center" vertical="center" wrapText="1"/>
    </xf>
    <xf numFmtId="0" fontId="1" fillId="0" borderId="1" xfId="0" applyFont="1" applyBorder="1" applyAlignment="1">
      <alignment vertical="center" wrapText="1"/>
    </xf>
    <xf numFmtId="9" fontId="9" fillId="0" borderId="4" xfId="0" applyNumberFormat="1" applyFont="1" applyBorder="1" applyAlignment="1">
      <alignment horizontal="center" vertical="center" wrapText="1"/>
    </xf>
    <xf numFmtId="0" fontId="1" fillId="32"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36" fillId="0" borderId="1" xfId="0" applyFont="1" applyBorder="1" applyAlignment="1">
      <alignment horizontal="center" vertical="center"/>
    </xf>
    <xf numFmtId="0" fontId="9" fillId="0" borderId="1" xfId="0" applyFont="1" applyBorder="1" applyAlignment="1">
      <alignment horizontal="center" vertical="center"/>
    </xf>
    <xf numFmtId="0" fontId="1" fillId="0" borderId="4" xfId="0" applyFont="1" applyFill="1" applyBorder="1" applyAlignment="1">
      <alignment horizontal="center" vertical="center" wrapText="1"/>
    </xf>
    <xf numFmtId="14" fontId="1" fillId="0" borderId="3" xfId="0" applyNumberFormat="1" applyFont="1" applyBorder="1" applyAlignment="1">
      <alignment horizontal="justify" vertical="center" wrapText="1"/>
    </xf>
    <xf numFmtId="0" fontId="1" fillId="0" borderId="3" xfId="0" applyFont="1" applyFill="1" applyBorder="1" applyAlignment="1">
      <alignment horizontal="center" vertical="center" wrapText="1"/>
    </xf>
    <xf numFmtId="0" fontId="14" fillId="0" borderId="0" xfId="0" applyFont="1" applyBorder="1" applyAlignment="1">
      <alignment horizontal="center" vertical="center" wrapText="1"/>
    </xf>
    <xf numFmtId="0" fontId="7"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9"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2" fillId="0" borderId="0" xfId="0" applyFont="1" applyAlignment="1" applyProtection="1">
      <alignment horizontal="left" vertical="center"/>
      <protection locked="0"/>
    </xf>
    <xf numFmtId="0" fontId="17" fillId="5" borderId="19" xfId="0" applyFont="1" applyFill="1" applyBorder="1" applyAlignment="1" applyProtection="1">
      <alignment horizontal="center" vertical="center" wrapText="1"/>
      <protection locked="0" hidden="1"/>
    </xf>
    <xf numFmtId="0" fontId="11" fillId="0" borderId="1" xfId="0" applyFont="1" applyBorder="1"/>
    <xf numFmtId="0" fontId="11" fillId="0" borderId="0" xfId="0" applyFont="1"/>
    <xf numFmtId="0" fontId="11" fillId="26" borderId="1" xfId="0" applyFont="1" applyFill="1" applyBorder="1" applyAlignment="1">
      <alignment horizontal="center" vertical="center" wrapText="1"/>
    </xf>
    <xf numFmtId="0" fontId="11" fillId="26" borderId="1" xfId="0" applyFont="1" applyFill="1" applyBorder="1" applyAlignment="1">
      <alignment horizontal="center"/>
    </xf>
    <xf numFmtId="0" fontId="9" fillId="0" borderId="4" xfId="0" applyFont="1" applyFill="1" applyBorder="1" applyAlignment="1" applyProtection="1">
      <alignment vertical="center" wrapText="1"/>
      <protection locked="0"/>
    </xf>
    <xf numFmtId="164" fontId="9" fillId="0" borderId="5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justify" vertical="top" wrapText="1"/>
      <protection locked="0"/>
    </xf>
    <xf numFmtId="0" fontId="9" fillId="0" borderId="1" xfId="0" applyFont="1" applyFill="1" applyBorder="1" applyAlignment="1" applyProtection="1">
      <alignment vertical="center" wrapText="1"/>
      <protection locked="0"/>
    </xf>
    <xf numFmtId="164" fontId="9" fillId="0" borderId="1" xfId="0" applyNumberFormat="1" applyFont="1" applyFill="1" applyBorder="1" applyAlignment="1" applyProtection="1">
      <alignment horizontal="center" vertical="center" wrapText="1"/>
      <protection locked="0"/>
    </xf>
    <xf numFmtId="0" fontId="9" fillId="0" borderId="4" xfId="0" applyFont="1" applyFill="1" applyBorder="1" applyAlignment="1" applyProtection="1">
      <alignment horizontal="justify" vertical="top" wrapText="1"/>
      <protection locked="0"/>
    </xf>
    <xf numFmtId="164" fontId="9" fillId="0" borderId="4" xfId="0" applyNumberFormat="1" applyFont="1" applyFill="1" applyBorder="1" applyAlignment="1" applyProtection="1">
      <alignment horizontal="center" vertical="center" wrapText="1"/>
      <protection locked="0"/>
    </xf>
    <xf numFmtId="164" fontId="9" fillId="0" borderId="36" xfId="0" applyNumberFormat="1" applyFont="1" applyFill="1" applyBorder="1" applyAlignment="1" applyProtection="1">
      <alignment horizontal="center" vertical="center" wrapText="1"/>
      <protection locked="0"/>
    </xf>
    <xf numFmtId="164" fontId="9" fillId="0" borderId="47" xfId="0" applyNumberFormat="1" applyFont="1" applyFill="1" applyBorder="1" applyAlignment="1" applyProtection="1">
      <alignment horizontal="center" vertical="center" wrapText="1"/>
      <protection locked="0"/>
    </xf>
    <xf numFmtId="0" fontId="30" fillId="9" borderId="32" xfId="0" applyFont="1" applyFill="1" applyBorder="1" applyAlignment="1">
      <alignment horizontal="center" vertical="center" textRotation="90" wrapText="1"/>
    </xf>
    <xf numFmtId="0" fontId="30" fillId="9" borderId="26" xfId="0" applyFont="1" applyFill="1" applyBorder="1" applyAlignment="1">
      <alignment horizontal="center" vertical="center" textRotation="90" wrapText="1"/>
    </xf>
    <xf numFmtId="0" fontId="30" fillId="9" borderId="38" xfId="0" applyFont="1" applyFill="1" applyBorder="1" applyAlignment="1">
      <alignment horizontal="center" vertical="center" textRotation="90" wrapText="1"/>
    </xf>
    <xf numFmtId="0" fontId="30" fillId="9" borderId="39" xfId="0" applyFont="1" applyFill="1" applyBorder="1" applyAlignment="1">
      <alignment horizontal="center" vertical="center" textRotation="90" wrapText="1"/>
    </xf>
    <xf numFmtId="0" fontId="30" fillId="9" borderId="36" xfId="0" applyFont="1" applyFill="1" applyBorder="1" applyAlignment="1">
      <alignment horizontal="center" vertical="center" textRotation="90" wrapText="1"/>
    </xf>
    <xf numFmtId="0" fontId="30" fillId="9" borderId="1" xfId="0" applyFont="1" applyFill="1" applyBorder="1" applyAlignment="1">
      <alignment horizontal="center" vertical="center" textRotation="90" wrapText="1"/>
    </xf>
    <xf numFmtId="0" fontId="30" fillId="9" borderId="49" xfId="0" applyFont="1" applyFill="1" applyBorder="1" applyAlignment="1">
      <alignment horizontal="center" vertical="center" textRotation="90" wrapText="1"/>
    </xf>
    <xf numFmtId="0" fontId="30" fillId="9" borderId="10" xfId="0" applyFont="1" applyFill="1" applyBorder="1" applyAlignment="1">
      <alignment horizontal="center" vertical="center" textRotation="90" wrapText="1"/>
    </xf>
    <xf numFmtId="0" fontId="4" fillId="14" borderId="0" xfId="0" applyFont="1" applyFill="1" applyAlignment="1" applyProtection="1">
      <alignment vertical="center" wrapText="1"/>
      <protection locked="0"/>
    </xf>
    <xf numFmtId="0" fontId="4" fillId="0" borderId="0" xfId="0" applyFont="1" applyAlignment="1" applyProtection="1">
      <alignment vertical="center" wrapText="1"/>
      <protection locked="0"/>
    </xf>
    <xf numFmtId="0" fontId="4" fillId="14" borderId="0" xfId="0" applyFont="1" applyFill="1" applyAlignment="1" applyProtection="1">
      <alignment horizontal="justify" vertical="center" wrapText="1"/>
      <protection locked="0"/>
    </xf>
    <xf numFmtId="0" fontId="39" fillId="14" borderId="9" xfId="0" applyFont="1" applyFill="1" applyBorder="1" applyAlignment="1" applyProtection="1">
      <alignment horizontal="justify" vertical="center" wrapText="1"/>
      <protection locked="0"/>
    </xf>
    <xf numFmtId="0" fontId="39" fillId="14" borderId="9"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center" vertical="center" wrapText="1"/>
      <protection locked="0"/>
    </xf>
    <xf numFmtId="0" fontId="39" fillId="14" borderId="0" xfId="0" applyFont="1" applyFill="1" applyBorder="1" applyAlignment="1" applyProtection="1">
      <alignment horizontal="justify" vertical="center" wrapText="1"/>
      <protection locked="0"/>
    </xf>
    <xf numFmtId="0" fontId="38" fillId="0" borderId="1" xfId="0" applyFont="1" applyFill="1" applyBorder="1" applyAlignment="1" applyProtection="1">
      <alignment horizontal="justify" vertical="center" wrapText="1"/>
      <protection locked="0"/>
    </xf>
    <xf numFmtId="0" fontId="40" fillId="7" borderId="24"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9"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38" fillId="25" borderId="1"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25" borderId="4" xfId="0" applyFont="1" applyFill="1" applyBorder="1" applyAlignment="1" applyProtection="1">
      <alignment horizontal="center" vertical="center" wrapText="1"/>
      <protection locked="0"/>
    </xf>
    <xf numFmtId="0" fontId="41" fillId="12" borderId="4" xfId="0" applyFont="1" applyFill="1" applyBorder="1" applyAlignment="1" applyProtection="1">
      <alignment horizontal="center" vertical="center" wrapText="1"/>
      <protection locked="0"/>
    </xf>
    <xf numFmtId="0" fontId="36" fillId="0" borderId="0" xfId="0" applyFont="1" applyProtection="1">
      <protection locked="0"/>
    </xf>
    <xf numFmtId="0" fontId="38" fillId="0" borderId="2" xfId="0" applyFont="1" applyFill="1" applyBorder="1" applyAlignment="1" applyProtection="1">
      <alignment horizontal="justify" vertical="center" wrapText="1"/>
      <protection locked="0"/>
    </xf>
    <xf numFmtId="0" fontId="36" fillId="0" borderId="36" xfId="0" applyFont="1" applyFill="1" applyBorder="1" applyAlignment="1" applyProtection="1">
      <alignment horizontal="center" vertical="center"/>
      <protection locked="0"/>
    </xf>
    <xf numFmtId="0" fontId="36" fillId="0" borderId="36" xfId="0" applyFont="1" applyFill="1" applyBorder="1" applyAlignment="1" applyProtection="1">
      <alignment horizontal="center" vertical="center"/>
    </xf>
    <xf numFmtId="0" fontId="9" fillId="0" borderId="36" xfId="0" applyFont="1" applyFill="1" applyBorder="1" applyAlignment="1" applyProtection="1">
      <alignment vertical="center" wrapText="1"/>
      <protection locked="0"/>
    </xf>
    <xf numFmtId="14" fontId="9" fillId="0" borderId="36" xfId="0" applyNumberFormat="1" applyFont="1" applyBorder="1" applyAlignment="1" applyProtection="1">
      <alignment horizontal="justify" vertical="center" wrapText="1"/>
      <protection locked="0"/>
    </xf>
    <xf numFmtId="0" fontId="9" fillId="14" borderId="36" xfId="0" applyFont="1" applyFill="1" applyBorder="1" applyAlignment="1" applyProtection="1">
      <alignment horizontal="justify" vertical="center" wrapText="1"/>
      <protection locked="0"/>
    </xf>
    <xf numFmtId="0" fontId="9" fillId="0" borderId="36"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justify" vertical="center" wrapText="1"/>
      <protection locked="0"/>
    </xf>
    <xf numFmtId="9" fontId="9" fillId="0" borderId="36" xfId="2" applyNumberFormat="1" applyFont="1" applyBorder="1" applyAlignment="1" applyProtection="1">
      <alignment horizontal="center" vertical="center" wrapText="1"/>
      <protection locked="0"/>
    </xf>
    <xf numFmtId="15" fontId="9" fillId="0" borderId="55" xfId="0" applyNumberFormat="1" applyFont="1" applyBorder="1" applyAlignment="1" applyProtection="1">
      <alignment horizontal="center" vertical="center" wrapText="1"/>
      <protection locked="0"/>
    </xf>
    <xf numFmtId="9" fontId="42" fillId="0" borderId="36" xfId="2" applyNumberFormat="1" applyFont="1" applyFill="1" applyBorder="1" applyAlignment="1" applyProtection="1">
      <alignment horizontal="center" vertical="center" wrapText="1"/>
      <protection locked="0"/>
    </xf>
    <xf numFmtId="0" fontId="4" fillId="0" borderId="36" xfId="0" applyFont="1" applyBorder="1" applyAlignment="1" applyProtection="1">
      <alignment horizontal="justify" vertical="center" wrapText="1"/>
      <protection locked="0"/>
    </xf>
    <xf numFmtId="0" fontId="4" fillId="0" borderId="0" xfId="0" applyFont="1" applyAlignment="1" applyProtection="1">
      <alignment horizontal="justify" vertical="center" wrapText="1"/>
      <protection locked="0"/>
    </xf>
    <xf numFmtId="0" fontId="36" fillId="0" borderId="1" xfId="0" applyFont="1" applyFill="1" applyBorder="1" applyAlignment="1" applyProtection="1">
      <alignment horizontal="center" vertical="center"/>
      <protection locked="0"/>
    </xf>
    <xf numFmtId="0" fontId="36" fillId="0" borderId="1" xfId="0" applyFont="1" applyFill="1" applyBorder="1" applyAlignment="1" applyProtection="1">
      <alignment horizontal="center" vertical="center"/>
    </xf>
    <xf numFmtId="14" fontId="9" fillId="0" borderId="1" xfId="0" applyNumberFormat="1" applyFont="1" applyBorder="1" applyAlignment="1" applyProtection="1">
      <alignment horizontal="justify" vertical="center" wrapText="1"/>
      <protection locked="0"/>
    </xf>
    <xf numFmtId="0" fontId="9" fillId="0" borderId="4"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justify" vertical="center" wrapText="1"/>
      <protection locked="0"/>
    </xf>
    <xf numFmtId="9" fontId="9" fillId="0" borderId="1" xfId="2" applyNumberFormat="1" applyFont="1" applyBorder="1" applyAlignment="1" applyProtection="1">
      <alignment horizontal="center" vertical="center" wrapText="1"/>
      <protection locked="0"/>
    </xf>
    <xf numFmtId="15" fontId="9" fillId="0" borderId="4" xfId="0" applyNumberFormat="1" applyFont="1" applyBorder="1" applyAlignment="1" applyProtection="1">
      <alignment horizontal="center" vertical="center" wrapText="1"/>
      <protection locked="0"/>
    </xf>
    <xf numFmtId="9" fontId="42" fillId="0" borderId="1" xfId="2" applyNumberFormat="1" applyFont="1" applyBorder="1" applyAlignment="1" applyProtection="1">
      <alignment horizontal="center" vertical="center" wrapText="1"/>
      <protection locked="0"/>
    </xf>
    <xf numFmtId="0" fontId="4" fillId="0" borderId="1" xfId="0" applyFont="1" applyBorder="1" applyAlignment="1" applyProtection="1">
      <alignment horizontal="justify" vertical="center" wrapText="1"/>
      <protection locked="0"/>
    </xf>
    <xf numFmtId="0" fontId="36" fillId="0" borderId="4" xfId="0" applyFont="1" applyFill="1" applyBorder="1" applyAlignment="1" applyProtection="1">
      <alignment horizontal="center" vertical="center"/>
      <protection locked="0"/>
    </xf>
    <xf numFmtId="0" fontId="36" fillId="0" borderId="4" xfId="0" applyFont="1" applyFill="1" applyBorder="1" applyAlignment="1" applyProtection="1">
      <alignment horizontal="center" vertical="center"/>
    </xf>
    <xf numFmtId="14" fontId="9" fillId="0" borderId="4" xfId="0" applyNumberFormat="1" applyFont="1" applyBorder="1" applyAlignment="1" applyProtection="1">
      <alignment horizontal="justify" vertical="center" wrapText="1"/>
      <protection locked="0"/>
    </xf>
    <xf numFmtId="15" fontId="9" fillId="0" borderId="4" xfId="0" applyNumberFormat="1" applyFont="1" applyBorder="1" applyAlignment="1" applyProtection="1">
      <alignment horizontal="justify" vertical="center" wrapText="1"/>
      <protection locked="0"/>
    </xf>
    <xf numFmtId="9" fontId="9" fillId="0" borderId="4" xfId="2" applyNumberFormat="1" applyFont="1" applyBorder="1" applyAlignment="1" applyProtection="1">
      <alignment horizontal="center" vertical="center" wrapText="1"/>
      <protection locked="0"/>
    </xf>
    <xf numFmtId="9" fontId="42" fillId="0" borderId="4" xfId="2" applyNumberFormat="1" applyFont="1" applyBorder="1" applyAlignment="1" applyProtection="1">
      <alignment horizontal="center" vertical="center" wrapText="1"/>
      <protection locked="0"/>
    </xf>
    <xf numFmtId="0" fontId="4" fillId="0" borderId="4" xfId="0" applyFont="1" applyBorder="1" applyAlignment="1" applyProtection="1">
      <alignment horizontal="justify" vertical="center" wrapText="1"/>
      <protection locked="0"/>
    </xf>
    <xf numFmtId="15" fontId="9" fillId="0" borderId="36"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15" fontId="9" fillId="0" borderId="1" xfId="0" applyNumberFormat="1"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14" fontId="9" fillId="0" borderId="47" xfId="0" applyNumberFormat="1" applyFont="1" applyBorder="1" applyAlignment="1" applyProtection="1">
      <alignment horizontal="justify" vertical="center" wrapText="1"/>
      <protection locked="0"/>
    </xf>
    <xf numFmtId="0" fontId="9" fillId="0" borderId="47" xfId="0" applyFont="1" applyBorder="1" applyAlignment="1" applyProtection="1">
      <alignment horizontal="justify" vertical="center" wrapText="1"/>
      <protection locked="0"/>
    </xf>
    <xf numFmtId="15" fontId="9" fillId="0" borderId="47" xfId="0" applyNumberFormat="1" applyFont="1" applyBorder="1" applyAlignment="1" applyProtection="1">
      <alignment horizontal="justify" vertical="center" wrapText="1"/>
      <protection locked="0"/>
    </xf>
    <xf numFmtId="15" fontId="9" fillId="0" borderId="47" xfId="0" applyNumberFormat="1" applyFont="1" applyBorder="1" applyAlignment="1" applyProtection="1">
      <alignment horizontal="center" vertical="center" wrapText="1"/>
      <protection locked="0"/>
    </xf>
    <xf numFmtId="0" fontId="4" fillId="0" borderId="47" xfId="0" applyFont="1" applyBorder="1" applyAlignment="1" applyProtection="1">
      <alignment horizontal="center" vertical="center" wrapText="1"/>
      <protection locked="0"/>
    </xf>
    <xf numFmtId="0" fontId="4" fillId="0" borderId="47" xfId="0" applyFont="1" applyBorder="1" applyAlignment="1" applyProtection="1">
      <alignment horizontal="justify" vertical="center" wrapText="1"/>
      <protection locked="0"/>
    </xf>
    <xf numFmtId="0" fontId="9" fillId="0" borderId="4" xfId="0" applyFont="1" applyBorder="1" applyAlignment="1" applyProtection="1">
      <alignment horizontal="center" vertical="center" wrapText="1"/>
      <protection locked="0"/>
    </xf>
    <xf numFmtId="0" fontId="9" fillId="0" borderId="21"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1" fillId="11" borderId="1"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3" fillId="35" borderId="56" xfId="0" applyFont="1" applyFill="1" applyBorder="1" applyAlignment="1">
      <alignment horizontal="center" vertical="center" wrapText="1"/>
    </xf>
    <xf numFmtId="0" fontId="43" fillId="0" borderId="57" xfId="0"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14" fontId="43" fillId="0" borderId="57"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1" fillId="11" borderId="5" xfId="0" applyFont="1" applyFill="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1" fillId="0" borderId="0" xfId="0" applyFont="1" applyFill="1" applyBorder="1" applyAlignment="1" applyProtection="1">
      <alignment horizontal="justify" vertical="center" wrapText="1"/>
      <protection locked="0"/>
    </xf>
    <xf numFmtId="0" fontId="41"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justify"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vertical="center" wrapText="1"/>
      <protection locked="0"/>
    </xf>
    <xf numFmtId="0" fontId="5" fillId="11"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1" fillId="10" borderId="3" xfId="0" applyFont="1" applyFill="1" applyBorder="1" applyAlignment="1" applyProtection="1">
      <alignment horizontal="center" vertical="center" wrapText="1"/>
      <protection locked="0"/>
    </xf>
    <xf numFmtId="0" fontId="41" fillId="10" borderId="23" xfId="0"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xf>
    <xf numFmtId="0" fontId="0" fillId="14" borderId="36" xfId="0" applyFont="1" applyFill="1" applyBorder="1" applyAlignment="1">
      <alignment horizontal="justify" vertical="center" wrapText="1"/>
    </xf>
    <xf numFmtId="0" fontId="0" fillId="14" borderId="1" xfId="0" applyFont="1" applyFill="1" applyBorder="1" applyAlignment="1">
      <alignment horizontal="left" vertical="center" wrapText="1"/>
    </xf>
    <xf numFmtId="0" fontId="0" fillId="14" borderId="1" xfId="0" applyFont="1" applyFill="1" applyBorder="1" applyAlignment="1">
      <alignment horizontal="justify" vertical="center" wrapText="1"/>
    </xf>
    <xf numFmtId="0" fontId="0" fillId="14" borderId="1" xfId="0" applyFont="1" applyFill="1" applyBorder="1" applyAlignment="1">
      <alignment horizontal="center" vertical="center" wrapText="1"/>
    </xf>
    <xf numFmtId="0" fontId="0" fillId="14" borderId="43" xfId="0" applyFont="1" applyFill="1" applyBorder="1" applyAlignment="1">
      <alignment horizontal="center" vertical="center" wrapText="1"/>
    </xf>
    <xf numFmtId="0" fontId="1" fillId="14" borderId="47" xfId="0" applyFont="1" applyFill="1" applyBorder="1" applyAlignment="1">
      <alignment horizontal="justify" vertical="center" wrapText="1"/>
    </xf>
    <xf numFmtId="0" fontId="1" fillId="14" borderId="36" xfId="0" applyFont="1" applyFill="1" applyBorder="1" applyAlignment="1">
      <alignment horizontal="justify" vertical="top" wrapText="1"/>
    </xf>
    <xf numFmtId="0" fontId="1" fillId="14" borderId="36" xfId="0" applyFont="1" applyFill="1" applyBorder="1" applyAlignment="1">
      <alignment horizontal="justify" vertical="center" wrapText="1"/>
    </xf>
    <xf numFmtId="0" fontId="44" fillId="14" borderId="36" xfId="0" applyFont="1" applyFill="1" applyBorder="1" applyAlignment="1">
      <alignment horizontal="center" vertical="center"/>
    </xf>
    <xf numFmtId="0" fontId="9" fillId="14" borderId="36" xfId="0" applyFont="1" applyFill="1" applyBorder="1" applyAlignment="1">
      <alignment horizontal="center" vertical="center" wrapText="1"/>
    </xf>
    <xf numFmtId="0" fontId="44" fillId="14" borderId="37" xfId="0" applyFont="1" applyFill="1" applyBorder="1" applyAlignment="1">
      <alignment horizontal="center" vertical="center"/>
    </xf>
    <xf numFmtId="0" fontId="44" fillId="14" borderId="47" xfId="0" applyFont="1" applyFill="1" applyBorder="1" applyAlignment="1">
      <alignment horizontal="center" vertical="center"/>
    </xf>
    <xf numFmtId="0" fontId="9" fillId="14" borderId="47" xfId="0" applyFont="1" applyFill="1" applyBorder="1" applyAlignment="1">
      <alignment horizontal="center" vertical="center" wrapText="1"/>
    </xf>
    <xf numFmtId="0" fontId="44" fillId="14" borderId="48" xfId="0" applyFont="1" applyFill="1" applyBorder="1" applyAlignment="1">
      <alignment horizontal="center" vertical="center"/>
    </xf>
    <xf numFmtId="0" fontId="0" fillId="14" borderId="4" xfId="0" applyFont="1" applyFill="1" applyBorder="1" applyAlignment="1">
      <alignment horizontal="justify" vertical="center" wrapText="1"/>
    </xf>
    <xf numFmtId="0" fontId="0" fillId="14" borderId="4" xfId="0" applyFont="1" applyFill="1" applyBorder="1" applyAlignment="1">
      <alignment horizontal="center" vertical="center" wrapText="1"/>
    </xf>
    <xf numFmtId="0" fontId="1" fillId="14" borderId="4" xfId="0" applyFont="1" applyFill="1" applyBorder="1" applyAlignment="1">
      <alignment horizontal="justify" vertical="center" wrapText="1"/>
    </xf>
    <xf numFmtId="0" fontId="0" fillId="14" borderId="59" xfId="0" applyFont="1" applyFill="1" applyBorder="1" applyAlignment="1">
      <alignment horizontal="center" vertical="center" wrapText="1"/>
    </xf>
    <xf numFmtId="0" fontId="36" fillId="0" borderId="47" xfId="0" applyFont="1" applyFill="1" applyBorder="1" applyAlignment="1" applyProtection="1">
      <alignment horizontal="center" vertical="center"/>
      <protection locked="0"/>
    </xf>
    <xf numFmtId="0" fontId="36" fillId="0" borderId="47" xfId="0" applyFont="1" applyFill="1" applyBorder="1" applyAlignment="1" applyProtection="1">
      <alignment horizontal="center" vertical="center"/>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center" wrapText="1"/>
    </xf>
    <xf numFmtId="0" fontId="9" fillId="0" borderId="36" xfId="0" applyFont="1" applyFill="1" applyBorder="1" applyAlignment="1" applyProtection="1">
      <alignment horizontal="center" vertical="center" wrapText="1"/>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55" xfId="0" applyFont="1" applyFill="1" applyBorder="1" applyAlignment="1" applyProtection="1">
      <alignment horizontal="justify" vertical="center" wrapText="1"/>
      <protection locked="0"/>
    </xf>
    <xf numFmtId="0" fontId="4" fillId="0" borderId="55" xfId="0" applyFont="1" applyBorder="1" applyAlignment="1" applyProtection="1">
      <alignment horizontal="center" vertical="center" wrapText="1"/>
      <protection locked="0"/>
    </xf>
    <xf numFmtId="0" fontId="9" fillId="0" borderId="55" xfId="0" applyFont="1" applyBorder="1" applyAlignment="1" applyProtection="1">
      <alignment horizontal="center" vertical="center" wrapText="1"/>
      <protection locked="0"/>
    </xf>
    <xf numFmtId="0" fontId="0" fillId="14" borderId="36" xfId="0" applyFont="1" applyFill="1" applyBorder="1" applyAlignment="1">
      <alignment horizontal="center" vertical="center" wrapText="1"/>
    </xf>
    <xf numFmtId="0" fontId="0" fillId="14" borderId="37" xfId="0" applyFont="1" applyFill="1" applyBorder="1" applyAlignment="1">
      <alignment horizontal="center" vertical="center" wrapText="1"/>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9" fillId="0" borderId="47" xfId="0" applyFont="1" applyBorder="1" applyAlignment="1" applyProtection="1">
      <alignment horizontal="center" vertical="center" wrapText="1"/>
      <protection locked="0"/>
    </xf>
    <xf numFmtId="0" fontId="4" fillId="0" borderId="1" xfId="0" applyFont="1" applyFill="1" applyBorder="1" applyAlignment="1" applyProtection="1">
      <alignment horizontal="justify" vertical="center" wrapText="1"/>
      <protection locked="0"/>
    </xf>
    <xf numFmtId="0" fontId="0" fillId="14" borderId="4" xfId="0" applyFont="1" applyFill="1" applyBorder="1" applyAlignment="1">
      <alignment vertical="center" wrapText="1"/>
    </xf>
    <xf numFmtId="0" fontId="0" fillId="14" borderId="4" xfId="0" applyFont="1" applyFill="1" applyBorder="1" applyAlignment="1">
      <alignment horizontal="left" vertical="center" wrapText="1"/>
    </xf>
    <xf numFmtId="0" fontId="9" fillId="0" borderId="60" xfId="0" applyFont="1" applyFill="1" applyBorder="1" applyAlignment="1" applyProtection="1">
      <alignment horizontal="justify" vertical="center" wrapText="1"/>
      <protection locked="0"/>
    </xf>
    <xf numFmtId="0" fontId="9" fillId="0" borderId="55" xfId="0" applyFont="1" applyFill="1" applyBorder="1" applyAlignment="1" applyProtection="1">
      <alignment horizontal="center" vertical="center" wrapText="1"/>
      <protection locked="0"/>
    </xf>
    <xf numFmtId="0" fontId="9" fillId="0" borderId="55" xfId="0" applyFont="1" applyFill="1" applyBorder="1" applyAlignment="1" applyProtection="1">
      <alignment horizontal="center" vertical="top" wrapText="1"/>
      <protection locked="0"/>
    </xf>
    <xf numFmtId="0" fontId="9" fillId="0" borderId="55" xfId="0" applyFont="1" applyFill="1" applyBorder="1" applyAlignment="1" applyProtection="1">
      <alignment horizontal="justify" vertical="top"/>
      <protection locked="0"/>
    </xf>
    <xf numFmtId="0" fontId="9" fillId="0" borderId="55" xfId="0" applyFont="1" applyBorder="1" applyAlignment="1" applyProtection="1">
      <alignment horizontal="center" vertical="center" wrapText="1"/>
    </xf>
    <xf numFmtId="0" fontId="9" fillId="0" borderId="55" xfId="0" applyFont="1" applyFill="1" applyBorder="1" applyAlignment="1" applyProtection="1">
      <alignment horizontal="justify" vertical="top" wrapText="1"/>
      <protection locked="0"/>
    </xf>
    <xf numFmtId="0" fontId="36" fillId="0" borderId="55" xfId="0" applyFont="1" applyFill="1" applyBorder="1" applyAlignment="1" applyProtection="1">
      <alignment horizontal="center" vertical="center"/>
      <protection locked="0"/>
    </xf>
    <xf numFmtId="0" fontId="36" fillId="0" borderId="55" xfId="0" applyFont="1" applyFill="1" applyBorder="1" applyAlignment="1" applyProtection="1">
      <alignment horizontal="center" vertical="center"/>
    </xf>
    <xf numFmtId="1" fontId="9" fillId="0" borderId="55" xfId="0" applyNumberFormat="1" applyFont="1" applyFill="1" applyBorder="1" applyAlignment="1" applyProtection="1">
      <alignment horizontal="center" vertical="center" wrapText="1"/>
    </xf>
    <xf numFmtId="14" fontId="9" fillId="0" borderId="55" xfId="0" applyNumberFormat="1" applyFont="1" applyBorder="1" applyAlignment="1" applyProtection="1">
      <alignment horizontal="justify" vertical="center" wrapText="1"/>
      <protection locked="0"/>
    </xf>
    <xf numFmtId="0" fontId="9" fillId="0" borderId="55" xfId="0" applyFont="1" applyBorder="1" applyAlignment="1" applyProtection="1">
      <alignment horizontal="justify" vertical="center" wrapText="1"/>
      <protection locked="0"/>
    </xf>
    <xf numFmtId="15" fontId="9" fillId="0" borderId="55" xfId="0" applyNumberFormat="1" applyFont="1" applyBorder="1" applyAlignment="1" applyProtection="1">
      <alignment horizontal="justify" vertical="center" wrapText="1"/>
      <protection locked="0"/>
    </xf>
    <xf numFmtId="0" fontId="4" fillId="0" borderId="55" xfId="0" applyFont="1" applyBorder="1" applyAlignment="1" applyProtection="1">
      <alignment horizontal="justify" vertical="center" wrapText="1"/>
      <protection locked="0"/>
    </xf>
    <xf numFmtId="0" fontId="0" fillId="14" borderId="55" xfId="0" applyFont="1" applyFill="1" applyBorder="1" applyAlignment="1">
      <alignment horizontal="justify" vertical="center" wrapText="1"/>
    </xf>
    <xf numFmtId="0" fontId="0" fillId="14" borderId="55" xfId="0" applyFont="1" applyFill="1" applyBorder="1" applyAlignment="1">
      <alignment horizontal="center" vertical="center" wrapText="1"/>
    </xf>
    <xf numFmtId="0" fontId="1" fillId="14" borderId="55" xfId="0" applyFont="1" applyFill="1" applyBorder="1" applyAlignment="1">
      <alignment horizontal="justify" vertical="center" wrapText="1"/>
    </xf>
    <xf numFmtId="0" fontId="9" fillId="14" borderId="55" xfId="0" applyFont="1" applyFill="1" applyBorder="1" applyAlignment="1">
      <alignment horizontal="center" vertical="center" wrapText="1"/>
    </xf>
    <xf numFmtId="0" fontId="1" fillId="14" borderId="61" xfId="0"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53" xfId="0" applyFont="1" applyBorder="1" applyAlignment="1">
      <alignment horizontal="center" vertical="center" wrapText="1"/>
    </xf>
    <xf numFmtId="0" fontId="31" fillId="14" borderId="54" xfId="0" applyFont="1" applyFill="1" applyBorder="1" applyAlignment="1">
      <alignment horizontal="center" vertical="center" wrapText="1"/>
    </xf>
    <xf numFmtId="0" fontId="31" fillId="14" borderId="34" xfId="0" applyFont="1" applyFill="1" applyBorder="1" applyAlignment="1">
      <alignment horizontal="center" vertical="center" wrapText="1"/>
    </xf>
    <xf numFmtId="0" fontId="31" fillId="14" borderId="35" xfId="0" applyFont="1" applyFill="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9" xfId="0" applyFont="1" applyBorder="1" applyAlignment="1">
      <alignment horizontal="center" vertical="center" wrapText="1"/>
    </xf>
    <xf numFmtId="0" fontId="31" fillId="14" borderId="50" xfId="0" applyFont="1" applyFill="1" applyBorder="1" applyAlignment="1">
      <alignment horizontal="center" vertical="center" wrapText="1"/>
    </xf>
    <xf numFmtId="0" fontId="31" fillId="14" borderId="24" xfId="0" applyFont="1" applyFill="1" applyBorder="1" applyAlignment="1">
      <alignment horizontal="center" vertical="center" wrapText="1"/>
    </xf>
    <xf numFmtId="0" fontId="31" fillId="14" borderId="25" xfId="0" applyFont="1" applyFill="1" applyBorder="1" applyAlignment="1">
      <alignment horizontal="center" vertical="center" wrapText="1"/>
    </xf>
    <xf numFmtId="0" fontId="32" fillId="0" borderId="52"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6" xfId="0" applyFont="1" applyBorder="1" applyAlignment="1">
      <alignment horizontal="justify" vertical="center" wrapText="1"/>
    </xf>
    <xf numFmtId="0" fontId="32" fillId="0" borderId="36" xfId="0" applyFont="1" applyBorder="1" applyAlignment="1">
      <alignment horizontal="left" vertical="center" wrapText="1"/>
    </xf>
    <xf numFmtId="0" fontId="32" fillId="0" borderId="37" xfId="0" applyFont="1" applyBorder="1" applyAlignment="1">
      <alignment horizontal="left" vertical="center" wrapText="1"/>
    </xf>
    <xf numFmtId="0" fontId="31" fillId="14" borderId="36" xfId="0" applyFont="1" applyFill="1" applyBorder="1" applyAlignment="1">
      <alignment horizontal="center" vertical="center" wrapText="1"/>
    </xf>
    <xf numFmtId="0" fontId="31" fillId="14" borderId="5" xfId="0" applyFont="1" applyFill="1" applyBorder="1" applyAlignment="1">
      <alignment horizontal="center" vertical="center" wrapText="1"/>
    </xf>
    <xf numFmtId="0" fontId="31" fillId="14" borderId="7" xfId="0" applyFont="1" applyFill="1" applyBorder="1" applyAlignment="1">
      <alignment horizontal="center" vertical="center" wrapText="1"/>
    </xf>
    <xf numFmtId="0" fontId="31" fillId="14" borderId="6"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51" xfId="0" applyFont="1" applyBorder="1" applyAlignment="1">
      <alignment horizontal="center" vertical="center" wrapText="1"/>
    </xf>
    <xf numFmtId="0" fontId="30" fillId="9" borderId="29" xfId="0" applyFont="1" applyFill="1" applyBorder="1" applyAlignment="1">
      <alignment horizontal="center" vertical="center" wrapText="1"/>
    </xf>
    <xf numFmtId="0" fontId="30" fillId="9" borderId="30" xfId="0" applyFont="1" applyFill="1" applyBorder="1" applyAlignment="1">
      <alignment horizontal="center" vertical="center" wrapText="1"/>
    </xf>
    <xf numFmtId="0" fontId="30" fillId="9" borderId="31" xfId="0" applyFont="1" applyFill="1" applyBorder="1" applyAlignment="1">
      <alignment horizontal="center" vertical="center" wrapText="1"/>
    </xf>
    <xf numFmtId="0" fontId="31" fillId="14" borderId="33" xfId="0" applyFont="1" applyFill="1" applyBorder="1" applyAlignment="1">
      <alignment horizontal="center" vertical="center" wrapText="1"/>
    </xf>
    <xf numFmtId="0" fontId="32" fillId="0" borderId="33" xfId="0" applyFont="1" applyBorder="1" applyAlignment="1">
      <alignment horizontal="center" vertical="center" wrapText="1"/>
    </xf>
    <xf numFmtId="0" fontId="32" fillId="0" borderId="34"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1" fillId="0" borderId="32" xfId="0" applyFont="1" applyBorder="1" applyAlignment="1">
      <alignment horizontal="justify" vertical="center" wrapText="1"/>
    </xf>
    <xf numFmtId="0" fontId="31" fillId="0" borderId="38" xfId="0" applyFont="1" applyBorder="1" applyAlignment="1">
      <alignment horizontal="justify" vertical="center" wrapText="1"/>
    </xf>
    <xf numFmtId="0" fontId="31" fillId="0" borderId="40" xfId="0" applyFont="1" applyBorder="1" applyAlignment="1">
      <alignment horizontal="justify" vertical="center" wrapText="1"/>
    </xf>
    <xf numFmtId="0" fontId="32" fillId="0" borderId="41"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42" xfId="0" applyFont="1" applyBorder="1" applyAlignment="1">
      <alignment horizontal="justify" vertical="center" wrapText="1"/>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24" fillId="0" borderId="8"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5" fillId="0" borderId="2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4" xfId="0" applyFont="1" applyBorder="1" applyAlignment="1">
      <alignment horizontal="center" vertical="center" wrapText="1"/>
    </xf>
    <xf numFmtId="0" fontId="28" fillId="0" borderId="1" xfId="0" applyFont="1" applyBorder="1" applyAlignment="1">
      <alignment horizontal="center" vertical="center"/>
    </xf>
    <xf numFmtId="0" fontId="29" fillId="0" borderId="26" xfId="5" applyFont="1" applyFill="1" applyBorder="1" applyAlignment="1">
      <alignment horizontal="center" vertical="center" wrapText="1"/>
    </xf>
    <xf numFmtId="0" fontId="29" fillId="0" borderId="0" xfId="5" applyFont="1" applyFill="1" applyBorder="1" applyAlignment="1">
      <alignment horizontal="center" vertical="center" wrapText="1"/>
    </xf>
    <xf numFmtId="0" fontId="29" fillId="0" borderId="27" xfId="5" applyFont="1" applyFill="1" applyBorder="1" applyAlignment="1">
      <alignment horizontal="center" vertical="center" wrapText="1"/>
    </xf>
    <xf numFmtId="0" fontId="29" fillId="0" borderId="28" xfId="5" applyFont="1" applyFill="1" applyBorder="1" applyAlignment="1">
      <alignment horizontal="center" vertical="center" wrapText="1"/>
    </xf>
    <xf numFmtId="1" fontId="9" fillId="0" borderId="36" xfId="0" applyNumberFormat="1" applyFont="1" applyFill="1" applyBorder="1" applyAlignment="1" applyProtection="1">
      <alignment horizontal="center" vertical="center" wrapText="1"/>
    </xf>
    <xf numFmtId="1" fontId="9" fillId="0" borderId="1" xfId="0" applyNumberFormat="1" applyFont="1" applyFill="1" applyBorder="1" applyAlignment="1" applyProtection="1">
      <alignment horizontal="center" vertical="center" wrapText="1"/>
    </xf>
    <xf numFmtId="1" fontId="9" fillId="0" borderId="4" xfId="0" applyNumberFormat="1" applyFont="1" applyFill="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6"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47" xfId="0" applyFont="1" applyFill="1" applyBorder="1" applyAlignment="1" applyProtection="1">
      <alignment horizontal="center" vertical="center" wrapText="1"/>
    </xf>
    <xf numFmtId="0" fontId="9" fillId="0" borderId="36" xfId="0" applyFont="1" applyFill="1" applyBorder="1" applyAlignment="1" applyProtection="1">
      <alignment horizontal="justify" vertical="center" wrapText="1"/>
      <protection locked="0"/>
    </xf>
    <xf numFmtId="0" fontId="9" fillId="0" borderId="1" xfId="0" applyFont="1" applyFill="1" applyBorder="1" applyAlignment="1" applyProtection="1">
      <alignment horizontal="justify" vertical="center" wrapText="1"/>
      <protection locked="0"/>
    </xf>
    <xf numFmtId="0" fontId="9" fillId="0" borderId="4" xfId="0" applyFont="1" applyFill="1" applyBorder="1" applyAlignment="1" applyProtection="1">
      <alignment horizontal="justify" vertical="center" wrapText="1"/>
      <protection locked="0"/>
    </xf>
    <xf numFmtId="0" fontId="41" fillId="10" borderId="3"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justify" vertical="center" wrapText="1"/>
      <protection locked="0"/>
    </xf>
    <xf numFmtId="0" fontId="9" fillId="0" borderId="36"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8" fillId="19" borderId="2" xfId="0" applyFont="1" applyFill="1" applyBorder="1" applyAlignment="1" applyProtection="1">
      <alignment horizontal="center" vertical="center" wrapText="1"/>
      <protection locked="0"/>
    </xf>
    <xf numFmtId="0" fontId="38" fillId="19" borderId="3" xfId="0" applyFont="1" applyFill="1" applyBorder="1" applyAlignment="1" applyProtection="1">
      <alignment horizontal="center" vertical="center" wrapText="1"/>
      <protection locked="0"/>
    </xf>
    <xf numFmtId="0" fontId="38" fillId="12" borderId="1" xfId="0" applyFont="1" applyFill="1" applyBorder="1" applyAlignment="1" applyProtection="1">
      <alignment horizontal="center" vertical="center" wrapText="1"/>
      <protection locked="0"/>
    </xf>
    <xf numFmtId="0" fontId="38" fillId="12" borderId="4" xfId="0" applyFont="1" applyFill="1" applyBorder="1" applyAlignment="1" applyProtection="1">
      <alignment horizontal="center" vertical="center" wrapText="1"/>
      <protection locked="0"/>
    </xf>
    <xf numFmtId="0" fontId="38" fillId="12" borderId="2" xfId="0" applyFont="1" applyFill="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1" fillId="12" borderId="5" xfId="0" applyFont="1" applyFill="1" applyBorder="1" applyAlignment="1" applyProtection="1">
      <alignment horizontal="center" vertical="center" wrapText="1"/>
      <protection locked="0"/>
    </xf>
    <xf numFmtId="0" fontId="41" fillId="12" borderId="7" xfId="0" applyFont="1" applyFill="1" applyBorder="1" applyAlignment="1" applyProtection="1">
      <alignment horizontal="center" vertical="center" wrapText="1"/>
      <protection locked="0"/>
    </xf>
    <xf numFmtId="0" fontId="41" fillId="12" borderId="6"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24" xfId="0" applyFont="1" applyFill="1" applyBorder="1" applyAlignment="1" applyProtection="1">
      <alignment horizontal="center" vertical="center" wrapText="1"/>
      <protection locked="0"/>
    </xf>
    <xf numFmtId="0" fontId="40" fillId="8" borderId="0" xfId="0" applyFont="1" applyFill="1" applyBorder="1" applyAlignment="1" applyProtection="1">
      <alignment horizontal="center" vertical="center" wrapText="1"/>
      <protection locked="0"/>
    </xf>
    <xf numFmtId="0" fontId="40" fillId="8" borderId="24" xfId="0" applyFont="1" applyFill="1" applyBorder="1" applyAlignment="1" applyProtection="1">
      <alignment horizontal="center" vertical="center" wrapText="1"/>
      <protection locked="0"/>
    </xf>
    <xf numFmtId="0" fontId="40" fillId="6" borderId="0" xfId="0" applyFont="1" applyFill="1" applyBorder="1" applyAlignment="1" applyProtection="1">
      <alignment horizontal="center" vertical="center" wrapText="1"/>
      <protection locked="0"/>
    </xf>
    <xf numFmtId="0" fontId="40" fillId="6" borderId="24" xfId="0" applyFont="1" applyFill="1" applyBorder="1" applyAlignment="1" applyProtection="1">
      <alignment horizontal="center" vertical="center" wrapText="1"/>
      <protection locked="0"/>
    </xf>
    <xf numFmtId="0" fontId="40" fillId="6" borderId="5" xfId="0" applyFont="1" applyFill="1" applyBorder="1" applyAlignment="1" applyProtection="1">
      <alignment horizontal="center" vertical="center" wrapText="1"/>
      <protection locked="0"/>
    </xf>
    <xf numFmtId="0" fontId="40" fillId="6" borderId="7" xfId="0" applyFont="1" applyFill="1" applyBorder="1" applyAlignment="1" applyProtection="1">
      <alignment horizontal="center" vertical="center" wrapText="1"/>
      <protection locked="0"/>
    </xf>
    <xf numFmtId="0" fontId="40" fillId="6" borderId="6" xfId="0" applyFont="1" applyFill="1" applyBorder="1" applyAlignment="1" applyProtection="1">
      <alignment horizontal="center" vertical="center" wrapText="1"/>
      <protection locked="0"/>
    </xf>
    <xf numFmtId="0" fontId="40" fillId="10" borderId="1" xfId="0" applyFont="1" applyFill="1" applyBorder="1" applyAlignment="1" applyProtection="1">
      <alignment horizontal="center" vertical="center" wrapText="1"/>
      <protection locked="0"/>
    </xf>
    <xf numFmtId="0" fontId="40" fillId="10" borderId="5" xfId="0" applyFont="1" applyFill="1" applyBorder="1" applyAlignment="1" applyProtection="1">
      <alignment horizontal="center" vertical="center" wrapText="1"/>
      <protection locked="0"/>
    </xf>
    <xf numFmtId="0" fontId="40" fillId="10" borderId="7" xfId="0" applyFont="1" applyFill="1" applyBorder="1" applyAlignment="1" applyProtection="1">
      <alignment horizontal="center" vertical="center" wrapText="1"/>
      <protection locked="0"/>
    </xf>
    <xf numFmtId="0" fontId="40" fillId="10" borderId="6" xfId="0" applyFont="1" applyFill="1" applyBorder="1" applyAlignment="1" applyProtection="1">
      <alignment horizontal="center" vertical="center" wrapText="1"/>
      <protection locked="0"/>
    </xf>
    <xf numFmtId="0" fontId="22" fillId="0" borderId="4"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3" fillId="0" borderId="20"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23" xfId="0" applyFont="1" applyBorder="1" applyAlignment="1" applyProtection="1">
      <alignment horizontal="center" vertical="center" wrapText="1"/>
      <protection locked="0"/>
    </xf>
    <xf numFmtId="0" fontId="23" fillId="0" borderId="24"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22" xfId="0" applyFont="1" applyBorder="1" applyAlignment="1" applyProtection="1">
      <alignment horizontal="center" vertical="center" wrapText="1"/>
      <protection locked="0"/>
    </xf>
    <xf numFmtId="0" fontId="23" fillId="0" borderId="25" xfId="0" applyFont="1" applyBorder="1" applyAlignment="1" applyProtection="1">
      <alignment horizontal="center" vertical="center" wrapText="1"/>
      <protection locked="0"/>
    </xf>
    <xf numFmtId="0" fontId="37" fillId="18" borderId="0" xfId="0" applyFont="1" applyFill="1" applyAlignment="1" applyProtection="1">
      <alignment horizontal="center" vertical="center" wrapText="1"/>
      <protection locked="0"/>
    </xf>
    <xf numFmtId="0" fontId="40" fillId="8" borderId="7" xfId="0" applyFont="1" applyFill="1" applyBorder="1" applyAlignment="1" applyProtection="1">
      <alignment horizontal="center" vertical="center" wrapText="1"/>
      <protection locked="0"/>
    </xf>
    <xf numFmtId="0" fontId="9" fillId="0" borderId="39" xfId="0" applyFont="1" applyFill="1" applyBorder="1" applyAlignment="1" applyProtection="1">
      <alignment horizontal="justify" vertical="center" wrapText="1"/>
      <protection locked="0"/>
    </xf>
    <xf numFmtId="0" fontId="9" fillId="0" borderId="44" xfId="0" applyFont="1" applyFill="1" applyBorder="1" applyAlignment="1" applyProtection="1">
      <alignment horizontal="justify" vertical="center" wrapText="1"/>
      <protection locked="0"/>
    </xf>
    <xf numFmtId="0" fontId="9" fillId="0" borderId="45" xfId="0" applyFont="1" applyFill="1" applyBorder="1" applyAlignment="1" applyProtection="1">
      <alignment horizontal="justify" vertical="center" wrapText="1"/>
      <protection locked="0"/>
    </xf>
    <xf numFmtId="0" fontId="4" fillId="0" borderId="8"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0" fontId="0" fillId="14" borderId="36" xfId="0" applyFont="1" applyFill="1" applyBorder="1" applyAlignment="1">
      <alignment horizontal="center" vertical="center" wrapText="1"/>
    </xf>
    <xf numFmtId="0" fontId="44" fillId="14" borderId="1" xfId="0" applyFont="1" applyFill="1" applyBorder="1"/>
    <xf numFmtId="0" fontId="44" fillId="14" borderId="4" xfId="0" applyFont="1" applyFill="1" applyBorder="1"/>
    <xf numFmtId="0" fontId="0" fillId="14" borderId="37" xfId="0" applyFont="1" applyFill="1" applyBorder="1" applyAlignment="1">
      <alignment horizontal="center" vertical="center" wrapText="1"/>
    </xf>
    <xf numFmtId="0" fontId="44" fillId="14" borderId="43" xfId="0" applyFont="1" applyFill="1" applyBorder="1"/>
    <xf numFmtId="0" fontId="44" fillId="14" borderId="59" xfId="0" applyFont="1" applyFill="1" applyBorder="1"/>
    <xf numFmtId="0" fontId="9" fillId="0" borderId="46" xfId="0" applyFont="1" applyFill="1" applyBorder="1" applyAlignment="1" applyProtection="1">
      <alignment horizontal="justify" vertical="center" wrapText="1"/>
      <protection locked="0"/>
    </xf>
    <xf numFmtId="0" fontId="9" fillId="0" borderId="21" xfId="0" applyFont="1" applyBorder="1" applyAlignment="1" applyProtection="1">
      <alignment horizontal="center" vertical="center" wrapText="1"/>
      <protection locked="0"/>
    </xf>
    <xf numFmtId="0" fontId="9" fillId="0" borderId="22" xfId="0" applyFont="1" applyBorder="1" applyAlignment="1" applyProtection="1">
      <alignment horizontal="center" vertical="center" wrapText="1"/>
      <protection locked="0"/>
    </xf>
    <xf numFmtId="0" fontId="9" fillId="0" borderId="36" xfId="0" applyFont="1" applyFill="1" applyBorder="1" applyAlignment="1" applyProtection="1">
      <alignment horizontal="justify" vertical="top" wrapText="1"/>
      <protection locked="0"/>
    </xf>
    <xf numFmtId="0" fontId="9" fillId="0" borderId="47" xfId="0" applyFont="1" applyFill="1" applyBorder="1" applyAlignment="1" applyProtection="1">
      <alignment horizontal="justify" vertical="top" wrapText="1"/>
      <protection locked="0"/>
    </xf>
    <xf numFmtId="0" fontId="9" fillId="0" borderId="36" xfId="0" applyFont="1" applyFill="1" applyBorder="1" applyAlignment="1" applyProtection="1">
      <alignment horizontal="left" vertical="center" wrapText="1"/>
      <protection locked="0"/>
    </xf>
    <xf numFmtId="0" fontId="9" fillId="0" borderId="47" xfId="0" applyFont="1" applyFill="1" applyBorder="1" applyAlignment="1" applyProtection="1">
      <alignment horizontal="left" vertical="center" wrapText="1"/>
      <protection locked="0"/>
    </xf>
    <xf numFmtId="0" fontId="9"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xf>
    <xf numFmtId="1" fontId="9" fillId="0" borderId="47" xfId="0" applyNumberFormat="1" applyFont="1" applyFill="1" applyBorder="1" applyAlignment="1" applyProtection="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3" fillId="0" borderId="2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3" fillId="0" borderId="25" xfId="0" applyFont="1" applyBorder="1" applyAlignment="1">
      <alignment horizontal="center" vertical="center" wrapText="1"/>
    </xf>
    <xf numFmtId="0" fontId="19" fillId="18" borderId="0" xfId="0" applyFont="1" applyFill="1" applyAlignment="1" applyProtection="1">
      <alignment horizontal="center" vertical="center" wrapText="1"/>
    </xf>
    <xf numFmtId="0" fontId="20" fillId="19" borderId="2" xfId="0" applyFont="1" applyFill="1" applyBorder="1" applyAlignment="1" applyProtection="1">
      <alignment horizontal="center" vertical="center" wrapText="1"/>
    </xf>
    <xf numFmtId="0" fontId="20" fillId="19" borderId="3" xfId="0" applyFont="1" applyFill="1" applyBorder="1" applyAlignment="1" applyProtection="1">
      <alignment horizontal="center" vertical="center" wrapText="1"/>
    </xf>
    <xf numFmtId="0" fontId="7" fillId="10" borderId="5" xfId="0" applyFont="1" applyFill="1" applyBorder="1" applyAlignment="1">
      <alignment horizontal="center" vertical="center" wrapText="1"/>
    </xf>
    <xf numFmtId="0" fontId="7" fillId="10" borderId="7" xfId="0" applyFont="1" applyFill="1" applyBorder="1" applyAlignment="1">
      <alignment horizontal="center" vertical="center" wrapText="1"/>
    </xf>
    <xf numFmtId="0" fontId="7" fillId="10" borderId="6" xfId="0" applyFont="1" applyFill="1" applyBorder="1" applyAlignment="1">
      <alignment horizontal="center" vertical="center" wrapText="1"/>
    </xf>
    <xf numFmtId="0" fontId="7" fillId="22" borderId="5" xfId="0" applyFont="1" applyFill="1" applyBorder="1" applyAlignment="1">
      <alignment horizontal="center" vertical="center" wrapText="1"/>
    </xf>
    <xf numFmtId="0" fontId="7" fillId="22" borderId="7" xfId="0" applyFont="1" applyFill="1" applyBorder="1" applyAlignment="1">
      <alignment horizontal="center" vertical="center" wrapText="1"/>
    </xf>
    <xf numFmtId="0" fontId="7" fillId="22"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10" borderId="1" xfId="0" applyFont="1" applyFill="1" applyBorder="1" applyAlignment="1">
      <alignment horizontal="center" vertical="center" wrapText="1"/>
    </xf>
    <xf numFmtId="0" fontId="5" fillId="12" borderId="5" xfId="0" applyFont="1" applyFill="1" applyBorder="1" applyAlignment="1" applyProtection="1">
      <alignment horizontal="center" vertical="center" wrapText="1"/>
    </xf>
    <xf numFmtId="0" fontId="5" fillId="12" borderId="7" xfId="0" applyFont="1" applyFill="1" applyBorder="1" applyAlignment="1" applyProtection="1">
      <alignment horizontal="center" vertical="center" wrapText="1"/>
    </xf>
    <xf numFmtId="0" fontId="5" fillId="12" borderId="6" xfId="0" applyFont="1" applyFill="1" applyBorder="1" applyAlignment="1" applyProtection="1">
      <alignment horizontal="center" vertical="center" wrapText="1"/>
    </xf>
    <xf numFmtId="0" fontId="5" fillId="12" borderId="5" xfId="0" applyFont="1" applyFill="1" applyBorder="1" applyAlignment="1">
      <alignment horizontal="center" vertical="center" wrapText="1"/>
    </xf>
    <xf numFmtId="0" fontId="5" fillId="12" borderId="6"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3" fillId="0" borderId="0" xfId="0" applyFont="1" applyAlignment="1">
      <alignment horizontal="center" vertical="center" wrapText="1"/>
    </xf>
    <xf numFmtId="0" fontId="1" fillId="0" borderId="1" xfId="0" applyFont="1" applyBorder="1" applyAlignment="1">
      <alignment horizontal="justify" vertical="center" wrapText="1"/>
    </xf>
    <xf numFmtId="0" fontId="1" fillId="13" borderId="1" xfId="0" applyFont="1" applyFill="1" applyBorder="1" applyAlignment="1">
      <alignment horizontal="justify" vertical="center" wrapText="1"/>
    </xf>
    <xf numFmtId="0" fontId="1" fillId="23" borderId="1" xfId="0" applyFont="1" applyFill="1" applyBorder="1" applyAlignment="1">
      <alignment horizontal="justify" vertical="center" wrapText="1"/>
    </xf>
    <xf numFmtId="0" fontId="1" fillId="0" borderId="4" xfId="0" applyFont="1" applyFill="1" applyBorder="1" applyAlignment="1">
      <alignment horizontal="justify" vertical="center" wrapText="1"/>
    </xf>
    <xf numFmtId="0" fontId="1" fillId="0" borderId="2"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2" xfId="0" applyFont="1" applyBorder="1" applyAlignment="1">
      <alignment horizontal="justify" vertical="center" wrapText="1"/>
    </xf>
    <xf numFmtId="0" fontId="1"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3" fillId="0" borderId="8" xfId="0" applyFont="1" applyBorder="1" applyAlignment="1">
      <alignment horizontal="center" vertical="center" wrapText="1"/>
    </xf>
    <xf numFmtId="15" fontId="1" fillId="0" borderId="4" xfId="0" applyNumberFormat="1" applyFont="1" applyBorder="1" applyAlignment="1">
      <alignment horizontal="justify" vertical="center" wrapText="1"/>
    </xf>
    <xf numFmtId="15" fontId="1" fillId="0" borderId="3" xfId="0" applyNumberFormat="1" applyFont="1" applyBorder="1" applyAlignment="1">
      <alignment horizontal="justify" vertical="center" wrapText="1"/>
    </xf>
    <xf numFmtId="15" fontId="9" fillId="0" borderId="4" xfId="0" applyNumberFormat="1" applyFont="1" applyBorder="1" applyAlignment="1">
      <alignment horizontal="center" vertical="center" wrapText="1"/>
    </xf>
    <xf numFmtId="15" fontId="9" fillId="0" borderId="3" xfId="0" applyNumberFormat="1" applyFont="1" applyBorder="1" applyAlignment="1">
      <alignment horizontal="center" vertical="center" wrapText="1"/>
    </xf>
    <xf numFmtId="9" fontId="1" fillId="0" borderId="4"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15" fontId="1" fillId="0" borderId="4" xfId="0" applyNumberFormat="1" applyFont="1" applyBorder="1" applyAlignment="1">
      <alignment horizontal="center" vertical="center" wrapText="1"/>
    </xf>
    <xf numFmtId="15" fontId="1" fillId="0" borderId="3" xfId="0" applyNumberFormat="1" applyFont="1" applyBorder="1" applyAlignment="1">
      <alignment horizontal="center" vertical="center" wrapText="1"/>
    </xf>
    <xf numFmtId="0" fontId="9" fillId="0" borderId="4" xfId="0" applyFont="1" applyBorder="1" applyAlignment="1">
      <alignment horizontal="justify" vertical="center" wrapText="1"/>
    </xf>
    <xf numFmtId="0" fontId="9" fillId="0" borderId="3" xfId="0" applyFont="1" applyBorder="1" applyAlignment="1">
      <alignment horizontal="justify" vertical="center" wrapText="1"/>
    </xf>
    <xf numFmtId="0" fontId="9" fillId="0" borderId="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Border="1" applyAlignment="1">
      <alignment horizontal="center" vertical="center" wrapText="1"/>
    </xf>
    <xf numFmtId="0" fontId="35" fillId="24" borderId="1" xfId="0" applyFont="1" applyFill="1" applyBorder="1" applyAlignment="1">
      <alignment horizontal="justify" vertical="center" wrapText="1"/>
    </xf>
    <xf numFmtId="0" fontId="35" fillId="0" borderId="1"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4" xfId="0" applyNumberFormat="1" applyFont="1" applyBorder="1" applyAlignment="1">
      <alignment horizontal="center" vertical="center" wrapText="1"/>
    </xf>
    <xf numFmtId="9" fontId="9" fillId="0" borderId="3" xfId="0" applyNumberFormat="1" applyFont="1" applyBorder="1" applyAlignment="1">
      <alignment horizontal="center" vertical="center" wrapText="1"/>
    </xf>
    <xf numFmtId="0" fontId="34" fillId="0" borderId="4" xfId="0" applyFont="1" applyBorder="1" applyAlignment="1">
      <alignment horizontal="justify" vertical="center" wrapText="1"/>
    </xf>
    <xf numFmtId="0" fontId="34" fillId="0" borderId="2" xfId="0" applyFont="1" applyBorder="1" applyAlignment="1">
      <alignment horizontal="justify" vertical="center" wrapText="1"/>
    </xf>
    <xf numFmtId="0" fontId="34" fillId="0" borderId="3" xfId="0" applyFont="1" applyBorder="1" applyAlignment="1">
      <alignment horizontal="justify" vertical="center" wrapText="1"/>
    </xf>
    <xf numFmtId="0" fontId="9" fillId="0" borderId="2" xfId="0" applyFont="1" applyBorder="1" applyAlignment="1">
      <alignment horizontal="justify" vertical="center" wrapText="1"/>
    </xf>
    <xf numFmtId="0" fontId="35" fillId="25"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1" fillId="27" borderId="1" xfId="0" applyFont="1" applyFill="1" applyBorder="1" applyAlignment="1">
      <alignment horizontal="justify" vertical="center" wrapText="1"/>
    </xf>
    <xf numFmtId="0" fontId="1" fillId="28" borderId="1" xfId="0" applyFont="1" applyFill="1" applyBorder="1" applyAlignment="1">
      <alignment horizontal="justify" vertical="center" wrapText="1"/>
    </xf>
    <xf numFmtId="14" fontId="1" fillId="0" borderId="4" xfId="0" applyNumberFormat="1" applyFont="1" applyBorder="1" applyAlignment="1">
      <alignment horizontal="justify" vertical="center" wrapText="1"/>
    </xf>
    <xf numFmtId="14" fontId="1" fillId="0" borderId="3" xfId="0" applyNumberFormat="1" applyFont="1" applyBorder="1" applyAlignment="1">
      <alignment horizontal="justify" vertical="center" wrapText="1"/>
    </xf>
    <xf numFmtId="0" fontId="1" fillId="29" borderId="1" xfId="0" applyFont="1" applyFill="1" applyBorder="1" applyAlignment="1">
      <alignment horizontal="justify" vertical="center" wrapText="1"/>
    </xf>
    <xf numFmtId="9" fontId="1" fillId="0" borderId="4" xfId="2" applyNumberFormat="1" applyFont="1" applyFill="1" applyBorder="1" applyAlignment="1">
      <alignment horizontal="center" vertical="center" wrapText="1"/>
    </xf>
    <xf numFmtId="9" fontId="1" fillId="0" borderId="2" xfId="2" applyNumberFormat="1" applyFont="1" applyFill="1" applyBorder="1" applyAlignment="1">
      <alignment horizontal="center" vertical="center" wrapText="1"/>
    </xf>
    <xf numFmtId="9" fontId="1" fillId="0" borderId="3" xfId="2" applyNumberFormat="1" applyFont="1" applyFill="1" applyBorder="1" applyAlignment="1">
      <alignment horizontal="center" vertical="center" wrapText="1"/>
    </xf>
    <xf numFmtId="15" fontId="1" fillId="0" borderId="2" xfId="0" applyNumberFormat="1" applyFont="1" applyBorder="1" applyAlignment="1">
      <alignment horizontal="center" vertical="center" wrapText="1"/>
    </xf>
    <xf numFmtId="14" fontId="1" fillId="0" borderId="2" xfId="0" applyNumberFormat="1" applyFont="1" applyBorder="1" applyAlignment="1">
      <alignment horizontal="justify" vertical="center" wrapText="1"/>
    </xf>
    <xf numFmtId="9" fontId="3" fillId="0" borderId="4" xfId="0" applyNumberFormat="1" applyFont="1" applyBorder="1" applyAlignment="1">
      <alignment horizontal="center" vertical="center" wrapText="1"/>
    </xf>
    <xf numFmtId="9" fontId="3" fillId="0" borderId="2" xfId="0" applyNumberFormat="1" applyFont="1" applyBorder="1" applyAlignment="1">
      <alignment horizontal="center" vertical="center" wrapText="1"/>
    </xf>
    <xf numFmtId="0" fontId="1" fillId="30" borderId="1" xfId="0" applyFont="1" applyFill="1" applyBorder="1" applyAlignment="1">
      <alignment horizontal="justify" vertical="center" wrapText="1"/>
    </xf>
    <xf numFmtId="0" fontId="1" fillId="31" borderId="1" xfId="0" applyFont="1" applyFill="1" applyBorder="1" applyAlignment="1">
      <alignment horizontal="justify" vertical="center" wrapText="1"/>
    </xf>
    <xf numFmtId="0" fontId="9" fillId="0" borderId="1" xfId="0" applyFont="1" applyBorder="1" applyAlignment="1">
      <alignment horizontal="center" vertical="center" wrapText="1"/>
    </xf>
    <xf numFmtId="0" fontId="1" fillId="33" borderId="1" xfId="0" applyFont="1" applyFill="1" applyBorder="1" applyAlignment="1">
      <alignment horizontal="justify" vertical="center" wrapText="1"/>
    </xf>
    <xf numFmtId="0" fontId="9" fillId="0" borderId="1" xfId="0" applyFont="1" applyFill="1" applyBorder="1" applyAlignment="1">
      <alignment horizontal="justify" vertical="center" wrapText="1"/>
    </xf>
    <xf numFmtId="14" fontId="1" fillId="0" borderId="4" xfId="0" applyNumberFormat="1" applyFont="1" applyFill="1" applyBorder="1" applyAlignment="1">
      <alignment horizontal="justify" vertical="center" wrapText="1"/>
    </xf>
    <xf numFmtId="14" fontId="1" fillId="0" borderId="3" xfId="0" applyNumberFormat="1" applyFont="1" applyFill="1" applyBorder="1" applyAlignment="1">
      <alignment horizontal="justify" vertical="center" wrapText="1"/>
    </xf>
    <xf numFmtId="0" fontId="1" fillId="12" borderId="1"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34" borderId="1" xfId="0" applyFont="1" applyFill="1" applyBorder="1" applyAlignment="1">
      <alignment horizontal="justify" vertical="center" wrapText="1"/>
    </xf>
    <xf numFmtId="0" fontId="5" fillId="10" borderId="1" xfId="0" applyFont="1" applyFill="1" applyBorder="1" applyAlignment="1" applyProtection="1">
      <alignment horizontal="center" vertical="center" wrapText="1"/>
    </xf>
    <xf numFmtId="0" fontId="7" fillId="8" borderId="7"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14" fillId="15" borderId="12"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14" fillId="15" borderId="17" xfId="0" applyFont="1" applyFill="1" applyBorder="1" applyAlignment="1">
      <alignment horizontal="center" vertical="center" wrapText="1"/>
    </xf>
    <xf numFmtId="0" fontId="14" fillId="15" borderId="13" xfId="0" applyFont="1" applyFill="1" applyBorder="1" applyAlignment="1">
      <alignment vertical="center" wrapText="1"/>
    </xf>
    <xf numFmtId="0" fontId="14" fillId="15" borderId="14" xfId="0" applyFont="1" applyFill="1" applyBorder="1" applyAlignment="1">
      <alignment vertical="center" wrapText="1"/>
    </xf>
    <xf numFmtId="0" fontId="14" fillId="15" borderId="15" xfId="0" applyFont="1" applyFill="1" applyBorder="1" applyAlignment="1">
      <alignment vertical="center" wrapText="1"/>
    </xf>
    <xf numFmtId="0" fontId="0" fillId="0" borderId="1" xfId="0" applyFill="1" applyBorder="1" applyAlignment="1">
      <alignment horizontal="center" vertical="center" wrapText="1"/>
    </xf>
    <xf numFmtId="0" fontId="20" fillId="19" borderId="1" xfId="0" applyFont="1" applyFill="1" applyBorder="1" applyAlignment="1" applyProtection="1">
      <alignment horizontal="center" vertical="center" wrapText="1"/>
    </xf>
    <xf numFmtId="0" fontId="19" fillId="20" borderId="0" xfId="0" applyFont="1" applyFill="1" applyAlignment="1" applyProtection="1">
      <alignment horizontal="center" vertical="center" wrapText="1"/>
    </xf>
    <xf numFmtId="0" fontId="2" fillId="0" borderId="1" xfId="0" applyFont="1" applyBorder="1" applyAlignment="1">
      <alignment horizontal="center"/>
    </xf>
    <xf numFmtId="0" fontId="22" fillId="0" borderId="38" xfId="0" applyFont="1" applyBorder="1" applyAlignment="1" applyProtection="1">
      <alignment horizontal="center" vertical="center"/>
      <protection locked="0"/>
    </xf>
    <xf numFmtId="0" fontId="22" fillId="0" borderId="42" xfId="0" applyFont="1" applyBorder="1" applyAlignment="1" applyProtection="1">
      <alignment horizontal="center" vertical="center"/>
      <protection locked="0"/>
    </xf>
    <xf numFmtId="0" fontId="22" fillId="0" borderId="26"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62"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28"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3" fillId="0" borderId="32" xfId="0" applyFont="1" applyBorder="1" applyAlignment="1" applyProtection="1">
      <alignment horizontal="center" vertical="center" wrapText="1"/>
      <protection locked="0"/>
    </xf>
    <xf numFmtId="0" fontId="0" fillId="14" borderId="3" xfId="0" applyFont="1" applyFill="1" applyBorder="1" applyAlignment="1">
      <alignment horizontal="center" vertical="center" wrapText="1"/>
    </xf>
    <xf numFmtId="0" fontId="0" fillId="14" borderId="1" xfId="0" applyFont="1" applyFill="1" applyBorder="1" applyAlignment="1">
      <alignment vertical="center" wrapText="1"/>
    </xf>
    <xf numFmtId="0" fontId="44" fillId="14" borderId="1" xfId="0" applyFont="1" applyFill="1" applyBorder="1" applyAlignment="1"/>
  </cellXfs>
  <cellStyles count="6">
    <cellStyle name="Hipervínculo 2" xfId="4"/>
    <cellStyle name="Normal" xfId="0" builtinId="0"/>
    <cellStyle name="Normal 2" xfId="5"/>
    <cellStyle name="Normal 3" xfId="1"/>
    <cellStyle name="Normal 3 2" xfId="3"/>
    <cellStyle name="Porcentaje" xfId="2" builtinId="5"/>
  </cellStyles>
  <dxfs count="301">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ABFFFF"/>
      <color rgb="FFEAD5FF"/>
      <color rgb="FFDFFFD5"/>
      <color rgb="FFFFFF8F"/>
      <color rgb="FFCDECFF"/>
      <color rgb="FFEDD7E0"/>
      <color rgb="FFC2CCFE"/>
      <color rgb="FFFFECD9"/>
      <color rgb="FFFFCC66"/>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externalLink" Target="externalLinks/externalLink9.xml"/><Relationship Id="rId10" Type="http://schemas.openxmlformats.org/officeDocument/2006/relationships/externalLink" Target="externalLinks/externalLink4.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Portada'!&#193;rea_de_impresi&#243;n"/></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425824</xdr:colOff>
      <xdr:row>1</xdr:row>
      <xdr:rowOff>67234</xdr:rowOff>
    </xdr:from>
    <xdr:to>
      <xdr:col>22</xdr:col>
      <xdr:colOff>549087</xdr:colOff>
      <xdr:row>6</xdr:row>
      <xdr:rowOff>67234</xdr:rowOff>
    </xdr:to>
    <xdr:sp macro="" textlink="">
      <xdr:nvSpPr>
        <xdr:cNvPr id="2" name="Flecha: hacia la izquierda 1">
          <a:hlinkClick xmlns:r="http://schemas.openxmlformats.org/officeDocument/2006/relationships" r:id="rId1"/>
          <a:extLst>
            <a:ext uri="{FF2B5EF4-FFF2-40B4-BE49-F238E27FC236}">
              <a16:creationId xmlns="" xmlns:a16="http://schemas.microsoft.com/office/drawing/2014/main" id="{00000000-0008-0000-0000-000002000000}"/>
            </a:ext>
          </a:extLst>
        </xdr:cNvPr>
        <xdr:cNvSpPr/>
      </xdr:nvSpPr>
      <xdr:spPr>
        <a:xfrm>
          <a:off x="16637374" y="219634"/>
          <a:ext cx="1351988" cy="44767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PORTADA</a:t>
          </a:r>
        </a:p>
      </xdr:txBody>
    </xdr:sp>
    <xdr:clientData/>
  </xdr:twoCellAnchor>
  <xdr:twoCellAnchor>
    <xdr:from>
      <xdr:col>0</xdr:col>
      <xdr:colOff>149678</xdr:colOff>
      <xdr:row>1</xdr:row>
      <xdr:rowOff>95250</xdr:rowOff>
    </xdr:from>
    <xdr:to>
      <xdr:col>0</xdr:col>
      <xdr:colOff>1152293</xdr:colOff>
      <xdr:row>7</xdr:row>
      <xdr:rowOff>98651</xdr:rowOff>
    </xdr:to>
    <xdr:pic>
      <xdr:nvPicPr>
        <xdr:cNvPr id="3" name="Picture 237">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9678" y="247650"/>
          <a:ext cx="1002615" cy="717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62199</xdr:colOff>
      <xdr:row>0</xdr:row>
      <xdr:rowOff>72501</xdr:rowOff>
    </xdr:from>
    <xdr:to>
      <xdr:col>0</xdr:col>
      <xdr:colOff>1270000</xdr:colOff>
      <xdr:row>2</xdr:row>
      <xdr:rowOff>353786</xdr:rowOff>
    </xdr:to>
    <xdr:pic>
      <xdr:nvPicPr>
        <xdr:cNvPr id="2" name="Picture 237">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9" y="72501"/>
          <a:ext cx="1207801" cy="9480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yebuelvash\Downloads\Yira\DOCUMENTOS%20DE%20RIESGOS\Copia%20de%20Formato%20Matriz%20de%20Riesgos%20FONCEP%20(PROPUESTA)%2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pttovar\Downloads\MAPA%20DE%20RIESGOS%20CORRUPCI&#211;N%20IPES%202019%20V1%20AJUSTADA%202103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IPES\MAPA%20DE%20CORRUPCI&#211;N%202019\MAPA%20DE%20RIESGOS%20CORRUPCI&#211;N%20IPES%202019%20SFE%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ANE%20-%20KAROL\Riesgos\Matriz%20Consolida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mavivasg\Downloads\Yira\DOCUMENTOS%20DE%20RIESGOS\Copia%20de%20Formato%20Matriz%20de%20Riesgos%20FONCEP%20(PROPUESTA)%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ttovar\Downloads\FO-016%20MAPA%20D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APA%20DE%20RIESGOS%20ITN\MAPA%20DE%20RIESGOS\PARA%20AJUSTAR\SOL\MAPA%20DE%20RIESGOS%20SOPORTE%20LEG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Users\ja_mu\Downloads\Mapa%20de%20Riesg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20ajustada%20pa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H:\Users\pttovar\Download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1. Política"/>
      <sheetName val="2.Contexto"/>
      <sheetName val="Mapa de Riesgos"/>
      <sheetName val="Hoja3"/>
      <sheetName val="1"/>
      <sheetName val="2"/>
      <sheetName val="3"/>
      <sheetName val="4"/>
      <sheetName val="5"/>
      <sheetName val="GRAFICAS"/>
      <sheetName val="Hoja1"/>
      <sheetName val="Contexto"/>
      <sheetName val="Calific impacto riesgos corrupc"/>
      <sheetName val="Matriz de riesgo "/>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sheetName val="DATOS "/>
      <sheetName val="Indice"/>
      <sheetName val="PDE"/>
      <sheetName val="CGE"/>
      <sheetName val="DAR"/>
      <sheetName val="DSO"/>
      <sheetName val="PES"/>
      <sheetName val="ANA"/>
      <sheetName val="DIE"/>
      <sheetName val="SIN"/>
      <sheetName val="SCT"/>
      <sheetName val="GTH"/>
      <sheetName val="AFI"/>
      <sheetName val="GRF"/>
      <sheetName val="ARI"/>
      <sheetName val="SOL"/>
      <sheetName val="1"/>
      <sheetName val="2"/>
      <sheetName val="3"/>
      <sheetName val="4"/>
      <sheetName val="5"/>
      <sheetName val="Hoja1"/>
      <sheetName val="INFORMATICO1"/>
      <sheetName val="INFORMATICO2"/>
      <sheetName val="SISTEMAS1"/>
      <sheetName val="SISTEMAS2"/>
      <sheetName val="LISTA PARA VALIDAC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8">
          <cell r="A8" t="str">
            <v>Area Administrativa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lítica"/>
      <sheetName val="2.Contexto"/>
      <sheetName val="Mapa de Riesgos"/>
      <sheetName val="Hoja3"/>
      <sheetName val="Validacion"/>
      <sheetName val="1"/>
      <sheetName val="2"/>
      <sheetName val="3"/>
      <sheetName val="4"/>
      <sheetName val="5"/>
      <sheetName val="GRAFICAS"/>
      <sheetName val="MAPA RIESGOS INSTITUCIONAL"/>
      <sheetName val="DATOS"/>
      <sheetName val="Mapa de Riesgos (2)"/>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2">
          <cell r="A22" t="str">
            <v>Asumir riesgo</v>
          </cell>
        </row>
        <row r="23">
          <cell r="A23" t="str">
            <v>Asumir y reducir riesgo</v>
          </cell>
        </row>
        <row r="24">
          <cell r="A24" t="str">
            <v>Reducir, evitar, compartir, transferir el riesgo</v>
          </cell>
        </row>
      </sheetData>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 val="Hoja1"/>
    </sheetNames>
    <sheetDataSet>
      <sheetData sheetId="0"/>
      <sheetData sheetId="1"/>
      <sheetData sheetId="2" refreshError="1"/>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sheetData sheetId="1" refreshError="1">
        <row r="15">
          <cell r="C15" t="str">
            <v>Baja</v>
          </cell>
          <cell r="D15" t="str">
            <v>Baja</v>
          </cell>
          <cell r="E15" t="str">
            <v>Moderada</v>
          </cell>
          <cell r="F15" t="str">
            <v>Alta</v>
          </cell>
          <cell r="G15" t="str">
            <v>Extrema</v>
          </cell>
          <cell r="I15" t="str">
            <v>Rara Vez</v>
          </cell>
          <cell r="J15">
            <v>1</v>
          </cell>
          <cell r="K15" t="str">
            <v>Rara Vez</v>
          </cell>
          <cell r="L15" t="str">
            <v xml:space="preserve">El evento solo puede ocurrir solo en circunstancias excepcionales </v>
          </cell>
          <cell r="M15" t="str">
            <v xml:space="preserve">No se ha presentado en los últimos 5 años </v>
          </cell>
        </row>
        <row r="16">
          <cell r="C16" t="str">
            <v>Baja</v>
          </cell>
          <cell r="D16" t="str">
            <v>Baja</v>
          </cell>
          <cell r="E16" t="str">
            <v>Moderada</v>
          </cell>
          <cell r="F16" t="str">
            <v>Alta</v>
          </cell>
          <cell r="G16" t="str">
            <v>Extrema</v>
          </cell>
          <cell r="I16" t="str">
            <v>Improbable</v>
          </cell>
          <cell r="J16">
            <v>2</v>
          </cell>
          <cell r="K16" t="str">
            <v>Improbable</v>
          </cell>
          <cell r="L16" t="str">
            <v xml:space="preserve">El evento puede ocurrir en algún momento  </v>
          </cell>
          <cell r="M16" t="str">
            <v xml:space="preserve">Al menos de una vez en los ultimos 5 años </v>
          </cell>
        </row>
        <row r="17">
          <cell r="C17" t="str">
            <v>Baja</v>
          </cell>
          <cell r="D17" t="str">
            <v>Moderada</v>
          </cell>
          <cell r="E17" t="str">
            <v>Alta</v>
          </cell>
          <cell r="F17" t="str">
            <v>Extrema</v>
          </cell>
          <cell r="G17" t="str">
            <v>Extrema</v>
          </cell>
          <cell r="I17" t="str">
            <v>Posible</v>
          </cell>
          <cell r="J17">
            <v>3</v>
          </cell>
          <cell r="K17" t="str">
            <v>Posible</v>
          </cell>
          <cell r="L17" t="str">
            <v xml:space="preserve">El evento puede ocurrir en algún momento  </v>
          </cell>
          <cell r="M17" t="str">
            <v xml:space="preserve">Al menos de una vez en los 2 últimos años </v>
          </cell>
        </row>
        <row r="18">
          <cell r="C18" t="str">
            <v>Moderada</v>
          </cell>
          <cell r="D18" t="str">
            <v>Alta</v>
          </cell>
          <cell r="E18" t="str">
            <v>Alta</v>
          </cell>
          <cell r="F18" t="str">
            <v>Extrema</v>
          </cell>
          <cell r="G18" t="str">
            <v>Extrema</v>
          </cell>
          <cell r="I18" t="str">
            <v>Probable</v>
          </cell>
          <cell r="J18">
            <v>4</v>
          </cell>
          <cell r="K18" t="str">
            <v>Probable</v>
          </cell>
          <cell r="L18" t="str">
            <v xml:space="preserve">El evento probablemente ocurrira en la mayoría de las circunstancias </v>
          </cell>
          <cell r="M18" t="str">
            <v xml:space="preserve">Al menos de una vez en el último año </v>
          </cell>
        </row>
        <row r="19">
          <cell r="C19" t="str">
            <v>Alta</v>
          </cell>
          <cell r="D19" t="str">
            <v>Alta</v>
          </cell>
          <cell r="E19" t="str">
            <v>Extrema</v>
          </cell>
          <cell r="F19" t="str">
            <v>Extrema</v>
          </cell>
          <cell r="G19" t="str">
            <v>Extrema</v>
          </cell>
          <cell r="I19" t="str">
            <v>Casi seguro</v>
          </cell>
          <cell r="J19">
            <v>5</v>
          </cell>
          <cell r="K19" t="str">
            <v>Casi seguro</v>
          </cell>
          <cell r="L19" t="str">
            <v xml:space="preserve">Se espera que el evento ocurra en la mayoria de las circunstancias </v>
          </cell>
          <cell r="M19" t="str">
            <v xml:space="preserve">Mas de una vez al año </v>
          </cell>
        </row>
        <row r="23">
          <cell r="I23" t="str">
            <v>Insignificante</v>
          </cell>
          <cell r="J23">
            <v>1</v>
          </cell>
          <cell r="K23" t="str">
            <v>Insignificante</v>
          </cell>
        </row>
        <row r="24">
          <cell r="I24" t="str">
            <v>Menor</v>
          </cell>
          <cell r="J24">
            <v>2</v>
          </cell>
          <cell r="K24" t="str">
            <v>Menor</v>
          </cell>
        </row>
        <row r="25">
          <cell r="I25" t="str">
            <v>Moderado</v>
          </cell>
          <cell r="J25">
            <v>3</v>
          </cell>
          <cell r="K25" t="str">
            <v>Moderado</v>
          </cell>
        </row>
        <row r="26">
          <cell r="I26" t="str">
            <v>Mayor</v>
          </cell>
          <cell r="J26">
            <v>4</v>
          </cell>
          <cell r="K26" t="str">
            <v>Mayor</v>
          </cell>
        </row>
        <row r="27">
          <cell r="I27" t="str">
            <v>Catastrófico</v>
          </cell>
          <cell r="J27">
            <v>5</v>
          </cell>
          <cell r="K27" t="str">
            <v>Catastrófico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7"/>
  <sheetViews>
    <sheetView view="pageBreakPreview" topLeftCell="A9" zoomScale="60" zoomScaleNormal="70" workbookViewId="0">
      <selection activeCell="F16" sqref="F16:I16"/>
    </sheetView>
  </sheetViews>
  <sheetFormatPr baseColWidth="10" defaultRowHeight="14.3" x14ac:dyDescent="0.25"/>
  <cols>
    <col min="1" max="1" width="18.875" customWidth="1"/>
    <col min="5" max="5" width="7.375" customWidth="1"/>
    <col min="10" max="10" width="20.375" customWidth="1"/>
    <col min="11" max="13" width="19" customWidth="1"/>
    <col min="14" max="14" width="6.875" customWidth="1"/>
    <col min="15" max="16" width="5.875" customWidth="1"/>
    <col min="19" max="19" width="17.375" customWidth="1"/>
    <col min="22" max="22" width="18.375" customWidth="1"/>
  </cols>
  <sheetData>
    <row r="1" spans="1:27" s="68" customFormat="1" ht="12.25" customHeight="1" x14ac:dyDescent="0.25">
      <c r="A1" s="386"/>
      <c r="B1" s="388" t="s">
        <v>256</v>
      </c>
      <c r="C1" s="389"/>
      <c r="D1" s="389"/>
      <c r="E1" s="389"/>
      <c r="F1" s="389"/>
      <c r="G1" s="389"/>
      <c r="H1" s="389"/>
      <c r="I1" s="389"/>
      <c r="J1" s="389"/>
      <c r="K1" s="389"/>
      <c r="L1" s="389"/>
      <c r="M1" s="389"/>
      <c r="N1" s="389"/>
      <c r="O1" s="389"/>
      <c r="P1" s="389"/>
      <c r="Q1" s="389"/>
      <c r="R1" s="389"/>
      <c r="S1" s="389"/>
      <c r="T1" s="389"/>
      <c r="U1" s="389"/>
      <c r="V1" s="389"/>
      <c r="W1" s="390"/>
      <c r="X1" s="391" t="s">
        <v>257</v>
      </c>
      <c r="Y1" s="392"/>
      <c r="Z1" s="392"/>
      <c r="AA1" s="393"/>
    </row>
    <row r="2" spans="1:27" s="68" customFormat="1" ht="12.25" customHeight="1" x14ac:dyDescent="0.25">
      <c r="A2" s="386"/>
      <c r="B2" s="388"/>
      <c r="C2" s="389"/>
      <c r="D2" s="389"/>
      <c r="E2" s="389"/>
      <c r="F2" s="389"/>
      <c r="G2" s="389"/>
      <c r="H2" s="389"/>
      <c r="I2" s="389"/>
      <c r="J2" s="389"/>
      <c r="K2" s="389"/>
      <c r="L2" s="389"/>
      <c r="M2" s="389"/>
      <c r="N2" s="389"/>
      <c r="O2" s="389"/>
      <c r="P2" s="389"/>
      <c r="Q2" s="389"/>
      <c r="R2" s="389"/>
      <c r="S2" s="389"/>
      <c r="T2" s="389"/>
      <c r="U2" s="389"/>
      <c r="V2" s="389"/>
      <c r="W2" s="390"/>
      <c r="X2" s="394"/>
      <c r="Y2" s="395"/>
      <c r="Z2" s="395"/>
      <c r="AA2" s="396"/>
    </row>
    <row r="3" spans="1:27" s="68" customFormat="1" ht="1.55" hidden="1" customHeight="1" x14ac:dyDescent="0.25">
      <c r="A3" s="386"/>
      <c r="B3" s="388"/>
      <c r="C3" s="389"/>
      <c r="D3" s="389"/>
      <c r="E3" s="389"/>
      <c r="F3" s="389"/>
      <c r="G3" s="389"/>
      <c r="H3" s="389"/>
      <c r="I3" s="389"/>
      <c r="J3" s="389"/>
      <c r="K3" s="389"/>
      <c r="L3" s="389"/>
      <c r="M3" s="389"/>
      <c r="N3" s="389"/>
      <c r="O3" s="389"/>
      <c r="P3" s="389"/>
      <c r="Q3" s="389"/>
      <c r="R3" s="389"/>
      <c r="S3" s="389"/>
      <c r="T3" s="389"/>
      <c r="U3" s="389"/>
      <c r="V3" s="389"/>
      <c r="W3" s="390"/>
      <c r="X3" s="394"/>
      <c r="Y3" s="395"/>
      <c r="Z3" s="395"/>
      <c r="AA3" s="396"/>
    </row>
    <row r="4" spans="1:27" s="68" customFormat="1" ht="3.75" customHeight="1" x14ac:dyDescent="0.25">
      <c r="A4" s="386"/>
      <c r="B4" s="388"/>
      <c r="C4" s="389"/>
      <c r="D4" s="389"/>
      <c r="E4" s="389"/>
      <c r="F4" s="389"/>
      <c r="G4" s="389"/>
      <c r="H4" s="389"/>
      <c r="I4" s="389"/>
      <c r="J4" s="389"/>
      <c r="K4" s="389"/>
      <c r="L4" s="389"/>
      <c r="M4" s="389"/>
      <c r="N4" s="389"/>
      <c r="O4" s="389"/>
      <c r="P4" s="389"/>
      <c r="Q4" s="389"/>
      <c r="R4" s="389"/>
      <c r="S4" s="389"/>
      <c r="T4" s="389"/>
      <c r="U4" s="389"/>
      <c r="V4" s="389"/>
      <c r="W4" s="390"/>
      <c r="X4" s="397"/>
      <c r="Y4" s="398"/>
      <c r="Z4" s="398"/>
      <c r="AA4" s="399"/>
    </row>
    <row r="5" spans="1:27" s="68" customFormat="1" ht="12.25" customHeight="1" x14ac:dyDescent="0.25">
      <c r="A5" s="386"/>
      <c r="B5" s="388"/>
      <c r="C5" s="389"/>
      <c r="D5" s="389"/>
      <c r="E5" s="389"/>
      <c r="F5" s="389"/>
      <c r="G5" s="389"/>
      <c r="H5" s="389"/>
      <c r="I5" s="389"/>
      <c r="J5" s="389"/>
      <c r="K5" s="389"/>
      <c r="L5" s="389"/>
      <c r="M5" s="389"/>
      <c r="N5" s="389"/>
      <c r="O5" s="389"/>
      <c r="P5" s="389"/>
      <c r="Q5" s="389"/>
      <c r="R5" s="389"/>
      <c r="S5" s="389"/>
      <c r="T5" s="389"/>
      <c r="U5" s="389"/>
      <c r="V5" s="389"/>
      <c r="W5" s="390"/>
      <c r="X5" s="400" t="s">
        <v>258</v>
      </c>
      <c r="Y5" s="400"/>
      <c r="Z5" s="400" t="s">
        <v>259</v>
      </c>
      <c r="AA5" s="400"/>
    </row>
    <row r="6" spans="1:27" s="68" customFormat="1" ht="7.5" customHeight="1" x14ac:dyDescent="0.25">
      <c r="A6" s="386"/>
      <c r="B6" s="388"/>
      <c r="C6" s="389"/>
      <c r="D6" s="389"/>
      <c r="E6" s="389"/>
      <c r="F6" s="389"/>
      <c r="G6" s="389"/>
      <c r="H6" s="389"/>
      <c r="I6" s="389"/>
      <c r="J6" s="389"/>
      <c r="K6" s="389"/>
      <c r="L6" s="389"/>
      <c r="M6" s="389"/>
      <c r="N6" s="389"/>
      <c r="O6" s="389"/>
      <c r="P6" s="389"/>
      <c r="Q6" s="389"/>
      <c r="R6" s="389"/>
      <c r="S6" s="389"/>
      <c r="T6" s="389"/>
      <c r="U6" s="389"/>
      <c r="V6" s="389"/>
      <c r="W6" s="390"/>
      <c r="X6" s="400"/>
      <c r="Y6" s="400"/>
      <c r="Z6" s="400"/>
      <c r="AA6" s="400"/>
    </row>
    <row r="7" spans="1:27" s="68" customFormat="1" ht="21.25" customHeight="1" x14ac:dyDescent="0.25">
      <c r="A7" s="386"/>
      <c r="B7" s="388"/>
      <c r="C7" s="389"/>
      <c r="D7" s="389"/>
      <c r="E7" s="389"/>
      <c r="F7" s="389"/>
      <c r="G7" s="389"/>
      <c r="H7" s="389"/>
      <c r="I7" s="389"/>
      <c r="J7" s="389"/>
      <c r="K7" s="389"/>
      <c r="L7" s="389"/>
      <c r="M7" s="389"/>
      <c r="N7" s="389"/>
      <c r="O7" s="389"/>
      <c r="P7" s="389"/>
      <c r="Q7" s="389"/>
      <c r="R7" s="389"/>
      <c r="S7" s="389"/>
      <c r="T7" s="389"/>
      <c r="U7" s="389"/>
      <c r="V7" s="389"/>
      <c r="W7" s="390"/>
      <c r="X7" s="400" t="s">
        <v>260</v>
      </c>
      <c r="Y7" s="400"/>
      <c r="Z7" s="400">
        <v>1</v>
      </c>
      <c r="AA7" s="400"/>
    </row>
    <row r="8" spans="1:27" s="68" customFormat="1" ht="18.7" customHeight="1" x14ac:dyDescent="0.25">
      <c r="A8" s="387"/>
      <c r="B8" s="388"/>
      <c r="C8" s="389"/>
      <c r="D8" s="389"/>
      <c r="E8" s="389"/>
      <c r="F8" s="389"/>
      <c r="G8" s="389"/>
      <c r="H8" s="389"/>
      <c r="I8" s="389"/>
      <c r="J8" s="389"/>
      <c r="K8" s="389"/>
      <c r="L8" s="389"/>
      <c r="M8" s="389"/>
      <c r="N8" s="389"/>
      <c r="O8" s="389"/>
      <c r="P8" s="389"/>
      <c r="Q8" s="389"/>
      <c r="R8" s="389"/>
      <c r="S8" s="389"/>
      <c r="T8" s="389"/>
      <c r="U8" s="389"/>
      <c r="V8" s="389"/>
      <c r="W8" s="390"/>
      <c r="X8" s="401" t="s">
        <v>261</v>
      </c>
      <c r="Y8" s="401"/>
      <c r="Z8" s="401"/>
      <c r="AA8" s="401"/>
    </row>
    <row r="9" spans="1:27" s="68" customFormat="1" ht="17.5" customHeight="1" x14ac:dyDescent="0.25">
      <c r="A9" s="402" t="s">
        <v>262</v>
      </c>
      <c r="B9" s="402"/>
      <c r="C9" s="402"/>
      <c r="D9" s="402"/>
      <c r="E9" s="402"/>
      <c r="F9" s="402"/>
      <c r="G9" s="402"/>
      <c r="H9" s="402"/>
      <c r="I9" s="402"/>
      <c r="J9" s="402"/>
      <c r="K9" s="402"/>
      <c r="L9" s="402"/>
      <c r="M9" s="402"/>
      <c r="N9" s="402"/>
      <c r="O9" s="402"/>
      <c r="P9" s="402"/>
      <c r="Q9" s="402"/>
      <c r="R9" s="402"/>
      <c r="S9" s="402"/>
      <c r="T9" s="402"/>
      <c r="U9" s="402"/>
      <c r="V9" s="402"/>
      <c r="W9" s="402"/>
      <c r="X9" s="402"/>
      <c r="Y9" s="402"/>
      <c r="Z9" s="402"/>
      <c r="AA9" s="402"/>
    </row>
    <row r="10" spans="1:27" s="68" customFormat="1" ht="17.5" customHeight="1" x14ac:dyDescent="0.25">
      <c r="A10" s="402"/>
      <c r="B10" s="402"/>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row>
    <row r="11" spans="1:27" s="68" customFormat="1" ht="12.25" customHeight="1" x14ac:dyDescent="0.25">
      <c r="A11" s="403" t="s">
        <v>263</v>
      </c>
      <c r="B11" s="404"/>
      <c r="C11" s="404"/>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row>
    <row r="12" spans="1:27" s="68" customFormat="1" ht="12.25" customHeight="1" thickBot="1" x14ac:dyDescent="0.3">
      <c r="A12" s="405"/>
      <c r="B12" s="406"/>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row>
    <row r="13" spans="1:27" s="68" customFormat="1" ht="17.5" customHeight="1" thickBot="1" x14ac:dyDescent="0.3">
      <c r="A13" s="368" t="s">
        <v>264</v>
      </c>
      <c r="B13" s="369"/>
      <c r="C13" s="369"/>
      <c r="D13" s="369"/>
      <c r="E13" s="369"/>
      <c r="F13" s="369"/>
      <c r="G13" s="369"/>
      <c r="H13" s="369"/>
      <c r="I13" s="370"/>
      <c r="J13" s="368" t="s">
        <v>265</v>
      </c>
      <c r="K13" s="369"/>
      <c r="L13" s="369"/>
      <c r="M13" s="369"/>
      <c r="N13" s="369"/>
      <c r="O13" s="369"/>
      <c r="P13" s="369"/>
      <c r="Q13" s="369"/>
      <c r="R13" s="370"/>
      <c r="S13" s="368" t="s">
        <v>2</v>
      </c>
      <c r="T13" s="369"/>
      <c r="U13" s="369"/>
      <c r="V13" s="369"/>
      <c r="W13" s="369"/>
      <c r="X13" s="369"/>
      <c r="Y13" s="369"/>
      <c r="Z13" s="369"/>
      <c r="AA13" s="370"/>
    </row>
    <row r="14" spans="1:27" s="68" customFormat="1" ht="18" customHeight="1" thickBot="1" x14ac:dyDescent="0.3">
      <c r="A14" s="112" t="s">
        <v>266</v>
      </c>
      <c r="B14" s="368" t="s">
        <v>267</v>
      </c>
      <c r="C14" s="369"/>
      <c r="D14" s="369"/>
      <c r="E14" s="370"/>
      <c r="F14" s="368" t="s">
        <v>268</v>
      </c>
      <c r="G14" s="369"/>
      <c r="H14" s="369"/>
      <c r="I14" s="370"/>
      <c r="J14" s="112" t="s">
        <v>266</v>
      </c>
      <c r="K14" s="368" t="s">
        <v>269</v>
      </c>
      <c r="L14" s="369"/>
      <c r="M14" s="370"/>
      <c r="N14" s="368" t="s">
        <v>268</v>
      </c>
      <c r="O14" s="369"/>
      <c r="P14" s="369"/>
      <c r="Q14" s="369"/>
      <c r="R14" s="370"/>
      <c r="S14" s="112" t="s">
        <v>266</v>
      </c>
      <c r="T14" s="368" t="s">
        <v>269</v>
      </c>
      <c r="U14" s="369"/>
      <c r="V14" s="370"/>
      <c r="W14" s="368" t="s">
        <v>268</v>
      </c>
      <c r="X14" s="369"/>
      <c r="Y14" s="369"/>
      <c r="Z14" s="369"/>
      <c r="AA14" s="370"/>
    </row>
    <row r="15" spans="1:27" s="68" customFormat="1" ht="409.6" customHeight="1" thickBot="1" x14ac:dyDescent="0.3">
      <c r="A15" s="181" t="s">
        <v>270</v>
      </c>
      <c r="B15" s="371" t="s">
        <v>600</v>
      </c>
      <c r="C15" s="346"/>
      <c r="D15" s="346"/>
      <c r="E15" s="347"/>
      <c r="F15" s="372" t="s">
        <v>601</v>
      </c>
      <c r="G15" s="373"/>
      <c r="H15" s="373"/>
      <c r="I15" s="374"/>
      <c r="J15" s="183" t="s">
        <v>271</v>
      </c>
      <c r="K15" s="380" t="s">
        <v>649</v>
      </c>
      <c r="L15" s="381"/>
      <c r="M15" s="382"/>
      <c r="N15" s="383" t="s">
        <v>650</v>
      </c>
      <c r="O15" s="384"/>
      <c r="P15" s="384"/>
      <c r="Q15" s="384"/>
      <c r="R15" s="385"/>
      <c r="S15" s="183" t="s">
        <v>272</v>
      </c>
      <c r="T15" s="375" t="s">
        <v>674</v>
      </c>
      <c r="U15" s="376"/>
      <c r="V15" s="377"/>
      <c r="W15" s="378" t="s">
        <v>674</v>
      </c>
      <c r="X15" s="376"/>
      <c r="Y15" s="376"/>
      <c r="Z15" s="376"/>
      <c r="AA15" s="379"/>
    </row>
    <row r="16" spans="1:27" ht="250.5" customHeight="1" x14ac:dyDescent="0.25">
      <c r="A16" s="184" t="s">
        <v>273</v>
      </c>
      <c r="B16" s="361" t="s">
        <v>602</v>
      </c>
      <c r="C16" s="361"/>
      <c r="D16" s="361"/>
      <c r="E16" s="361"/>
      <c r="F16" s="348" t="s">
        <v>603</v>
      </c>
      <c r="G16" s="348"/>
      <c r="H16" s="348"/>
      <c r="I16" s="348"/>
      <c r="J16" s="185" t="s">
        <v>274</v>
      </c>
      <c r="K16" s="348" t="s">
        <v>669</v>
      </c>
      <c r="L16" s="348"/>
      <c r="M16" s="348"/>
      <c r="N16" s="348" t="s">
        <v>667</v>
      </c>
      <c r="O16" s="348"/>
      <c r="P16" s="348"/>
      <c r="Q16" s="348"/>
      <c r="R16" s="348"/>
      <c r="S16" s="185" t="s">
        <v>275</v>
      </c>
      <c r="T16" s="358" t="s">
        <v>674</v>
      </c>
      <c r="U16" s="358"/>
      <c r="V16" s="358"/>
      <c r="W16" s="348" t="s">
        <v>674</v>
      </c>
      <c r="X16" s="348"/>
      <c r="Y16" s="348"/>
      <c r="Z16" s="348"/>
      <c r="AA16" s="349"/>
    </row>
    <row r="17" spans="1:27" ht="196.5" customHeight="1" thickBot="1" x14ac:dyDescent="0.3">
      <c r="A17" s="187" t="s">
        <v>276</v>
      </c>
      <c r="B17" s="351" t="s">
        <v>660</v>
      </c>
      <c r="C17" s="352"/>
      <c r="D17" s="352"/>
      <c r="E17" s="353"/>
      <c r="F17" s="365" t="s">
        <v>661</v>
      </c>
      <c r="G17" s="366"/>
      <c r="H17" s="366"/>
      <c r="I17" s="367"/>
      <c r="J17" s="182" t="s">
        <v>277</v>
      </c>
      <c r="K17" s="354" t="s">
        <v>670</v>
      </c>
      <c r="L17" s="343"/>
      <c r="M17" s="343"/>
      <c r="N17" s="343" t="s">
        <v>663</v>
      </c>
      <c r="O17" s="343"/>
      <c r="P17" s="343"/>
      <c r="Q17" s="343"/>
      <c r="R17" s="344"/>
      <c r="S17" s="182" t="s">
        <v>278</v>
      </c>
      <c r="T17" s="354" t="s">
        <v>675</v>
      </c>
      <c r="U17" s="343"/>
      <c r="V17" s="343"/>
      <c r="W17" s="343" t="s">
        <v>676</v>
      </c>
      <c r="X17" s="343"/>
      <c r="Y17" s="343"/>
      <c r="Z17" s="343"/>
      <c r="AA17" s="344"/>
    </row>
    <row r="18" spans="1:27" ht="255.75" customHeight="1" x14ac:dyDescent="0.25">
      <c r="A18" s="184" t="s">
        <v>279</v>
      </c>
      <c r="B18" s="361" t="s">
        <v>662</v>
      </c>
      <c r="C18" s="361"/>
      <c r="D18" s="361"/>
      <c r="E18" s="361"/>
      <c r="F18" s="348" t="s">
        <v>663</v>
      </c>
      <c r="G18" s="348"/>
      <c r="H18" s="348"/>
      <c r="I18" s="348"/>
      <c r="J18" s="185" t="s">
        <v>280</v>
      </c>
      <c r="K18" s="348" t="s">
        <v>671</v>
      </c>
      <c r="L18" s="348"/>
      <c r="M18" s="348"/>
      <c r="N18" s="348" t="s">
        <v>663</v>
      </c>
      <c r="O18" s="348"/>
      <c r="P18" s="348"/>
      <c r="Q18" s="348"/>
      <c r="R18" s="348"/>
      <c r="S18" s="185" t="s">
        <v>281</v>
      </c>
      <c r="T18" s="359" t="s">
        <v>677</v>
      </c>
      <c r="U18" s="359"/>
      <c r="V18" s="359"/>
      <c r="W18" s="359" t="s">
        <v>678</v>
      </c>
      <c r="X18" s="359"/>
      <c r="Y18" s="359"/>
      <c r="Z18" s="359"/>
      <c r="AA18" s="360"/>
    </row>
    <row r="19" spans="1:27" ht="184.75" customHeight="1" x14ac:dyDescent="0.25">
      <c r="A19" s="186" t="s">
        <v>664</v>
      </c>
      <c r="B19" s="362" t="s">
        <v>665</v>
      </c>
      <c r="C19" s="363"/>
      <c r="D19" s="363"/>
      <c r="E19" s="364"/>
      <c r="F19" s="355" t="s">
        <v>606</v>
      </c>
      <c r="G19" s="356"/>
      <c r="H19" s="356"/>
      <c r="I19" s="357"/>
      <c r="J19" s="186"/>
      <c r="K19" s="355"/>
      <c r="L19" s="356"/>
      <c r="M19" s="357"/>
      <c r="N19" s="355"/>
      <c r="O19" s="356"/>
      <c r="P19" s="356"/>
      <c r="Q19" s="356"/>
      <c r="R19" s="357"/>
      <c r="S19" s="186"/>
      <c r="T19" s="355"/>
      <c r="U19" s="356"/>
      <c r="V19" s="357"/>
      <c r="W19" s="355"/>
      <c r="X19" s="356"/>
      <c r="Y19" s="356"/>
      <c r="Z19" s="356"/>
      <c r="AA19" s="357"/>
    </row>
    <row r="20" spans="1:27" ht="322.5" customHeight="1" thickBot="1" x14ac:dyDescent="0.3">
      <c r="A20" s="187" t="s">
        <v>282</v>
      </c>
      <c r="B20" s="351" t="s">
        <v>666</v>
      </c>
      <c r="C20" s="352"/>
      <c r="D20" s="352"/>
      <c r="E20" s="353"/>
      <c r="F20" s="343" t="s">
        <v>667</v>
      </c>
      <c r="G20" s="343"/>
      <c r="H20" s="343"/>
      <c r="I20" s="344"/>
      <c r="J20" s="182" t="s">
        <v>283</v>
      </c>
      <c r="K20" s="354" t="s">
        <v>672</v>
      </c>
      <c r="L20" s="343"/>
      <c r="M20" s="343"/>
      <c r="N20" s="343" t="s">
        <v>663</v>
      </c>
      <c r="O20" s="343"/>
      <c r="P20" s="343"/>
      <c r="Q20" s="343"/>
      <c r="R20" s="344"/>
      <c r="S20" s="182" t="s">
        <v>284</v>
      </c>
      <c r="T20" s="354" t="s">
        <v>674</v>
      </c>
      <c r="U20" s="343"/>
      <c r="V20" s="343"/>
      <c r="W20" s="343" t="s">
        <v>674</v>
      </c>
      <c r="X20" s="343"/>
      <c r="Y20" s="343"/>
      <c r="Z20" s="343"/>
      <c r="AA20" s="344"/>
    </row>
    <row r="21" spans="1:27" ht="272.25" customHeight="1" x14ac:dyDescent="0.25">
      <c r="A21" s="188" t="s">
        <v>285</v>
      </c>
      <c r="B21" s="345" t="s">
        <v>668</v>
      </c>
      <c r="C21" s="346"/>
      <c r="D21" s="346"/>
      <c r="E21" s="347"/>
      <c r="F21" s="348" t="s">
        <v>667</v>
      </c>
      <c r="G21" s="348"/>
      <c r="H21" s="348"/>
      <c r="I21" s="349"/>
      <c r="J21" s="181" t="s">
        <v>286</v>
      </c>
      <c r="K21" s="350" t="s">
        <v>673</v>
      </c>
      <c r="L21" s="348"/>
      <c r="M21" s="348"/>
      <c r="N21" s="348" t="s">
        <v>663</v>
      </c>
      <c r="O21" s="348"/>
      <c r="P21" s="348"/>
      <c r="Q21" s="348"/>
      <c r="R21" s="349"/>
      <c r="S21" s="181" t="s">
        <v>287</v>
      </c>
      <c r="T21" s="350" t="s">
        <v>679</v>
      </c>
      <c r="U21" s="348"/>
      <c r="V21" s="348"/>
      <c r="W21" s="348" t="s">
        <v>680</v>
      </c>
      <c r="X21" s="348"/>
      <c r="Y21" s="348"/>
      <c r="Z21" s="348"/>
      <c r="AA21" s="349"/>
    </row>
    <row r="22" spans="1:27" ht="24.8" customHeight="1" x14ac:dyDescent="0.25">
      <c r="A22" s="113"/>
      <c r="B22" s="113"/>
      <c r="C22" s="113"/>
      <c r="D22" s="113"/>
      <c r="E22" s="113"/>
      <c r="F22" s="113"/>
      <c r="G22" s="113"/>
      <c r="H22" s="113"/>
      <c r="I22" s="113"/>
      <c r="J22" s="113"/>
      <c r="K22" s="113"/>
      <c r="L22" s="113"/>
      <c r="M22" s="113"/>
      <c r="N22" s="113"/>
      <c r="O22" s="113"/>
      <c r="P22" s="113"/>
      <c r="Q22" s="113"/>
      <c r="R22" s="113"/>
    </row>
    <row r="23" spans="1:27" ht="24.8" customHeight="1" x14ac:dyDescent="0.25">
      <c r="A23" s="113"/>
      <c r="B23" s="113"/>
      <c r="C23" s="113"/>
      <c r="D23" s="113"/>
      <c r="E23" s="113"/>
      <c r="F23" s="113"/>
      <c r="G23" s="113"/>
      <c r="H23" s="113"/>
      <c r="I23" s="113"/>
      <c r="J23" s="113"/>
      <c r="K23" s="113"/>
      <c r="L23" s="113"/>
      <c r="M23" s="113"/>
      <c r="N23" s="113"/>
      <c r="O23" s="113"/>
      <c r="P23" s="113"/>
      <c r="Q23" s="113"/>
      <c r="R23" s="113"/>
    </row>
    <row r="24" spans="1:27" ht="24.8" customHeight="1" x14ac:dyDescent="0.25">
      <c r="A24" s="113"/>
      <c r="B24" s="113"/>
      <c r="C24" s="113"/>
      <c r="D24" s="113"/>
      <c r="E24" s="113"/>
      <c r="F24" s="113"/>
      <c r="G24" s="113"/>
      <c r="H24" s="113"/>
      <c r="I24" s="113"/>
      <c r="J24" s="113"/>
      <c r="K24" s="113"/>
      <c r="L24" s="113"/>
      <c r="M24" s="113"/>
      <c r="N24" s="113"/>
      <c r="O24" s="113"/>
      <c r="P24" s="113"/>
      <c r="Q24" s="113"/>
      <c r="R24" s="113"/>
    </row>
    <row r="25" spans="1:27" ht="24.8" customHeight="1" x14ac:dyDescent="0.25">
      <c r="A25" s="113"/>
      <c r="B25" s="113"/>
      <c r="C25" s="113"/>
      <c r="D25" s="113"/>
      <c r="E25" s="113"/>
      <c r="F25" s="113"/>
      <c r="G25" s="113"/>
      <c r="H25" s="113"/>
      <c r="I25" s="113"/>
      <c r="J25" s="113"/>
      <c r="K25" s="113"/>
      <c r="L25" s="113"/>
      <c r="M25" s="113"/>
      <c r="N25" s="113"/>
      <c r="O25" s="113"/>
      <c r="P25" s="113"/>
      <c r="Q25" s="113"/>
      <c r="R25" s="113"/>
    </row>
    <row r="26" spans="1:27" ht="24.8" customHeight="1" x14ac:dyDescent="0.25">
      <c r="A26" s="113"/>
      <c r="B26" s="113"/>
      <c r="C26" s="113"/>
      <c r="D26" s="113"/>
      <c r="E26" s="113"/>
      <c r="F26" s="113"/>
      <c r="G26" s="113"/>
      <c r="H26" s="113"/>
      <c r="I26" s="113"/>
      <c r="J26" s="113"/>
      <c r="K26" s="113"/>
      <c r="L26" s="113"/>
      <c r="M26" s="113"/>
      <c r="N26" s="113"/>
      <c r="O26" s="113"/>
      <c r="P26" s="113"/>
      <c r="Q26" s="113"/>
      <c r="R26" s="113"/>
    </row>
    <row r="27" spans="1:27" x14ac:dyDescent="0.25">
      <c r="A27" s="113"/>
      <c r="B27" s="113"/>
      <c r="C27" s="113"/>
      <c r="D27" s="113"/>
      <c r="E27" s="113"/>
      <c r="F27" s="113"/>
      <c r="G27" s="113"/>
      <c r="H27" s="113"/>
      <c r="I27" s="113"/>
      <c r="J27" s="113"/>
      <c r="K27" s="113"/>
      <c r="L27" s="113"/>
      <c r="M27" s="113"/>
      <c r="N27" s="113"/>
      <c r="O27" s="113"/>
      <c r="P27" s="113"/>
      <c r="Q27" s="113"/>
      <c r="R27" s="113"/>
    </row>
    <row r="28" spans="1:27" x14ac:dyDescent="0.25">
      <c r="A28" s="113"/>
      <c r="B28" s="113"/>
      <c r="C28" s="113"/>
      <c r="D28" s="113"/>
      <c r="E28" s="113"/>
      <c r="F28" s="113"/>
      <c r="G28" s="113"/>
      <c r="H28" s="113"/>
      <c r="I28" s="113"/>
      <c r="J28" s="113"/>
      <c r="K28" s="113"/>
      <c r="L28" s="113"/>
      <c r="M28" s="113"/>
      <c r="N28" s="113"/>
      <c r="O28" s="113"/>
      <c r="P28" s="113"/>
      <c r="Q28" s="113"/>
      <c r="R28" s="113"/>
    </row>
    <row r="29" spans="1:27" x14ac:dyDescent="0.25">
      <c r="A29" s="113"/>
      <c r="B29" s="113"/>
      <c r="C29" s="113"/>
      <c r="D29" s="113"/>
      <c r="E29" s="113"/>
      <c r="F29" s="113"/>
      <c r="G29" s="113"/>
      <c r="H29" s="113"/>
      <c r="I29" s="113"/>
      <c r="J29" s="113"/>
      <c r="K29" s="113"/>
      <c r="L29" s="113"/>
      <c r="M29" s="113"/>
      <c r="N29" s="113"/>
      <c r="O29" s="113"/>
      <c r="P29" s="113"/>
      <c r="Q29" s="113"/>
      <c r="R29" s="113"/>
    </row>
    <row r="30" spans="1:27" x14ac:dyDescent="0.25">
      <c r="A30" s="113"/>
      <c r="B30" s="113"/>
      <c r="C30" s="113"/>
      <c r="D30" s="113"/>
      <c r="E30" s="113"/>
      <c r="F30" s="113"/>
      <c r="G30" s="113"/>
      <c r="H30" s="113"/>
      <c r="I30" s="113"/>
      <c r="J30" s="113"/>
      <c r="K30" s="113"/>
      <c r="L30" s="113"/>
      <c r="M30" s="113"/>
      <c r="N30" s="113"/>
      <c r="O30" s="113"/>
      <c r="P30" s="113"/>
      <c r="Q30" s="113"/>
      <c r="R30" s="113"/>
    </row>
    <row r="31" spans="1:27" x14ac:dyDescent="0.25">
      <c r="A31" s="113"/>
      <c r="B31" s="113"/>
      <c r="C31" s="113"/>
      <c r="D31" s="113"/>
      <c r="E31" s="113"/>
      <c r="F31" s="113"/>
      <c r="G31" s="113"/>
      <c r="H31" s="113"/>
      <c r="I31" s="113"/>
      <c r="J31" s="113"/>
      <c r="K31" s="113"/>
      <c r="L31" s="113"/>
      <c r="M31" s="113"/>
      <c r="N31" s="113"/>
      <c r="O31" s="113"/>
      <c r="P31" s="113"/>
      <c r="Q31" s="113"/>
      <c r="R31" s="113"/>
    </row>
    <row r="32" spans="1:27" x14ac:dyDescent="0.25">
      <c r="A32" s="113"/>
      <c r="B32" s="113"/>
      <c r="C32" s="113"/>
      <c r="D32" s="113"/>
      <c r="E32" s="113"/>
      <c r="F32" s="113"/>
      <c r="G32" s="113"/>
      <c r="H32" s="113"/>
      <c r="I32" s="113"/>
      <c r="J32" s="113"/>
      <c r="K32" s="113"/>
      <c r="L32" s="113"/>
      <c r="M32" s="113"/>
      <c r="N32" s="113"/>
      <c r="O32" s="113"/>
      <c r="P32" s="113"/>
      <c r="Q32" s="113"/>
      <c r="R32" s="113"/>
    </row>
    <row r="33" spans="1:18" x14ac:dyDescent="0.25">
      <c r="A33" s="113"/>
      <c r="B33" s="113"/>
      <c r="C33" s="113"/>
      <c r="D33" s="113"/>
      <c r="E33" s="113"/>
      <c r="F33" s="113"/>
      <c r="G33" s="113"/>
      <c r="H33" s="113"/>
      <c r="I33" s="113"/>
      <c r="J33" s="113"/>
      <c r="K33" s="113"/>
      <c r="L33" s="113"/>
      <c r="M33" s="113"/>
      <c r="N33" s="113"/>
      <c r="O33" s="113"/>
      <c r="P33" s="113"/>
      <c r="Q33" s="113"/>
      <c r="R33" s="113"/>
    </row>
    <row r="34" spans="1:18" x14ac:dyDescent="0.25">
      <c r="A34" s="113"/>
      <c r="B34" s="113"/>
      <c r="C34" s="113"/>
      <c r="D34" s="113"/>
      <c r="E34" s="113"/>
      <c r="F34" s="113"/>
      <c r="G34" s="113"/>
      <c r="H34" s="113"/>
      <c r="I34" s="113"/>
      <c r="J34" s="113"/>
      <c r="K34" s="113"/>
      <c r="L34" s="113"/>
      <c r="M34" s="113"/>
      <c r="N34" s="113"/>
      <c r="O34" s="113"/>
      <c r="P34" s="113"/>
      <c r="Q34" s="113"/>
      <c r="R34" s="113"/>
    </row>
    <row r="35" spans="1:18" x14ac:dyDescent="0.25">
      <c r="A35" s="113"/>
      <c r="B35" s="113"/>
      <c r="C35" s="113"/>
      <c r="D35" s="113"/>
      <c r="E35" s="113"/>
      <c r="F35" s="113"/>
      <c r="G35" s="113"/>
      <c r="H35" s="113"/>
      <c r="I35" s="113"/>
      <c r="J35" s="113"/>
      <c r="K35" s="113"/>
      <c r="L35" s="113"/>
      <c r="M35" s="113"/>
      <c r="N35" s="113"/>
      <c r="O35" s="113"/>
      <c r="P35" s="113"/>
      <c r="Q35" s="113"/>
      <c r="R35" s="113"/>
    </row>
    <row r="36" spans="1:18" x14ac:dyDescent="0.25">
      <c r="A36" s="113"/>
      <c r="B36" s="113"/>
      <c r="C36" s="113"/>
      <c r="D36" s="113"/>
      <c r="E36" s="113"/>
      <c r="F36" s="113"/>
      <c r="G36" s="113"/>
      <c r="H36" s="113"/>
      <c r="I36" s="113"/>
      <c r="J36" s="113"/>
      <c r="K36" s="113"/>
      <c r="L36" s="113"/>
      <c r="M36" s="113"/>
      <c r="N36" s="113"/>
      <c r="O36" s="113"/>
      <c r="P36" s="113"/>
      <c r="Q36" s="113"/>
      <c r="R36" s="113"/>
    </row>
    <row r="37" spans="1:18" x14ac:dyDescent="0.25">
      <c r="A37" s="113"/>
      <c r="B37" s="113"/>
      <c r="C37" s="113"/>
      <c r="D37" s="113"/>
      <c r="E37" s="113"/>
      <c r="F37" s="113"/>
      <c r="G37" s="113"/>
      <c r="H37" s="113"/>
      <c r="I37" s="113"/>
      <c r="J37" s="113"/>
      <c r="K37" s="113"/>
      <c r="L37" s="113"/>
      <c r="M37" s="113"/>
      <c r="N37" s="113"/>
      <c r="O37" s="113"/>
      <c r="P37" s="113"/>
      <c r="Q37" s="113"/>
      <c r="R37" s="113"/>
    </row>
    <row r="38" spans="1:18" x14ac:dyDescent="0.25">
      <c r="A38" s="113"/>
      <c r="B38" s="113"/>
      <c r="C38" s="113"/>
      <c r="D38" s="113"/>
      <c r="E38" s="113"/>
      <c r="F38" s="113"/>
      <c r="G38" s="113"/>
      <c r="H38" s="113"/>
      <c r="I38" s="113"/>
      <c r="J38" s="113"/>
      <c r="K38" s="113"/>
      <c r="L38" s="113"/>
      <c r="M38" s="113"/>
      <c r="N38" s="113"/>
      <c r="O38" s="113"/>
      <c r="P38" s="113"/>
      <c r="Q38" s="113"/>
      <c r="R38" s="113"/>
    </row>
    <row r="39" spans="1:18" x14ac:dyDescent="0.25">
      <c r="A39" s="113"/>
      <c r="B39" s="113"/>
      <c r="C39" s="113"/>
      <c r="D39" s="113"/>
      <c r="E39" s="113"/>
      <c r="F39" s="113"/>
      <c r="G39" s="113"/>
      <c r="H39" s="113"/>
      <c r="I39" s="113"/>
      <c r="J39" s="113"/>
      <c r="K39" s="113"/>
      <c r="L39" s="113"/>
      <c r="M39" s="113"/>
      <c r="N39" s="113"/>
      <c r="O39" s="113"/>
      <c r="P39" s="113"/>
      <c r="Q39" s="113"/>
      <c r="R39" s="113"/>
    </row>
    <row r="40" spans="1:18" x14ac:dyDescent="0.25">
      <c r="A40" s="113"/>
      <c r="B40" s="113"/>
      <c r="C40" s="113"/>
      <c r="D40" s="113"/>
      <c r="E40" s="113"/>
      <c r="F40" s="113"/>
      <c r="G40" s="113"/>
      <c r="H40" s="113"/>
      <c r="I40" s="113"/>
      <c r="J40" s="113"/>
      <c r="K40" s="113"/>
      <c r="L40" s="113"/>
      <c r="M40" s="113"/>
      <c r="N40" s="113"/>
      <c r="O40" s="113"/>
      <c r="P40" s="113"/>
      <c r="Q40" s="113"/>
      <c r="R40" s="113"/>
    </row>
    <row r="41" spans="1:18" x14ac:dyDescent="0.25">
      <c r="A41" s="113"/>
      <c r="B41" s="113"/>
      <c r="C41" s="113"/>
      <c r="D41" s="113"/>
      <c r="E41" s="113"/>
      <c r="F41" s="113"/>
      <c r="G41" s="113"/>
      <c r="H41" s="113"/>
      <c r="I41" s="113"/>
      <c r="J41" s="113"/>
      <c r="K41" s="113"/>
      <c r="L41" s="113"/>
      <c r="M41" s="113"/>
      <c r="N41" s="113"/>
      <c r="O41" s="113"/>
      <c r="P41" s="113"/>
      <c r="Q41" s="113"/>
      <c r="R41" s="113"/>
    </row>
    <row r="42" spans="1:18" x14ac:dyDescent="0.25">
      <c r="A42" s="113"/>
      <c r="B42" s="113"/>
      <c r="C42" s="113"/>
      <c r="D42" s="113"/>
      <c r="E42" s="113"/>
      <c r="F42" s="113"/>
      <c r="G42" s="113"/>
      <c r="H42" s="113"/>
      <c r="I42" s="113"/>
      <c r="J42" s="113"/>
      <c r="K42" s="113"/>
      <c r="L42" s="113"/>
      <c r="M42" s="113"/>
      <c r="N42" s="113"/>
      <c r="O42" s="113"/>
      <c r="P42" s="113"/>
      <c r="Q42" s="113"/>
      <c r="R42" s="113"/>
    </row>
    <row r="43" spans="1:18" x14ac:dyDescent="0.25">
      <c r="A43" s="113"/>
      <c r="B43" s="113"/>
      <c r="C43" s="113"/>
      <c r="D43" s="113"/>
      <c r="E43" s="113"/>
      <c r="F43" s="113"/>
      <c r="G43" s="113"/>
      <c r="H43" s="113"/>
      <c r="I43" s="113"/>
      <c r="J43" s="113"/>
      <c r="K43" s="113"/>
      <c r="L43" s="113"/>
      <c r="M43" s="113"/>
      <c r="N43" s="113"/>
      <c r="O43" s="113"/>
      <c r="P43" s="113"/>
      <c r="Q43" s="113"/>
      <c r="R43" s="113"/>
    </row>
    <row r="44" spans="1:18" x14ac:dyDescent="0.25">
      <c r="A44" s="113"/>
      <c r="B44" s="113"/>
      <c r="C44" s="113"/>
      <c r="D44" s="113"/>
      <c r="E44" s="113"/>
      <c r="F44" s="113"/>
      <c r="G44" s="113"/>
      <c r="H44" s="113"/>
      <c r="I44" s="113"/>
      <c r="J44" s="113"/>
      <c r="K44" s="113"/>
      <c r="L44" s="113"/>
      <c r="M44" s="113"/>
      <c r="N44" s="113"/>
      <c r="O44" s="113"/>
      <c r="P44" s="113"/>
      <c r="Q44" s="113"/>
      <c r="R44" s="113"/>
    </row>
    <row r="45" spans="1:18" x14ac:dyDescent="0.25">
      <c r="A45" s="113"/>
      <c r="B45" s="113"/>
      <c r="C45" s="113"/>
      <c r="D45" s="113"/>
      <c r="E45" s="113"/>
      <c r="F45" s="113"/>
      <c r="G45" s="113"/>
      <c r="H45" s="113"/>
      <c r="I45" s="113"/>
      <c r="J45" s="113"/>
      <c r="K45" s="113"/>
      <c r="L45" s="113"/>
      <c r="M45" s="113"/>
      <c r="N45" s="113"/>
      <c r="O45" s="113"/>
      <c r="P45" s="113"/>
      <c r="Q45" s="113"/>
      <c r="R45" s="113"/>
    </row>
    <row r="46" spans="1:18" x14ac:dyDescent="0.25">
      <c r="A46" s="113"/>
      <c r="B46" s="113"/>
      <c r="C46" s="113"/>
      <c r="D46" s="113"/>
      <c r="E46" s="113"/>
      <c r="F46" s="113"/>
      <c r="G46" s="113"/>
      <c r="H46" s="113"/>
      <c r="I46" s="113"/>
      <c r="J46" s="113"/>
      <c r="K46" s="113"/>
      <c r="L46" s="113"/>
      <c r="M46" s="113"/>
      <c r="N46" s="113"/>
      <c r="O46" s="113"/>
      <c r="P46" s="113"/>
      <c r="Q46" s="113"/>
      <c r="R46" s="113"/>
    </row>
    <row r="47" spans="1:18" x14ac:dyDescent="0.25">
      <c r="A47" s="113"/>
      <c r="B47" s="113"/>
      <c r="C47" s="113"/>
      <c r="D47" s="113"/>
      <c r="E47" s="113"/>
      <c r="F47" s="113"/>
      <c r="G47" s="113"/>
      <c r="H47" s="113"/>
      <c r="I47" s="113"/>
      <c r="J47" s="113"/>
      <c r="K47" s="113"/>
      <c r="L47" s="113"/>
      <c r="M47" s="113"/>
      <c r="N47" s="113"/>
      <c r="O47" s="113"/>
      <c r="P47" s="113"/>
      <c r="Q47" s="113"/>
      <c r="R47" s="113"/>
    </row>
  </sheetData>
  <mergeCells count="62">
    <mergeCell ref="A9:AA10"/>
    <mergeCell ref="A11:AA12"/>
    <mergeCell ref="A13:I13"/>
    <mergeCell ref="J13:R13"/>
    <mergeCell ref="S13:AA13"/>
    <mergeCell ref="A1:A8"/>
    <mergeCell ref="B1:W8"/>
    <mergeCell ref="X1:AA4"/>
    <mergeCell ref="X5:Y6"/>
    <mergeCell ref="Z5:AA6"/>
    <mergeCell ref="X7:Y7"/>
    <mergeCell ref="Z7:AA7"/>
    <mergeCell ref="X8:Y8"/>
    <mergeCell ref="Z8:AA8"/>
    <mergeCell ref="W14:AA14"/>
    <mergeCell ref="B15:E15"/>
    <mergeCell ref="F15:I15"/>
    <mergeCell ref="T15:V15"/>
    <mergeCell ref="W15:AA15"/>
    <mergeCell ref="K15:M15"/>
    <mergeCell ref="N15:R15"/>
    <mergeCell ref="B14:E14"/>
    <mergeCell ref="F14:I14"/>
    <mergeCell ref="K14:M14"/>
    <mergeCell ref="N14:R14"/>
    <mergeCell ref="T14:V14"/>
    <mergeCell ref="B16:E16"/>
    <mergeCell ref="F16:I16"/>
    <mergeCell ref="K16:M16"/>
    <mergeCell ref="N16:R16"/>
    <mergeCell ref="B19:E19"/>
    <mergeCell ref="F19:I19"/>
    <mergeCell ref="K19:M19"/>
    <mergeCell ref="N19:R19"/>
    <mergeCell ref="B18:E18"/>
    <mergeCell ref="F18:I18"/>
    <mergeCell ref="B17:E17"/>
    <mergeCell ref="F17:I17"/>
    <mergeCell ref="T19:V19"/>
    <mergeCell ref="W19:AA19"/>
    <mergeCell ref="T16:V16"/>
    <mergeCell ref="W16:AA16"/>
    <mergeCell ref="K17:M17"/>
    <mergeCell ref="N17:R17"/>
    <mergeCell ref="W17:AA17"/>
    <mergeCell ref="K18:M18"/>
    <mergeCell ref="N18:R18"/>
    <mergeCell ref="T18:V18"/>
    <mergeCell ref="T17:V17"/>
    <mergeCell ref="W18:AA18"/>
    <mergeCell ref="W20:AA20"/>
    <mergeCell ref="B21:E21"/>
    <mergeCell ref="F21:I21"/>
    <mergeCell ref="K21:M21"/>
    <mergeCell ref="N21:R21"/>
    <mergeCell ref="T21:V21"/>
    <mergeCell ref="W21:AA21"/>
    <mergeCell ref="B20:E20"/>
    <mergeCell ref="F20:I20"/>
    <mergeCell ref="K20:M20"/>
    <mergeCell ref="N20:R20"/>
    <mergeCell ref="T20:V20"/>
  </mergeCells>
  <pageMargins left="0.70866141732283472" right="0.70866141732283472" top="0.74803149606299213" bottom="0.74803149606299213" header="0.31496062992125984" footer="0.31496062992125984"/>
  <pageSetup paperSize="9" scale="25" orientation="portrait" r:id="rId1"/>
  <headerFooter>
    <oddFooter>&amp;LFO-016
V-04</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zoomScale="85" zoomScaleNormal="85" workbookViewId="0">
      <selection activeCell="U9" sqref="U9"/>
    </sheetView>
  </sheetViews>
  <sheetFormatPr baseColWidth="10" defaultRowHeight="14.3" x14ac:dyDescent="0.25"/>
  <cols>
    <col min="1" max="1" width="41" style="169" customWidth="1"/>
    <col min="2" max="2" width="17" customWidth="1"/>
    <col min="3" max="3" width="17.625" customWidth="1"/>
    <col min="4" max="4" width="14.375" customWidth="1"/>
    <col min="7" max="7" width="14.375" customWidth="1"/>
    <col min="21" max="21" width="11.375" style="108" customWidth="1"/>
    <col min="22" max="22" width="11.375" style="169"/>
  </cols>
  <sheetData>
    <row r="1" spans="1:22" ht="185.45" x14ac:dyDescent="0.25">
      <c r="A1" s="170" t="s">
        <v>594</v>
      </c>
      <c r="B1" s="170" t="s">
        <v>574</v>
      </c>
      <c r="C1" s="170" t="s">
        <v>575</v>
      </c>
      <c r="D1" s="170" t="s">
        <v>576</v>
      </c>
      <c r="E1" s="170" t="s">
        <v>577</v>
      </c>
      <c r="F1" s="170" t="s">
        <v>578</v>
      </c>
      <c r="G1" s="170" t="s">
        <v>579</v>
      </c>
      <c r="H1" s="170" t="s">
        <v>580</v>
      </c>
      <c r="I1" s="170" t="s">
        <v>581</v>
      </c>
      <c r="J1" s="170" t="s">
        <v>582</v>
      </c>
      <c r="K1" s="170" t="s">
        <v>583</v>
      </c>
      <c r="L1" s="170" t="s">
        <v>584</v>
      </c>
      <c r="M1" s="170" t="s">
        <v>585</v>
      </c>
      <c r="N1" s="170" t="s">
        <v>586</v>
      </c>
      <c r="O1" s="170" t="s">
        <v>587</v>
      </c>
      <c r="P1" s="170" t="s">
        <v>588</v>
      </c>
      <c r="Q1" s="170" t="s">
        <v>589</v>
      </c>
      <c r="R1" s="170" t="s">
        <v>590</v>
      </c>
      <c r="S1" s="170" t="s">
        <v>591</v>
      </c>
      <c r="T1" s="170" t="s">
        <v>592</v>
      </c>
      <c r="U1" s="171" t="s">
        <v>247</v>
      </c>
      <c r="V1" s="170" t="s">
        <v>593</v>
      </c>
    </row>
    <row r="2" spans="1:22" ht="14.95" x14ac:dyDescent="0.25">
      <c r="A2" s="168" t="s">
        <v>248</v>
      </c>
      <c r="B2" s="109" t="s">
        <v>599</v>
      </c>
      <c r="C2" s="109" t="s">
        <v>599</v>
      </c>
      <c r="D2" s="109" t="s">
        <v>599</v>
      </c>
      <c r="E2" s="109" t="s">
        <v>599</v>
      </c>
      <c r="F2" s="109" t="s">
        <v>599</v>
      </c>
      <c r="G2" s="109" t="s">
        <v>599</v>
      </c>
      <c r="H2" s="109" t="s">
        <v>599</v>
      </c>
      <c r="I2" s="109" t="s">
        <v>599</v>
      </c>
      <c r="J2" s="109" t="s">
        <v>599</v>
      </c>
      <c r="K2" s="109" t="s">
        <v>599</v>
      </c>
      <c r="L2" s="109" t="s">
        <v>599</v>
      </c>
      <c r="M2" s="109" t="s">
        <v>599</v>
      </c>
      <c r="N2" s="109" t="s">
        <v>599</v>
      </c>
      <c r="O2" s="109" t="s">
        <v>33</v>
      </c>
      <c r="P2" s="109" t="s">
        <v>33</v>
      </c>
      <c r="Q2" s="109" t="s">
        <v>33</v>
      </c>
      <c r="R2" s="109" t="s">
        <v>33</v>
      </c>
      <c r="S2" s="109" t="s">
        <v>33</v>
      </c>
      <c r="T2" s="109" t="s">
        <v>33</v>
      </c>
      <c r="U2" s="109">
        <f>COUNTIF(B2:T2,"Si")</f>
        <v>6</v>
      </c>
      <c r="V2" s="168" t="str">
        <f>IF(U2&lt;=5,"Moderado",IF(U2&lt;=10,"Mayor","Catastrofico"))</f>
        <v>Mayor</v>
      </c>
    </row>
    <row r="3" spans="1:22" ht="14.95" x14ac:dyDescent="0.25">
      <c r="A3" s="168" t="s">
        <v>595</v>
      </c>
      <c r="B3" s="109" t="s">
        <v>33</v>
      </c>
      <c r="C3" s="109" t="s">
        <v>33</v>
      </c>
      <c r="D3" s="109" t="s">
        <v>33</v>
      </c>
      <c r="E3" s="109" t="s">
        <v>33</v>
      </c>
      <c r="F3" s="109" t="s">
        <v>33</v>
      </c>
      <c r="G3" s="109" t="s">
        <v>33</v>
      </c>
      <c r="H3" s="109" t="s">
        <v>33</v>
      </c>
      <c r="I3" s="109" t="s">
        <v>33</v>
      </c>
      <c r="J3" s="109" t="s">
        <v>33</v>
      </c>
      <c r="K3" s="109" t="s">
        <v>33</v>
      </c>
      <c r="L3" s="109" t="s">
        <v>33</v>
      </c>
      <c r="M3" s="109" t="s">
        <v>33</v>
      </c>
      <c r="N3" s="109" t="s">
        <v>33</v>
      </c>
      <c r="O3" s="109" t="s">
        <v>33</v>
      </c>
      <c r="P3" s="109" t="s">
        <v>33</v>
      </c>
      <c r="Q3" s="109" t="s">
        <v>33</v>
      </c>
      <c r="R3" s="109" t="s">
        <v>33</v>
      </c>
      <c r="S3" s="109" t="s">
        <v>33</v>
      </c>
      <c r="T3" s="109" t="s">
        <v>33</v>
      </c>
      <c r="U3" s="109">
        <f t="shared" ref="U3:U6" si="0">COUNTIF(B3:T3,"Si")</f>
        <v>19</v>
      </c>
      <c r="V3" s="168" t="str">
        <f t="shared" ref="V3:V6" si="1">IF(U3&lt;=5,"Moderado",IF(U3&lt;=10,"Mayor","Catastrofico"))</f>
        <v>Catastrofico</v>
      </c>
    </row>
    <row r="4" spans="1:22" ht="14.95" x14ac:dyDescent="0.25">
      <c r="A4" s="168" t="s">
        <v>596</v>
      </c>
      <c r="B4" s="109" t="s">
        <v>599</v>
      </c>
      <c r="C4" s="109" t="s">
        <v>33</v>
      </c>
      <c r="D4" s="109" t="s">
        <v>33</v>
      </c>
      <c r="E4" s="109" t="s">
        <v>33</v>
      </c>
      <c r="F4" s="109" t="s">
        <v>33</v>
      </c>
      <c r="G4" s="109" t="s">
        <v>33</v>
      </c>
      <c r="H4" s="109" t="s">
        <v>33</v>
      </c>
      <c r="I4" s="109" t="s">
        <v>33</v>
      </c>
      <c r="J4" s="109" t="s">
        <v>33</v>
      </c>
      <c r="K4" s="109" t="s">
        <v>33</v>
      </c>
      <c r="L4" s="109" t="s">
        <v>33</v>
      </c>
      <c r="M4" s="109" t="s">
        <v>33</v>
      </c>
      <c r="N4" s="109" t="s">
        <v>33</v>
      </c>
      <c r="O4" s="109" t="s">
        <v>33</v>
      </c>
      <c r="P4" s="109" t="s">
        <v>33</v>
      </c>
      <c r="Q4" s="109" t="s">
        <v>33</v>
      </c>
      <c r="R4" s="109" t="s">
        <v>33</v>
      </c>
      <c r="S4" s="109" t="s">
        <v>33</v>
      </c>
      <c r="T4" s="109" t="s">
        <v>33</v>
      </c>
      <c r="U4" s="109">
        <f t="shared" si="0"/>
        <v>18</v>
      </c>
      <c r="V4" s="168" t="str">
        <f t="shared" si="1"/>
        <v>Catastrofico</v>
      </c>
    </row>
    <row r="5" spans="1:22" ht="14.95" x14ac:dyDescent="0.25">
      <c r="A5" s="168" t="s">
        <v>597</v>
      </c>
      <c r="B5" s="109" t="s">
        <v>599</v>
      </c>
      <c r="C5" s="109" t="s">
        <v>33</v>
      </c>
      <c r="D5" s="109" t="s">
        <v>599</v>
      </c>
      <c r="E5" s="109" t="s">
        <v>33</v>
      </c>
      <c r="F5" s="109" t="s">
        <v>33</v>
      </c>
      <c r="G5" s="109" t="s">
        <v>33</v>
      </c>
      <c r="H5" s="109" t="s">
        <v>33</v>
      </c>
      <c r="I5" s="109" t="s">
        <v>33</v>
      </c>
      <c r="J5" s="109" t="s">
        <v>33</v>
      </c>
      <c r="K5" s="109" t="s">
        <v>33</v>
      </c>
      <c r="L5" s="109" t="s">
        <v>33</v>
      </c>
      <c r="M5" s="109" t="s">
        <v>33</v>
      </c>
      <c r="N5" s="109" t="s">
        <v>33</v>
      </c>
      <c r="O5" s="109" t="s">
        <v>33</v>
      </c>
      <c r="P5" s="109" t="s">
        <v>33</v>
      </c>
      <c r="Q5" s="109" t="s">
        <v>33</v>
      </c>
      <c r="R5" s="109" t="s">
        <v>33</v>
      </c>
      <c r="S5" s="109" t="s">
        <v>33</v>
      </c>
      <c r="T5" s="109" t="s">
        <v>33</v>
      </c>
      <c r="U5" s="109">
        <f t="shared" si="0"/>
        <v>17</v>
      </c>
      <c r="V5" s="168" t="str">
        <f>IF(U5&lt;=5,"Moderado",IF(U5&lt;=10,"Mayor","Catastrofico"))</f>
        <v>Catastrofico</v>
      </c>
    </row>
    <row r="6" spans="1:22" ht="14.95" x14ac:dyDescent="0.25">
      <c r="A6" s="168" t="s">
        <v>598</v>
      </c>
      <c r="B6" s="109" t="s">
        <v>599</v>
      </c>
      <c r="C6" s="109" t="s">
        <v>33</v>
      </c>
      <c r="D6" s="109" t="s">
        <v>33</v>
      </c>
      <c r="E6" s="109" t="s">
        <v>33</v>
      </c>
      <c r="F6" s="109" t="s">
        <v>33</v>
      </c>
      <c r="G6" s="109" t="s">
        <v>33</v>
      </c>
      <c r="H6" s="109" t="s">
        <v>33</v>
      </c>
      <c r="I6" s="109" t="s">
        <v>33</v>
      </c>
      <c r="J6" s="109" t="s">
        <v>33</v>
      </c>
      <c r="K6" s="109" t="s">
        <v>33</v>
      </c>
      <c r="L6" s="109" t="s">
        <v>33</v>
      </c>
      <c r="M6" s="109" t="s">
        <v>33</v>
      </c>
      <c r="N6" s="109" t="s">
        <v>33</v>
      </c>
      <c r="O6" s="109" t="s">
        <v>33</v>
      </c>
      <c r="P6" s="109" t="s">
        <v>33</v>
      </c>
      <c r="Q6" s="109" t="s">
        <v>33</v>
      </c>
      <c r="R6" s="109" t="s">
        <v>33</v>
      </c>
      <c r="S6" s="109" t="s">
        <v>33</v>
      </c>
      <c r="T6" s="109" t="s">
        <v>33</v>
      </c>
      <c r="U6" s="109">
        <f t="shared" si="0"/>
        <v>18</v>
      </c>
      <c r="V6" s="168" t="str">
        <f t="shared" si="1"/>
        <v>Catastrofico</v>
      </c>
    </row>
    <row r="7" spans="1:22" ht="15.8" customHeight="1" x14ac:dyDescent="0.25">
      <c r="A7" s="168"/>
      <c r="B7" s="109"/>
      <c r="C7" s="109"/>
      <c r="D7" s="109"/>
      <c r="E7" s="109"/>
      <c r="F7" s="109"/>
      <c r="G7" s="109"/>
      <c r="H7" s="109"/>
      <c r="I7" s="109"/>
      <c r="J7" s="109"/>
      <c r="K7" s="109"/>
      <c r="L7" s="109"/>
      <c r="M7" s="109"/>
      <c r="N7" s="109"/>
      <c r="O7" s="109"/>
      <c r="P7" s="109"/>
      <c r="Q7" s="109"/>
      <c r="R7" s="109"/>
      <c r="S7" s="109"/>
      <c r="T7" s="109"/>
      <c r="U7" s="110"/>
      <c r="V7" s="168"/>
    </row>
    <row r="8" spans="1:22" ht="14.95" x14ac:dyDescent="0.25">
      <c r="A8" s="168"/>
      <c r="B8" s="109"/>
      <c r="C8" s="109"/>
      <c r="D8" s="109"/>
      <c r="E8" s="109"/>
      <c r="F8" s="109"/>
      <c r="G8" s="109"/>
      <c r="H8" s="109"/>
      <c r="I8" s="109"/>
      <c r="J8" s="109"/>
      <c r="K8" s="109"/>
      <c r="L8" s="109"/>
      <c r="M8" s="109"/>
      <c r="N8" s="109"/>
      <c r="O8" s="109"/>
      <c r="P8" s="109"/>
      <c r="Q8" s="109"/>
      <c r="R8" s="109"/>
      <c r="S8" s="109"/>
      <c r="T8" s="109"/>
      <c r="U8" s="110"/>
      <c r="V8" s="168"/>
    </row>
    <row r="9" spans="1:22" ht="14.95" x14ac:dyDescent="0.25">
      <c r="A9" s="168"/>
      <c r="B9" s="109"/>
      <c r="C9" s="109"/>
      <c r="D9" s="109"/>
      <c r="E9" s="109"/>
      <c r="F9" s="109"/>
      <c r="G9" s="109"/>
      <c r="H9" s="109"/>
      <c r="I9" s="109"/>
      <c r="J9" s="109"/>
      <c r="K9" s="109"/>
      <c r="L9" s="109"/>
      <c r="M9" s="109"/>
      <c r="N9" s="109"/>
      <c r="O9" s="109"/>
      <c r="P9" s="109"/>
      <c r="Q9" s="109"/>
      <c r="R9" s="109"/>
      <c r="S9" s="109"/>
      <c r="T9" s="109"/>
      <c r="U9" s="110"/>
      <c r="V9" s="168"/>
    </row>
    <row r="10" spans="1:22" ht="14.95" x14ac:dyDescent="0.25">
      <c r="A10" s="168"/>
      <c r="B10" s="109"/>
      <c r="C10" s="109"/>
      <c r="D10" s="109"/>
      <c r="E10" s="109"/>
      <c r="F10" s="109"/>
      <c r="G10" s="109"/>
      <c r="H10" s="109"/>
      <c r="I10" s="109"/>
      <c r="J10" s="109"/>
      <c r="K10" s="109"/>
      <c r="L10" s="109"/>
      <c r="M10" s="109"/>
      <c r="N10" s="109"/>
      <c r="O10" s="109"/>
      <c r="P10" s="109"/>
      <c r="Q10" s="109"/>
      <c r="R10" s="109"/>
      <c r="S10" s="109"/>
      <c r="T10" s="109"/>
      <c r="U10" s="110"/>
      <c r="V10" s="168"/>
    </row>
    <row r="11" spans="1:22" ht="14.95" x14ac:dyDescent="0.25">
      <c r="A11" s="168"/>
      <c r="B11" s="109"/>
      <c r="C11" s="109"/>
      <c r="D11" s="109"/>
      <c r="E11" s="109"/>
      <c r="F11" s="109"/>
      <c r="G11" s="109"/>
      <c r="H11" s="109"/>
      <c r="I11" s="109"/>
      <c r="J11" s="109"/>
      <c r="K11" s="109"/>
      <c r="L11" s="109"/>
      <c r="M11" s="109"/>
      <c r="N11" s="109"/>
      <c r="O11" s="109"/>
      <c r="P11" s="109"/>
      <c r="Q11" s="109"/>
      <c r="R11" s="109"/>
      <c r="S11" s="109"/>
      <c r="T11" s="109"/>
      <c r="U11" s="110"/>
      <c r="V11" s="168"/>
    </row>
    <row r="12" spans="1:22" ht="14.95" x14ac:dyDescent="0.25">
      <c r="A12" s="168"/>
      <c r="B12" s="109"/>
      <c r="C12" s="109"/>
      <c r="D12" s="109"/>
      <c r="E12" s="109"/>
      <c r="F12" s="109"/>
      <c r="G12" s="109"/>
      <c r="H12" s="109"/>
      <c r="I12" s="109"/>
      <c r="J12" s="109"/>
      <c r="K12" s="109"/>
      <c r="L12" s="109"/>
      <c r="M12" s="109"/>
      <c r="N12" s="109"/>
      <c r="O12" s="109"/>
      <c r="P12" s="109"/>
      <c r="Q12" s="109"/>
      <c r="R12" s="109"/>
      <c r="S12" s="109"/>
      <c r="T12" s="109"/>
      <c r="U12" s="110"/>
      <c r="V12" s="168"/>
    </row>
    <row r="13" spans="1:22" ht="14.95" x14ac:dyDescent="0.25">
      <c r="A13" s="168"/>
      <c r="B13" s="109"/>
      <c r="C13" s="109"/>
      <c r="D13" s="109"/>
      <c r="E13" s="109"/>
      <c r="F13" s="109"/>
      <c r="G13" s="109"/>
      <c r="H13" s="109"/>
      <c r="I13" s="109"/>
      <c r="J13" s="109"/>
      <c r="K13" s="109"/>
      <c r="L13" s="109"/>
      <c r="M13" s="109"/>
      <c r="N13" s="109"/>
      <c r="O13" s="109"/>
      <c r="P13" s="109"/>
      <c r="Q13" s="109"/>
      <c r="R13" s="109"/>
      <c r="S13" s="109"/>
      <c r="T13" s="109"/>
      <c r="U13" s="110"/>
      <c r="V13" s="168"/>
    </row>
    <row r="14" spans="1:22" ht="14.95" x14ac:dyDescent="0.25">
      <c r="A14" s="168"/>
      <c r="B14" s="109"/>
      <c r="C14" s="109"/>
      <c r="D14" s="109"/>
      <c r="E14" s="109"/>
      <c r="F14" s="109"/>
      <c r="G14" s="109"/>
      <c r="H14" s="109"/>
      <c r="I14" s="109"/>
      <c r="J14" s="109"/>
      <c r="K14" s="109"/>
      <c r="L14" s="109"/>
      <c r="M14" s="109"/>
      <c r="N14" s="109"/>
      <c r="O14" s="109"/>
      <c r="P14" s="109"/>
      <c r="Q14" s="109"/>
      <c r="R14" s="109"/>
      <c r="S14" s="109"/>
      <c r="T14" s="109"/>
      <c r="U14" s="110"/>
      <c r="V14" s="168"/>
    </row>
    <row r="15" spans="1:22" ht="14.95" x14ac:dyDescent="0.25">
      <c r="A15" s="168"/>
      <c r="B15" s="109"/>
      <c r="C15" s="109"/>
      <c r="D15" s="109"/>
      <c r="E15" s="109"/>
      <c r="F15" s="109"/>
      <c r="G15" s="109"/>
      <c r="H15" s="109"/>
      <c r="I15" s="109"/>
      <c r="J15" s="109"/>
      <c r="K15" s="109"/>
      <c r="L15" s="109"/>
      <c r="M15" s="109"/>
      <c r="N15" s="109"/>
      <c r="O15" s="109"/>
      <c r="P15" s="109"/>
      <c r="Q15" s="109"/>
      <c r="R15" s="109"/>
      <c r="S15" s="109"/>
      <c r="T15" s="109"/>
      <c r="U15" s="110"/>
      <c r="V15" s="168"/>
    </row>
    <row r="16" spans="1:22" ht="14.95" x14ac:dyDescent="0.25">
      <c r="A16" s="168"/>
      <c r="B16" s="109"/>
      <c r="C16" s="109"/>
      <c r="D16" s="109"/>
      <c r="E16" s="109"/>
      <c r="F16" s="109"/>
      <c r="G16" s="109"/>
      <c r="H16" s="109"/>
      <c r="I16" s="109"/>
      <c r="J16" s="109"/>
      <c r="K16" s="109"/>
      <c r="L16" s="109"/>
      <c r="M16" s="109"/>
      <c r="N16" s="109"/>
      <c r="O16" s="109"/>
      <c r="P16" s="109"/>
      <c r="Q16" s="109"/>
      <c r="R16" s="109"/>
      <c r="S16" s="109"/>
      <c r="T16" s="109"/>
      <c r="U16" s="110"/>
      <c r="V16" s="168"/>
    </row>
    <row r="17" spans="1:22" ht="14.95" x14ac:dyDescent="0.25">
      <c r="A17" s="168"/>
      <c r="B17" s="109"/>
      <c r="C17" s="109"/>
      <c r="D17" s="109"/>
      <c r="E17" s="109"/>
      <c r="F17" s="109"/>
      <c r="G17" s="109"/>
      <c r="H17" s="109"/>
      <c r="I17" s="109"/>
      <c r="J17" s="109"/>
      <c r="K17" s="109"/>
      <c r="L17" s="109"/>
      <c r="M17" s="109"/>
      <c r="N17" s="109"/>
      <c r="O17" s="109"/>
      <c r="P17" s="109"/>
      <c r="Q17" s="109"/>
      <c r="R17" s="109"/>
      <c r="S17" s="109"/>
      <c r="T17" s="109"/>
      <c r="U17" s="110"/>
      <c r="V17" s="168"/>
    </row>
    <row r="18" spans="1:22" ht="14.95" x14ac:dyDescent="0.25">
      <c r="A18" s="168"/>
      <c r="B18" s="109"/>
      <c r="C18" s="109"/>
      <c r="D18" s="109"/>
      <c r="E18" s="109"/>
      <c r="F18" s="109"/>
      <c r="G18" s="109"/>
      <c r="H18" s="109"/>
      <c r="I18" s="109"/>
      <c r="J18" s="109"/>
      <c r="K18" s="109"/>
      <c r="L18" s="109"/>
      <c r="M18" s="109"/>
      <c r="N18" s="109"/>
      <c r="O18" s="109"/>
      <c r="P18" s="109"/>
      <c r="Q18" s="109"/>
      <c r="R18" s="109"/>
      <c r="S18" s="109"/>
      <c r="T18" s="109"/>
      <c r="U18" s="110"/>
      <c r="V18" s="168"/>
    </row>
    <row r="19" spans="1:22" ht="14.95" x14ac:dyDescent="0.25">
      <c r="A19" s="168"/>
      <c r="B19" s="109"/>
      <c r="C19" s="109"/>
      <c r="D19" s="109"/>
      <c r="E19" s="109"/>
      <c r="F19" s="109"/>
      <c r="G19" s="109"/>
      <c r="H19" s="109"/>
      <c r="I19" s="109"/>
      <c r="J19" s="109"/>
      <c r="K19" s="109"/>
      <c r="L19" s="109"/>
      <c r="M19" s="109"/>
      <c r="N19" s="109"/>
      <c r="O19" s="109"/>
      <c r="P19" s="109"/>
      <c r="Q19" s="109"/>
      <c r="R19" s="109"/>
      <c r="S19" s="109"/>
      <c r="T19" s="109"/>
      <c r="U19" s="110"/>
      <c r="V19" s="168"/>
    </row>
    <row r="20" spans="1:22" ht="14.95" x14ac:dyDescent="0.25">
      <c r="A20" s="168"/>
      <c r="B20" s="109"/>
      <c r="C20" s="109"/>
      <c r="D20" s="109"/>
      <c r="E20" s="109"/>
      <c r="F20" s="109"/>
      <c r="G20" s="109"/>
      <c r="H20" s="109"/>
      <c r="I20" s="109"/>
      <c r="J20" s="109"/>
      <c r="K20" s="109"/>
      <c r="L20" s="109"/>
      <c r="M20" s="109"/>
      <c r="N20" s="109"/>
      <c r="O20" s="109"/>
      <c r="P20" s="109"/>
      <c r="Q20" s="109"/>
      <c r="R20" s="109"/>
      <c r="S20" s="109"/>
      <c r="T20" s="109"/>
      <c r="U20" s="110"/>
      <c r="V20" s="168"/>
    </row>
    <row r="21" spans="1:22" ht="14.95" x14ac:dyDescent="0.25">
      <c r="A21" s="168"/>
      <c r="B21" s="109"/>
      <c r="C21" s="109"/>
      <c r="D21" s="109"/>
      <c r="E21" s="109"/>
      <c r="F21" s="109"/>
      <c r="G21" s="109"/>
      <c r="H21" s="109"/>
      <c r="I21" s="109"/>
      <c r="J21" s="109"/>
      <c r="K21" s="109"/>
      <c r="L21" s="109"/>
      <c r="M21" s="109"/>
      <c r="N21" s="109"/>
      <c r="O21" s="109"/>
      <c r="P21" s="109"/>
      <c r="Q21" s="109"/>
      <c r="R21" s="109"/>
      <c r="S21" s="109"/>
      <c r="T21" s="109"/>
      <c r="U21" s="110"/>
      <c r="V21" s="168"/>
    </row>
    <row r="22" spans="1:22" ht="14.95" x14ac:dyDescent="0.25">
      <c r="A22" s="168"/>
      <c r="B22" s="109"/>
      <c r="C22" s="109"/>
      <c r="D22" s="109"/>
      <c r="E22" s="109"/>
      <c r="F22" s="109"/>
      <c r="G22" s="109"/>
      <c r="H22" s="109"/>
      <c r="I22" s="109"/>
      <c r="J22" s="109"/>
      <c r="K22" s="109"/>
      <c r="L22" s="109"/>
      <c r="M22" s="109"/>
      <c r="N22" s="109"/>
      <c r="O22" s="109"/>
      <c r="P22" s="109"/>
      <c r="Q22" s="109"/>
      <c r="R22" s="109"/>
      <c r="S22" s="109"/>
      <c r="T22" s="109"/>
      <c r="U22" s="110"/>
      <c r="V22" s="168"/>
    </row>
    <row r="23" spans="1:22" ht="14.95" x14ac:dyDescent="0.25">
      <c r="A23" s="168"/>
      <c r="B23" s="109"/>
      <c r="C23" s="109"/>
      <c r="D23" s="109"/>
      <c r="E23" s="109"/>
      <c r="F23" s="109"/>
      <c r="G23" s="109"/>
      <c r="H23" s="109"/>
      <c r="I23" s="109"/>
      <c r="J23" s="109"/>
      <c r="K23" s="109"/>
      <c r="L23" s="109"/>
      <c r="M23" s="109"/>
      <c r="N23" s="109"/>
      <c r="O23" s="109"/>
      <c r="P23" s="109"/>
      <c r="Q23" s="109"/>
      <c r="R23" s="109"/>
      <c r="S23" s="109"/>
      <c r="T23" s="109"/>
      <c r="U23" s="110"/>
      <c r="V23" s="168"/>
    </row>
    <row r="24" spans="1:22" ht="14.95" x14ac:dyDescent="0.25">
      <c r="A24" s="168"/>
      <c r="B24" s="109"/>
      <c r="C24" s="109"/>
      <c r="D24" s="109"/>
      <c r="E24" s="109"/>
      <c r="F24" s="109"/>
      <c r="G24" s="109"/>
      <c r="H24" s="109"/>
      <c r="I24" s="109"/>
      <c r="J24" s="109"/>
      <c r="K24" s="109"/>
      <c r="L24" s="109"/>
      <c r="M24" s="109"/>
      <c r="N24" s="109"/>
      <c r="O24" s="109"/>
      <c r="P24" s="109"/>
      <c r="Q24" s="109"/>
      <c r="R24" s="109"/>
      <c r="S24" s="109"/>
      <c r="T24" s="109"/>
      <c r="U24" s="110"/>
      <c r="V24" s="168"/>
    </row>
    <row r="25" spans="1:22" ht="14.95" x14ac:dyDescent="0.25">
      <c r="A25" s="168"/>
      <c r="B25" s="109"/>
      <c r="C25" s="109"/>
      <c r="D25" s="109"/>
      <c r="E25" s="109"/>
      <c r="F25" s="109"/>
      <c r="G25" s="109"/>
      <c r="H25" s="109"/>
      <c r="I25" s="109"/>
      <c r="J25" s="109"/>
      <c r="K25" s="109"/>
      <c r="L25" s="109"/>
      <c r="M25" s="109"/>
      <c r="N25" s="109"/>
      <c r="O25" s="109"/>
      <c r="P25" s="109"/>
      <c r="Q25" s="109"/>
      <c r="R25" s="109"/>
      <c r="S25" s="109"/>
      <c r="T25" s="109"/>
      <c r="U25" s="110"/>
      <c r="V25" s="168"/>
    </row>
    <row r="26" spans="1:22" x14ac:dyDescent="0.25">
      <c r="A26" s="168"/>
      <c r="B26" s="109"/>
      <c r="C26" s="109"/>
      <c r="D26" s="109"/>
      <c r="E26" s="109"/>
      <c r="F26" s="109"/>
      <c r="G26" s="109"/>
      <c r="H26" s="109"/>
      <c r="I26" s="109"/>
      <c r="J26" s="109"/>
      <c r="K26" s="109"/>
      <c r="L26" s="109"/>
      <c r="M26" s="109"/>
      <c r="N26" s="109"/>
      <c r="O26" s="109"/>
      <c r="P26" s="109"/>
      <c r="Q26" s="109"/>
      <c r="R26" s="109"/>
      <c r="S26" s="109"/>
      <c r="T26" s="109"/>
      <c r="U26" s="110"/>
      <c r="V26" s="168"/>
    </row>
    <row r="27" spans="1:22" x14ac:dyDescent="0.25">
      <c r="A27" s="168"/>
      <c r="B27" s="109"/>
      <c r="C27" s="109"/>
      <c r="D27" s="109"/>
      <c r="E27" s="109"/>
      <c r="F27" s="109"/>
      <c r="G27" s="109"/>
      <c r="H27" s="109"/>
      <c r="I27" s="109"/>
      <c r="J27" s="109"/>
      <c r="K27" s="109"/>
      <c r="L27" s="109"/>
      <c r="M27" s="109"/>
      <c r="N27" s="109"/>
      <c r="O27" s="109"/>
      <c r="P27" s="109"/>
      <c r="Q27" s="109"/>
      <c r="R27" s="109"/>
      <c r="S27" s="109"/>
      <c r="T27" s="109"/>
      <c r="U27" s="110"/>
      <c r="V27" s="168"/>
    </row>
    <row r="28" spans="1:22" x14ac:dyDescent="0.25">
      <c r="A28" s="168"/>
      <c r="B28" s="109"/>
      <c r="C28" s="109"/>
      <c r="D28" s="109"/>
      <c r="E28" s="109"/>
      <c r="F28" s="109"/>
      <c r="G28" s="109"/>
      <c r="H28" s="109"/>
      <c r="I28" s="109"/>
      <c r="J28" s="109"/>
      <c r="K28" s="109"/>
      <c r="L28" s="109"/>
      <c r="M28" s="109"/>
      <c r="N28" s="109"/>
      <c r="O28" s="109"/>
      <c r="P28" s="109"/>
      <c r="Q28" s="109"/>
      <c r="R28" s="109"/>
      <c r="S28" s="109"/>
      <c r="T28" s="109"/>
      <c r="U28" s="110"/>
      <c r="V28" s="168"/>
    </row>
    <row r="29" spans="1:22" x14ac:dyDescent="0.25">
      <c r="A29" s="168"/>
      <c r="B29" s="109"/>
      <c r="C29" s="109"/>
      <c r="D29" s="109"/>
      <c r="E29" s="109"/>
      <c r="F29" s="109"/>
      <c r="G29" s="109"/>
      <c r="H29" s="109"/>
      <c r="I29" s="109"/>
      <c r="J29" s="109"/>
      <c r="K29" s="109"/>
      <c r="L29" s="109"/>
      <c r="M29" s="109"/>
      <c r="N29" s="109"/>
      <c r="O29" s="109"/>
      <c r="P29" s="109"/>
      <c r="Q29" s="109"/>
      <c r="R29" s="109"/>
      <c r="S29" s="109"/>
      <c r="T29" s="109"/>
      <c r="U29" s="110"/>
      <c r="V29" s="168"/>
    </row>
    <row r="30" spans="1:22" x14ac:dyDescent="0.25">
      <c r="A30" s="168"/>
      <c r="B30" s="109"/>
      <c r="C30" s="109"/>
      <c r="D30" s="109"/>
      <c r="E30" s="109"/>
      <c r="F30" s="109"/>
      <c r="G30" s="109"/>
      <c r="H30" s="109"/>
      <c r="I30" s="109"/>
      <c r="J30" s="109"/>
      <c r="K30" s="109"/>
      <c r="L30" s="109"/>
      <c r="M30" s="109"/>
      <c r="N30" s="109"/>
      <c r="O30" s="109"/>
      <c r="P30" s="109"/>
      <c r="Q30" s="109"/>
      <c r="R30" s="109"/>
      <c r="S30" s="109"/>
      <c r="T30" s="109"/>
      <c r="U30" s="110"/>
      <c r="V30" s="168"/>
    </row>
    <row r="31" spans="1:22" x14ac:dyDescent="0.25">
      <c r="A31" s="168"/>
      <c r="B31" s="109"/>
      <c r="C31" s="109"/>
      <c r="D31" s="109"/>
      <c r="E31" s="109"/>
      <c r="F31" s="109"/>
      <c r="G31" s="109"/>
      <c r="H31" s="109"/>
      <c r="I31" s="109"/>
      <c r="J31" s="109"/>
      <c r="K31" s="109"/>
      <c r="L31" s="109"/>
      <c r="M31" s="109"/>
      <c r="N31" s="109"/>
      <c r="O31" s="109"/>
      <c r="P31" s="109"/>
      <c r="Q31" s="109"/>
      <c r="R31" s="109"/>
      <c r="S31" s="109"/>
      <c r="T31" s="109"/>
      <c r="U31" s="110"/>
      <c r="V31" s="168"/>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'[8]DATOS '!#REF!</xm:f>
          </x14:formula1>
          <xm:sqref>B7:T36</xm:sqref>
        </x14:dataValidation>
        <x14:dataValidation type="list" allowBlank="1" showInputMessage="1" showErrorMessage="1">
          <x14:formula1>
            <xm:f>Validacion!$B$54:$B$55</xm:f>
          </x14:formula1>
          <xm:sqref>B2:T6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26"/>
  <sheetViews>
    <sheetView tabSelected="1" zoomScale="70" zoomScaleNormal="70" zoomScaleSheetLayoutView="80" workbookViewId="0">
      <selection activeCell="E26" sqref="E26"/>
    </sheetView>
  </sheetViews>
  <sheetFormatPr baseColWidth="10" defaultColWidth="11.375" defaultRowHeight="12.9" x14ac:dyDescent="0.25"/>
  <cols>
    <col min="1" max="1" width="20.375" style="190" customWidth="1"/>
    <col min="2" max="3" width="16.375" style="190" customWidth="1"/>
    <col min="4" max="4" width="20.375" style="190" customWidth="1"/>
    <col min="5" max="5" width="35.375" style="190" customWidth="1"/>
    <col min="6" max="6" width="41.25" style="226" customWidth="1"/>
    <col min="7" max="7" width="41.625" style="226" hidden="1" customWidth="1"/>
    <col min="8" max="8" width="41.125" style="226" hidden="1" customWidth="1"/>
    <col min="9" max="9" width="41.75" style="226" hidden="1" customWidth="1"/>
    <col min="10" max="10" width="48.125" style="226" hidden="1" customWidth="1"/>
    <col min="11" max="11" width="32.625" style="226" customWidth="1"/>
    <col min="12" max="12" width="34.875" style="226" customWidth="1"/>
    <col min="13" max="13" width="34.375" style="226" customWidth="1"/>
    <col min="14" max="14" width="15.375" style="258" customWidth="1"/>
    <col min="15" max="15" width="12.375" style="258" customWidth="1"/>
    <col min="16" max="16" width="16.25" style="258" bestFit="1" customWidth="1"/>
    <col min="17" max="17" width="86.375" style="190" customWidth="1"/>
    <col min="18" max="18" width="17.375" style="190" customWidth="1"/>
    <col min="19" max="19" width="21.375" style="190" customWidth="1"/>
    <col min="20" max="20" width="21.875" style="190" customWidth="1"/>
    <col min="21" max="21" width="19.875" style="190" customWidth="1"/>
    <col min="22" max="22" width="18" style="190" customWidth="1"/>
    <col min="23" max="23" width="19.875" style="190" customWidth="1"/>
    <col min="24" max="24" width="23.375" style="190" customWidth="1"/>
    <col min="25" max="25" width="19.375" style="190" customWidth="1"/>
    <col min="26" max="26" width="9.625" style="190" hidden="1" customWidth="1"/>
    <col min="27" max="27" width="15.375" style="190" customWidth="1"/>
    <col min="28" max="28" width="17.375" style="190" customWidth="1"/>
    <col min="29" max="29" width="5" style="258" hidden="1" customWidth="1"/>
    <col min="30" max="30" width="18" style="258" customWidth="1"/>
    <col min="31" max="31" width="7.875" style="258" hidden="1" customWidth="1"/>
    <col min="32" max="32" width="18.875" style="190" customWidth="1"/>
    <col min="33" max="33" width="23.75" style="190" customWidth="1"/>
    <col min="34" max="34" width="19.625" style="190" customWidth="1"/>
    <col min="35" max="35" width="17.875" style="258" customWidth="1"/>
    <col min="36" max="36" width="15.375" style="258" customWidth="1"/>
    <col min="37" max="37" width="16.375" style="258" customWidth="1"/>
    <col min="38" max="38" width="21.375" style="190" customWidth="1"/>
    <col min="39" max="39" width="46.375" style="190" customWidth="1"/>
    <col min="40" max="40" width="23.875" style="190" customWidth="1"/>
    <col min="41" max="41" width="25.625" style="226" customWidth="1"/>
    <col min="42" max="42" width="16.375" style="258" customWidth="1"/>
    <col min="43" max="43" width="20" style="258" customWidth="1"/>
    <col min="44" max="44" width="31.375" style="190" customWidth="1"/>
    <col min="45" max="46" width="20.625" style="226" hidden="1" customWidth="1"/>
    <col min="47" max="48" width="27.625" style="190" hidden="1" customWidth="1"/>
    <col min="49" max="50" width="20.625" style="190" hidden="1" customWidth="1"/>
    <col min="51" max="53" width="20.875" style="190" hidden="1" customWidth="1"/>
    <col min="54" max="55" width="20.875" style="226" hidden="1" customWidth="1"/>
    <col min="56" max="57" width="27.625" style="190" hidden="1" customWidth="1"/>
    <col min="58" max="62" width="20.625" style="190" hidden="1" customWidth="1"/>
    <col min="63" max="64" width="20.875" style="190" hidden="1" customWidth="1"/>
    <col min="65" max="66" width="27.625" style="190" hidden="1" customWidth="1"/>
    <col min="67" max="73" width="20.625" style="190" hidden="1" customWidth="1"/>
    <col min="74" max="75" width="27.625" style="190" hidden="1" customWidth="1"/>
    <col min="76" max="80" width="20.625" style="190" hidden="1" customWidth="1"/>
    <col min="81" max="81" width="63.875" style="190" customWidth="1"/>
    <col min="82" max="83" width="31.375" style="190" customWidth="1"/>
    <col min="84" max="84" width="63.875" style="190" customWidth="1"/>
    <col min="85" max="86" width="31.375" style="190" customWidth="1"/>
    <col min="87" max="87" width="63.875" style="190" customWidth="1"/>
    <col min="88" max="89" width="31.375" style="190" customWidth="1"/>
    <col min="90" max="103" width="11.375" style="190" customWidth="1"/>
    <col min="104" max="105" width="13.625" style="190" customWidth="1"/>
    <col min="106" max="108" width="11.375" style="190" customWidth="1"/>
    <col min="109" max="110" width="11.375" style="190"/>
    <col min="111" max="111" width="20.875" style="190" customWidth="1"/>
    <col min="112" max="112" width="21.375" style="190" customWidth="1"/>
    <col min="113" max="118" width="11.375" style="190"/>
    <col min="119" max="125" width="11.375" style="190" customWidth="1"/>
    <col min="126" max="16384" width="11.375" style="190"/>
  </cols>
  <sheetData>
    <row r="1" spans="1:125" s="166" customFormat="1" ht="26.5" customHeight="1" x14ac:dyDescent="0.25">
      <c r="A1" s="451"/>
      <c r="B1" s="454" t="s">
        <v>697</v>
      </c>
      <c r="C1" s="455"/>
      <c r="D1" s="455"/>
      <c r="E1" s="455"/>
      <c r="F1" s="455"/>
      <c r="G1" s="455"/>
      <c r="H1" s="455"/>
      <c r="I1" s="455"/>
      <c r="J1" s="455"/>
      <c r="K1" s="455"/>
      <c r="L1" s="455"/>
      <c r="M1" s="455"/>
      <c r="N1" s="455"/>
      <c r="O1" s="455"/>
      <c r="P1" s="455"/>
      <c r="Q1" s="455"/>
      <c r="R1" s="455"/>
      <c r="S1" s="455" t="s">
        <v>697</v>
      </c>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60"/>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609" t="s">
        <v>697</v>
      </c>
      <c r="CD1" s="601"/>
      <c r="CE1" s="601"/>
      <c r="CF1" s="601"/>
      <c r="CG1" s="601"/>
      <c r="CH1" s="601"/>
      <c r="CI1" s="601"/>
      <c r="CJ1" s="601"/>
      <c r="CK1" s="602"/>
    </row>
    <row r="2" spans="1:125" s="166" customFormat="1" ht="26.5" customHeight="1" x14ac:dyDescent="0.25">
      <c r="A2" s="452"/>
      <c r="B2" s="456"/>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61"/>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603"/>
      <c r="CD2" s="604"/>
      <c r="CE2" s="604"/>
      <c r="CF2" s="604"/>
      <c r="CG2" s="604"/>
      <c r="CH2" s="604"/>
      <c r="CI2" s="604"/>
      <c r="CJ2" s="604"/>
      <c r="CK2" s="605"/>
    </row>
    <row r="3" spans="1:125" ht="30.75" customHeight="1" thickBot="1" x14ac:dyDescent="0.3">
      <c r="A3" s="453"/>
      <c r="B3" s="458"/>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62"/>
      <c r="AS3" s="189"/>
      <c r="AT3" s="189"/>
      <c r="AU3" s="189"/>
      <c r="AV3" s="189"/>
      <c r="AW3" s="189"/>
      <c r="AX3" s="189"/>
      <c r="AY3" s="189"/>
      <c r="AZ3" s="189"/>
      <c r="BA3" s="189"/>
      <c r="BB3" s="189"/>
      <c r="BC3" s="189"/>
      <c r="BD3" s="189"/>
      <c r="BE3" s="189"/>
      <c r="BF3" s="189"/>
      <c r="BG3" s="189"/>
      <c r="BH3" s="189"/>
      <c r="BI3" s="189"/>
      <c r="BJ3" s="189"/>
      <c r="BK3" s="189"/>
      <c r="BL3" s="189"/>
      <c r="BM3" s="189"/>
      <c r="BN3" s="189"/>
      <c r="BO3" s="189"/>
      <c r="BP3" s="189"/>
      <c r="BQ3" s="189"/>
      <c r="BR3" s="189"/>
      <c r="BS3" s="189"/>
      <c r="BT3" s="189"/>
      <c r="BU3" s="189"/>
      <c r="BV3" s="189"/>
      <c r="BW3" s="189"/>
      <c r="BX3" s="189"/>
      <c r="BY3" s="189"/>
      <c r="BZ3" s="189"/>
      <c r="CA3" s="189"/>
      <c r="CB3" s="189"/>
      <c r="CC3" s="606"/>
      <c r="CD3" s="607"/>
      <c r="CE3" s="607"/>
      <c r="CF3" s="607"/>
      <c r="CG3" s="607"/>
      <c r="CH3" s="607"/>
      <c r="CI3" s="607"/>
      <c r="CJ3" s="607"/>
      <c r="CK3" s="608"/>
      <c r="DO3" s="463"/>
      <c r="DP3" s="463"/>
      <c r="DQ3" s="429"/>
      <c r="DR3" s="429"/>
      <c r="DS3" s="429"/>
      <c r="DT3" s="429"/>
      <c r="DU3" s="429"/>
    </row>
    <row r="4" spans="1:125" ht="25.85" thickBot="1" x14ac:dyDescent="0.3">
      <c r="A4" s="191"/>
      <c r="B4" s="260" t="s">
        <v>682</v>
      </c>
      <c r="C4" s="261">
        <v>2020</v>
      </c>
      <c r="D4" s="262"/>
      <c r="E4" s="260" t="s">
        <v>683</v>
      </c>
      <c r="F4" s="263">
        <v>43861</v>
      </c>
      <c r="G4" s="192"/>
      <c r="H4" s="192"/>
      <c r="I4" s="192"/>
      <c r="J4" s="192"/>
      <c r="K4" s="192"/>
      <c r="L4" s="192"/>
      <c r="M4" s="192"/>
      <c r="N4" s="193"/>
      <c r="O4" s="193"/>
      <c r="P4" s="193"/>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5"/>
      <c r="AP4" s="194"/>
      <c r="AQ4" s="194"/>
      <c r="AR4" s="194"/>
      <c r="AS4" s="195"/>
      <c r="AT4" s="195"/>
      <c r="AU4" s="194"/>
      <c r="AV4" s="194"/>
      <c r="AW4" s="194"/>
      <c r="AX4" s="194"/>
      <c r="AY4" s="194"/>
      <c r="AZ4" s="194"/>
      <c r="BA4" s="194"/>
      <c r="BB4" s="191"/>
      <c r="BC4" s="191"/>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DO4" s="463"/>
      <c r="DP4" s="463"/>
      <c r="DQ4" s="430"/>
      <c r="DR4" s="430"/>
      <c r="DS4" s="430"/>
      <c r="DT4" s="430"/>
      <c r="DU4" s="430"/>
    </row>
    <row r="5" spans="1:125" ht="28.55" customHeight="1" x14ac:dyDescent="0.25">
      <c r="A5" s="438" t="s">
        <v>40</v>
      </c>
      <c r="B5" s="438"/>
      <c r="C5" s="438"/>
      <c r="D5" s="438"/>
      <c r="E5" s="438"/>
      <c r="F5" s="440" t="s">
        <v>41</v>
      </c>
      <c r="G5" s="440"/>
      <c r="H5" s="440"/>
      <c r="I5" s="440"/>
      <c r="J5" s="440"/>
      <c r="K5" s="440"/>
      <c r="L5" s="440"/>
      <c r="M5" s="440"/>
      <c r="N5" s="440"/>
      <c r="O5" s="440"/>
      <c r="P5" s="440"/>
      <c r="Q5" s="440"/>
      <c r="R5" s="440"/>
      <c r="S5" s="440"/>
      <c r="T5" s="440"/>
      <c r="U5" s="440"/>
      <c r="V5" s="440"/>
      <c r="W5" s="440"/>
      <c r="X5" s="440"/>
      <c r="Y5" s="440"/>
      <c r="Z5" s="440"/>
      <c r="AA5" s="440"/>
      <c r="AB5" s="440"/>
      <c r="AC5" s="440"/>
      <c r="AD5" s="440"/>
      <c r="AE5" s="440"/>
      <c r="AF5" s="440"/>
      <c r="AG5" s="440"/>
      <c r="AH5" s="440"/>
      <c r="AI5" s="440"/>
      <c r="AJ5" s="440"/>
      <c r="AK5" s="440"/>
      <c r="AL5" s="442" t="s">
        <v>51</v>
      </c>
      <c r="AM5" s="442"/>
      <c r="AN5" s="442"/>
      <c r="AO5" s="442"/>
      <c r="AP5" s="442"/>
      <c r="AQ5" s="442"/>
      <c r="AR5" s="442"/>
      <c r="AS5" s="191"/>
      <c r="AT5" s="191"/>
      <c r="AU5" s="189"/>
      <c r="AV5" s="189"/>
      <c r="AW5" s="189"/>
      <c r="AX5" s="189"/>
      <c r="AY5" s="189"/>
      <c r="AZ5" s="189"/>
      <c r="BA5" s="189"/>
      <c r="BB5" s="191"/>
      <c r="BC5" s="191"/>
      <c r="BD5" s="189"/>
      <c r="BE5" s="189"/>
      <c r="BF5" s="189"/>
      <c r="BG5" s="189"/>
      <c r="BH5" s="189"/>
      <c r="BI5" s="189"/>
      <c r="BJ5" s="189"/>
      <c r="BK5" s="189"/>
      <c r="BL5" s="189"/>
      <c r="BM5" s="189"/>
      <c r="BN5" s="189"/>
      <c r="BO5" s="189"/>
      <c r="BP5" s="189"/>
      <c r="BQ5" s="189"/>
      <c r="BR5" s="189"/>
      <c r="BS5" s="189"/>
      <c r="BT5" s="189"/>
      <c r="BU5" s="189"/>
      <c r="BV5" s="189"/>
      <c r="BW5" s="189"/>
      <c r="BX5" s="189"/>
      <c r="BY5" s="189"/>
      <c r="BZ5" s="189"/>
      <c r="CA5" s="189"/>
      <c r="CB5" s="189"/>
      <c r="CC5" s="444" t="s">
        <v>231</v>
      </c>
      <c r="CD5" s="445"/>
      <c r="CE5" s="445"/>
      <c r="CF5" s="445"/>
      <c r="CG5" s="445"/>
      <c r="CH5" s="445"/>
      <c r="CI5" s="445"/>
      <c r="CJ5" s="445"/>
      <c r="CK5" s="446"/>
      <c r="DO5" s="463"/>
      <c r="DP5" s="463"/>
      <c r="DQ5" s="196" t="s">
        <v>15</v>
      </c>
      <c r="DR5" s="196" t="s">
        <v>150</v>
      </c>
      <c r="DS5" s="196" t="s">
        <v>150</v>
      </c>
      <c r="DT5" s="196">
        <v>1</v>
      </c>
      <c r="DU5" s="196">
        <v>1</v>
      </c>
    </row>
    <row r="6" spans="1:125" ht="34.5" customHeight="1" x14ac:dyDescent="0.25">
      <c r="A6" s="439"/>
      <c r="B6" s="439"/>
      <c r="C6" s="439"/>
      <c r="D6" s="439"/>
      <c r="E6" s="439"/>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c r="AG6" s="441"/>
      <c r="AH6" s="441"/>
      <c r="AI6" s="441"/>
      <c r="AJ6" s="441"/>
      <c r="AK6" s="441"/>
      <c r="AL6" s="443"/>
      <c r="AM6" s="443"/>
      <c r="AN6" s="443"/>
      <c r="AO6" s="443"/>
      <c r="AP6" s="443"/>
      <c r="AQ6" s="443"/>
      <c r="AR6" s="443"/>
      <c r="AS6" s="447" t="s">
        <v>189</v>
      </c>
      <c r="AT6" s="447"/>
      <c r="AU6" s="447"/>
      <c r="AV6" s="447"/>
      <c r="AW6" s="447"/>
      <c r="AX6" s="447"/>
      <c r="AY6" s="447"/>
      <c r="AZ6" s="447"/>
      <c r="BA6" s="447"/>
      <c r="BB6" s="448" t="s">
        <v>192</v>
      </c>
      <c r="BC6" s="449"/>
      <c r="BD6" s="449"/>
      <c r="BE6" s="449"/>
      <c r="BF6" s="449"/>
      <c r="BG6" s="449"/>
      <c r="BH6" s="449"/>
      <c r="BI6" s="449"/>
      <c r="BJ6" s="450"/>
      <c r="BK6" s="448" t="s">
        <v>191</v>
      </c>
      <c r="BL6" s="449"/>
      <c r="BM6" s="449"/>
      <c r="BN6" s="449"/>
      <c r="BO6" s="449"/>
      <c r="BP6" s="449"/>
      <c r="BQ6" s="449"/>
      <c r="BR6" s="449"/>
      <c r="BS6" s="450"/>
      <c r="BT6" s="448" t="s">
        <v>190</v>
      </c>
      <c r="BU6" s="449"/>
      <c r="BV6" s="449"/>
      <c r="BW6" s="449"/>
      <c r="BX6" s="449"/>
      <c r="BY6" s="449"/>
      <c r="BZ6" s="449"/>
      <c r="CA6" s="449"/>
      <c r="CB6" s="450"/>
      <c r="CC6" s="444" t="s">
        <v>232</v>
      </c>
      <c r="CD6" s="445"/>
      <c r="CE6" s="445"/>
      <c r="CF6" s="445"/>
      <c r="CG6" s="445"/>
      <c r="CH6" s="445"/>
      <c r="CI6" s="445"/>
      <c r="CJ6" s="445"/>
      <c r="CK6" s="446"/>
      <c r="DO6" s="463"/>
      <c r="DP6" s="463"/>
      <c r="DQ6" s="196" t="s">
        <v>15</v>
      </c>
      <c r="DR6" s="196" t="s">
        <v>152</v>
      </c>
      <c r="DS6" s="196" t="s">
        <v>150</v>
      </c>
      <c r="DT6" s="196">
        <v>0</v>
      </c>
      <c r="DU6" s="196">
        <v>1</v>
      </c>
    </row>
    <row r="7" spans="1:125" ht="34.5" customHeight="1" x14ac:dyDescent="0.25">
      <c r="A7" s="197"/>
      <c r="B7" s="197"/>
      <c r="C7" s="198"/>
      <c r="D7" s="197"/>
      <c r="E7" s="197"/>
      <c r="F7" s="199"/>
      <c r="G7" s="464" t="s">
        <v>255</v>
      </c>
      <c r="H7" s="464"/>
      <c r="I7" s="464"/>
      <c r="J7" s="464"/>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200"/>
      <c r="AM7" s="200"/>
      <c r="AN7" s="200"/>
      <c r="AO7" s="200"/>
      <c r="AP7" s="200"/>
      <c r="AQ7" s="200"/>
      <c r="AR7" s="200"/>
      <c r="AS7" s="201"/>
      <c r="AT7" s="202"/>
      <c r="AU7" s="201"/>
      <c r="AV7" s="203"/>
      <c r="AW7" s="203"/>
      <c r="AX7" s="202"/>
      <c r="AY7" s="201"/>
      <c r="AZ7" s="203"/>
      <c r="BA7" s="202"/>
      <c r="BB7" s="201"/>
      <c r="BC7" s="203"/>
      <c r="BD7" s="203"/>
      <c r="BE7" s="203"/>
      <c r="BF7" s="203"/>
      <c r="BG7" s="203"/>
      <c r="BH7" s="203"/>
      <c r="BI7" s="203"/>
      <c r="BJ7" s="202"/>
      <c r="BK7" s="201"/>
      <c r="BL7" s="203"/>
      <c r="BM7" s="203"/>
      <c r="BN7" s="203"/>
      <c r="BO7" s="203"/>
      <c r="BP7" s="203"/>
      <c r="BQ7" s="203"/>
      <c r="BR7" s="203"/>
      <c r="BS7" s="202"/>
      <c r="BT7" s="201"/>
      <c r="BU7" s="203"/>
      <c r="BV7" s="203"/>
      <c r="BW7" s="203"/>
      <c r="BX7" s="203"/>
      <c r="BY7" s="203"/>
      <c r="BZ7" s="203"/>
      <c r="CA7" s="203"/>
      <c r="CB7" s="202"/>
      <c r="CC7" s="204"/>
      <c r="CD7" s="205"/>
      <c r="CE7" s="206"/>
      <c r="CF7" s="206"/>
      <c r="CG7" s="205"/>
      <c r="CH7" s="206"/>
      <c r="CI7" s="206"/>
      <c r="CJ7" s="205"/>
      <c r="CK7" s="207"/>
      <c r="DO7" s="463"/>
      <c r="DP7" s="463"/>
      <c r="DQ7" s="196"/>
      <c r="DR7" s="196"/>
      <c r="DS7" s="196"/>
      <c r="DT7" s="196"/>
      <c r="DU7" s="196"/>
    </row>
    <row r="8" spans="1:125" ht="33.799999999999997" customHeight="1" x14ac:dyDescent="0.25">
      <c r="A8" s="431" t="s">
        <v>0</v>
      </c>
      <c r="B8" s="431" t="s">
        <v>1</v>
      </c>
      <c r="C8" s="432" t="s">
        <v>237</v>
      </c>
      <c r="D8" s="431" t="s">
        <v>2</v>
      </c>
      <c r="E8" s="431" t="s">
        <v>39</v>
      </c>
      <c r="F8" s="431" t="s">
        <v>250</v>
      </c>
      <c r="G8" s="431" t="s">
        <v>251</v>
      </c>
      <c r="H8" s="431" t="s">
        <v>252</v>
      </c>
      <c r="I8" s="431" t="s">
        <v>253</v>
      </c>
      <c r="J8" s="431" t="s">
        <v>254</v>
      </c>
      <c r="K8" s="431" t="s">
        <v>249</v>
      </c>
      <c r="L8" s="431" t="s">
        <v>46</v>
      </c>
      <c r="M8" s="431" t="s">
        <v>47</v>
      </c>
      <c r="N8" s="431" t="s">
        <v>35</v>
      </c>
      <c r="O8" s="431"/>
      <c r="P8" s="431"/>
      <c r="Q8" s="431" t="s">
        <v>170</v>
      </c>
      <c r="R8" s="431" t="s">
        <v>157</v>
      </c>
      <c r="S8" s="431" t="s">
        <v>176</v>
      </c>
      <c r="T8" s="431" t="s">
        <v>177</v>
      </c>
      <c r="U8" s="431" t="s">
        <v>178</v>
      </c>
      <c r="V8" s="431" t="s">
        <v>179</v>
      </c>
      <c r="W8" s="431" t="s">
        <v>180</v>
      </c>
      <c r="X8" s="431" t="s">
        <v>181</v>
      </c>
      <c r="Y8" s="431" t="s">
        <v>182</v>
      </c>
      <c r="Z8" s="431" t="s">
        <v>28</v>
      </c>
      <c r="AA8" s="431" t="s">
        <v>183</v>
      </c>
      <c r="AB8" s="431" t="s">
        <v>184</v>
      </c>
      <c r="AC8" s="208"/>
      <c r="AD8" s="431" t="s">
        <v>185</v>
      </c>
      <c r="AE8" s="209"/>
      <c r="AF8" s="431" t="s">
        <v>186</v>
      </c>
      <c r="AG8" s="431" t="s">
        <v>187</v>
      </c>
      <c r="AH8" s="431" t="s">
        <v>188</v>
      </c>
      <c r="AI8" s="431" t="s">
        <v>3</v>
      </c>
      <c r="AJ8" s="431"/>
      <c r="AK8" s="431"/>
      <c r="AL8" s="431" t="s">
        <v>48</v>
      </c>
      <c r="AM8" s="431" t="s">
        <v>159</v>
      </c>
      <c r="AN8" s="431" t="s">
        <v>160</v>
      </c>
      <c r="AO8" s="431" t="s">
        <v>161</v>
      </c>
      <c r="AP8" s="431" t="s">
        <v>36</v>
      </c>
      <c r="AQ8" s="431" t="s">
        <v>37</v>
      </c>
      <c r="AR8" s="431" t="s">
        <v>687</v>
      </c>
      <c r="AS8" s="435" t="s">
        <v>49</v>
      </c>
      <c r="AT8" s="437"/>
      <c r="AU8" s="435" t="s">
        <v>166</v>
      </c>
      <c r="AV8" s="436"/>
      <c r="AW8" s="436"/>
      <c r="AX8" s="437"/>
      <c r="AY8" s="435" t="s">
        <v>165</v>
      </c>
      <c r="AZ8" s="436"/>
      <c r="BA8" s="437"/>
      <c r="BB8" s="435" t="s">
        <v>49</v>
      </c>
      <c r="BC8" s="437"/>
      <c r="BD8" s="435" t="s">
        <v>166</v>
      </c>
      <c r="BE8" s="436"/>
      <c r="BF8" s="436"/>
      <c r="BG8" s="437"/>
      <c r="BH8" s="435" t="s">
        <v>165</v>
      </c>
      <c r="BI8" s="436"/>
      <c r="BJ8" s="437"/>
      <c r="BK8" s="435" t="s">
        <v>49</v>
      </c>
      <c r="BL8" s="437"/>
      <c r="BM8" s="435" t="s">
        <v>166</v>
      </c>
      <c r="BN8" s="436"/>
      <c r="BO8" s="436"/>
      <c r="BP8" s="437"/>
      <c r="BQ8" s="435" t="s">
        <v>165</v>
      </c>
      <c r="BR8" s="436"/>
      <c r="BS8" s="437"/>
      <c r="BT8" s="435" t="s">
        <v>49</v>
      </c>
      <c r="BU8" s="437"/>
      <c r="BV8" s="435" t="s">
        <v>166</v>
      </c>
      <c r="BW8" s="436"/>
      <c r="BX8" s="436"/>
      <c r="BY8" s="437"/>
      <c r="BZ8" s="435" t="s">
        <v>165</v>
      </c>
      <c r="CA8" s="436"/>
      <c r="CB8" s="437"/>
      <c r="CC8" s="431" t="s">
        <v>694</v>
      </c>
      <c r="CD8" s="432" t="s">
        <v>230</v>
      </c>
      <c r="CE8" s="431" t="s">
        <v>233</v>
      </c>
      <c r="CF8" s="431" t="s">
        <v>695</v>
      </c>
      <c r="CG8" s="432" t="s">
        <v>230</v>
      </c>
      <c r="CH8" s="431" t="s">
        <v>233</v>
      </c>
      <c r="CI8" s="431" t="s">
        <v>696</v>
      </c>
      <c r="CJ8" s="432" t="s">
        <v>230</v>
      </c>
      <c r="CK8" s="431" t="s">
        <v>233</v>
      </c>
      <c r="DA8" s="434" t="s">
        <v>154</v>
      </c>
      <c r="DB8" s="434"/>
      <c r="DC8" s="434"/>
      <c r="DO8" s="463"/>
      <c r="DP8" s="463"/>
      <c r="DQ8" s="196" t="s">
        <v>15</v>
      </c>
      <c r="DR8" s="196" t="s">
        <v>150</v>
      </c>
      <c r="DS8" s="196" t="s">
        <v>152</v>
      </c>
      <c r="DT8" s="196">
        <v>1</v>
      </c>
      <c r="DU8" s="196">
        <v>0</v>
      </c>
    </row>
    <row r="9" spans="1:125" ht="65.25" customHeight="1" thickBot="1" x14ac:dyDescent="0.3">
      <c r="A9" s="432"/>
      <c r="B9" s="432"/>
      <c r="C9" s="433"/>
      <c r="D9" s="432"/>
      <c r="E9" s="432"/>
      <c r="F9" s="432"/>
      <c r="G9" s="432"/>
      <c r="H9" s="432"/>
      <c r="I9" s="432"/>
      <c r="J9" s="432"/>
      <c r="K9" s="432"/>
      <c r="L9" s="432"/>
      <c r="M9" s="432"/>
      <c r="N9" s="210" t="s">
        <v>4</v>
      </c>
      <c r="O9" s="210" t="s">
        <v>5</v>
      </c>
      <c r="P9" s="210" t="s">
        <v>6</v>
      </c>
      <c r="Q9" s="432"/>
      <c r="R9" s="432"/>
      <c r="S9" s="432"/>
      <c r="T9" s="432" t="s">
        <v>171</v>
      </c>
      <c r="U9" s="432" t="s">
        <v>56</v>
      </c>
      <c r="V9" s="432" t="s">
        <v>172</v>
      </c>
      <c r="W9" s="432" t="s">
        <v>173</v>
      </c>
      <c r="X9" s="432" t="s">
        <v>174</v>
      </c>
      <c r="Y9" s="432" t="s">
        <v>175</v>
      </c>
      <c r="Z9" s="432"/>
      <c r="AA9" s="432"/>
      <c r="AB9" s="432"/>
      <c r="AC9" s="211"/>
      <c r="AD9" s="432"/>
      <c r="AE9" s="210" t="s">
        <v>573</v>
      </c>
      <c r="AF9" s="432"/>
      <c r="AG9" s="432"/>
      <c r="AH9" s="432"/>
      <c r="AI9" s="210" t="s">
        <v>4</v>
      </c>
      <c r="AJ9" s="210" t="s">
        <v>5</v>
      </c>
      <c r="AK9" s="210" t="s">
        <v>6</v>
      </c>
      <c r="AL9" s="432"/>
      <c r="AM9" s="432"/>
      <c r="AN9" s="432"/>
      <c r="AO9" s="432"/>
      <c r="AP9" s="432"/>
      <c r="AQ9" s="432"/>
      <c r="AR9" s="432"/>
      <c r="AS9" s="212" t="s">
        <v>163</v>
      </c>
      <c r="AT9" s="212" t="s">
        <v>50</v>
      </c>
      <c r="AU9" s="212" t="s">
        <v>169</v>
      </c>
      <c r="AV9" s="212" t="s">
        <v>38</v>
      </c>
      <c r="AW9" s="212" t="s">
        <v>164</v>
      </c>
      <c r="AX9" s="212" t="s">
        <v>32</v>
      </c>
      <c r="AY9" s="212" t="s">
        <v>167</v>
      </c>
      <c r="AZ9" s="212" t="s">
        <v>168</v>
      </c>
      <c r="BA9" s="212" t="s">
        <v>34</v>
      </c>
      <c r="BB9" s="212" t="s">
        <v>163</v>
      </c>
      <c r="BC9" s="212" t="s">
        <v>50</v>
      </c>
      <c r="BD9" s="212" t="s">
        <v>169</v>
      </c>
      <c r="BE9" s="212" t="s">
        <v>38</v>
      </c>
      <c r="BF9" s="212" t="s">
        <v>164</v>
      </c>
      <c r="BG9" s="212" t="s">
        <v>32</v>
      </c>
      <c r="BH9" s="212" t="s">
        <v>167</v>
      </c>
      <c r="BI9" s="212" t="s">
        <v>168</v>
      </c>
      <c r="BJ9" s="212" t="s">
        <v>34</v>
      </c>
      <c r="BK9" s="212" t="s">
        <v>163</v>
      </c>
      <c r="BL9" s="212" t="s">
        <v>50</v>
      </c>
      <c r="BM9" s="212" t="s">
        <v>169</v>
      </c>
      <c r="BN9" s="212" t="s">
        <v>38</v>
      </c>
      <c r="BO9" s="212" t="s">
        <v>164</v>
      </c>
      <c r="BP9" s="212" t="s">
        <v>32</v>
      </c>
      <c r="BQ9" s="212" t="s">
        <v>167</v>
      </c>
      <c r="BR9" s="212" t="s">
        <v>168</v>
      </c>
      <c r="BS9" s="212" t="s">
        <v>34</v>
      </c>
      <c r="BT9" s="212" t="s">
        <v>163</v>
      </c>
      <c r="BU9" s="212" t="s">
        <v>50</v>
      </c>
      <c r="BV9" s="212" t="s">
        <v>169</v>
      </c>
      <c r="BW9" s="212" t="s">
        <v>38</v>
      </c>
      <c r="BX9" s="212" t="s">
        <v>164</v>
      </c>
      <c r="BY9" s="212" t="s">
        <v>32</v>
      </c>
      <c r="BZ9" s="212" t="s">
        <v>167</v>
      </c>
      <c r="CA9" s="212" t="s">
        <v>168</v>
      </c>
      <c r="CB9" s="212" t="s">
        <v>34</v>
      </c>
      <c r="CC9" s="432"/>
      <c r="CD9" s="433"/>
      <c r="CE9" s="432"/>
      <c r="CF9" s="432"/>
      <c r="CG9" s="433"/>
      <c r="CH9" s="432"/>
      <c r="CI9" s="432"/>
      <c r="CJ9" s="433"/>
      <c r="CK9" s="432"/>
      <c r="CU9" s="167" t="s">
        <v>138</v>
      </c>
      <c r="CV9" s="167" t="s">
        <v>139</v>
      </c>
      <c r="CZ9" s="167" t="s">
        <v>138</v>
      </c>
      <c r="DA9" s="167" t="s">
        <v>138</v>
      </c>
      <c r="DB9" s="167" t="s">
        <v>139</v>
      </c>
      <c r="DC9" s="167" t="s">
        <v>139</v>
      </c>
      <c r="DO9" s="213"/>
      <c r="DP9" s="213"/>
      <c r="DQ9" s="214" t="s">
        <v>142</v>
      </c>
      <c r="DR9" s="214" t="s">
        <v>153</v>
      </c>
      <c r="DS9" s="214" t="s">
        <v>153</v>
      </c>
      <c r="DT9" s="213"/>
      <c r="DU9" s="213"/>
    </row>
    <row r="10" spans="1:125" s="226" customFormat="1" ht="119.25" customHeight="1" x14ac:dyDescent="0.25">
      <c r="A10" s="465" t="s">
        <v>24</v>
      </c>
      <c r="B10" s="419" t="s">
        <v>27</v>
      </c>
      <c r="C10" s="413" t="s">
        <v>240</v>
      </c>
      <c r="D10" s="413" t="s">
        <v>212</v>
      </c>
      <c r="E10" s="419" t="s">
        <v>609</v>
      </c>
      <c r="F10" s="419" t="s">
        <v>612</v>
      </c>
      <c r="G10" s="413" t="s">
        <v>604</v>
      </c>
      <c r="H10" s="413" t="s">
        <v>604</v>
      </c>
      <c r="I10" s="413" t="s">
        <v>604</v>
      </c>
      <c r="J10" s="413" t="s">
        <v>604</v>
      </c>
      <c r="K10" s="419" t="s">
        <v>613</v>
      </c>
      <c r="L10" s="419" t="s">
        <v>605</v>
      </c>
      <c r="M10" s="419" t="s">
        <v>611</v>
      </c>
      <c r="N10" s="426" t="s">
        <v>7</v>
      </c>
      <c r="O10" s="426" t="s">
        <v>14</v>
      </c>
      <c r="P10" s="410" t="str">
        <f>INDEX(Validacion!$C$15:$G$19,'Gestion documental '!CU10:CU12,'Gestion documental '!CV10:CV12)</f>
        <v>Extrema</v>
      </c>
      <c r="Q10" s="319" t="s">
        <v>657</v>
      </c>
      <c r="R10" s="299" t="s">
        <v>158</v>
      </c>
      <c r="S10" s="299" t="s">
        <v>58</v>
      </c>
      <c r="T10" s="299" t="s">
        <v>59</v>
      </c>
      <c r="U10" s="299" t="s">
        <v>60</v>
      </c>
      <c r="V10" s="299" t="s">
        <v>61</v>
      </c>
      <c r="W10" s="299" t="s">
        <v>62</v>
      </c>
      <c r="X10" s="299" t="s">
        <v>75</v>
      </c>
      <c r="Y10" s="299" t="s">
        <v>63</v>
      </c>
      <c r="Z10" s="299">
        <f t="shared" ref="Z10:Z16" si="0">IF(S10="Asignado",15,0)+IF(T10="Adecuado",15,0)+IF(U10="Oportuna",15,0)+IF(V10="Prevenir",15,IF(V10="Detectar",10,0))+IF(W10="Confiable",15,0)+IF(X10="Se investigan y resuelven oportunamente",15,0)+IF(Y10="Completa",10,IF(Y10="Incompleta",5,0))</f>
        <v>100</v>
      </c>
      <c r="AA10" s="302" t="str">
        <f>IF(Z10&gt;=96,"Fuerte",IF(OR(Z10=95,Z10&gt;=86),"Moderado","Débil"))</f>
        <v>Fuerte</v>
      </c>
      <c r="AB10" s="299" t="s">
        <v>141</v>
      </c>
      <c r="AC10" s="215">
        <f t="shared" ref="AC10:AC18" si="1">IF(AA10="Fuerte",100,IF(AA10="Moderado",50,0))+IF(AB10="Fuerte",100,IF(AB10="Moderado",50,0))</f>
        <v>200</v>
      </c>
      <c r="AD10" s="216" t="str">
        <f>IF(AND(AA10="Moderado",AB10="Moderado",AC10=100),"Moderado",IF(AC10=200,"Fuerte",IF(OR(AC10=150,),"Moderado","Débil")))</f>
        <v>Fuerte</v>
      </c>
      <c r="AE10" s="407">
        <f>(IF(AD10="Fuerte",100,IF(AD10="Moderado",50,0))+IF(AD11="Fuerte",100,IF(AD11="Moderado",50,0))+(IF(AD12="Fuerte",100,IF(AD12="Moderado",50,0)))/3)</f>
        <v>233.33333333333334</v>
      </c>
      <c r="AF10" s="415" t="str">
        <f>IF(AE10&gt;=100,"Fuerte",IF(OR(AE10=99,AE10&gt;=50),"Moderado","Débil"))</f>
        <v>Fuerte</v>
      </c>
      <c r="AG10" s="299" t="s">
        <v>150</v>
      </c>
      <c r="AH10" s="299" t="s">
        <v>150</v>
      </c>
      <c r="AI10" s="415" t="s">
        <v>140</v>
      </c>
      <c r="AJ10" s="415" t="s">
        <v>17</v>
      </c>
      <c r="AK10" s="415" t="str">
        <f>INDEX(Validacion!$C$15:$G$19,'Gestion documental '!CZ10:CZ12,'Gestion documental '!DB10:DB12)</f>
        <v>Baja</v>
      </c>
      <c r="AL10" s="413" t="s">
        <v>229</v>
      </c>
      <c r="AM10" s="303" t="s">
        <v>623</v>
      </c>
      <c r="AN10" s="303" t="s">
        <v>628</v>
      </c>
      <c r="AO10" s="303" t="s">
        <v>624</v>
      </c>
      <c r="AP10" s="179">
        <v>43831</v>
      </c>
      <c r="AQ10" s="179">
        <v>44196</v>
      </c>
      <c r="AR10" s="217" t="s">
        <v>627</v>
      </c>
      <c r="AS10" s="218"/>
      <c r="AT10" s="218"/>
      <c r="AU10" s="219"/>
      <c r="AV10" s="220"/>
      <c r="AW10" s="220"/>
      <c r="AX10" s="221"/>
      <c r="AY10" s="426"/>
      <c r="AZ10" s="426"/>
      <c r="BA10" s="426"/>
      <c r="BB10" s="218"/>
      <c r="BC10" s="220"/>
      <c r="BD10" s="303"/>
      <c r="BE10" s="303"/>
      <c r="BF10" s="222"/>
      <c r="BG10" s="243"/>
      <c r="BH10" s="419"/>
      <c r="BI10" s="419"/>
      <c r="BJ10" s="469"/>
      <c r="BK10" s="218"/>
      <c r="BL10" s="220"/>
      <c r="BM10" s="303"/>
      <c r="BN10" s="303"/>
      <c r="BO10" s="224"/>
      <c r="BP10" s="243"/>
      <c r="BQ10" s="419"/>
      <c r="BR10" s="419"/>
      <c r="BS10" s="469"/>
      <c r="BT10" s="225"/>
      <c r="BU10" s="225"/>
      <c r="BV10" s="225"/>
      <c r="BW10" s="225"/>
      <c r="BX10" s="225"/>
      <c r="BY10" s="225"/>
      <c r="BZ10" s="225"/>
      <c r="CA10" s="225"/>
      <c r="CB10" s="225"/>
      <c r="CC10" s="279"/>
      <c r="CD10" s="279"/>
      <c r="CE10" s="611"/>
      <c r="CF10" s="279"/>
      <c r="CG10" s="279"/>
      <c r="CH10" s="473"/>
      <c r="CI10" s="279"/>
      <c r="CJ10" s="279"/>
      <c r="CK10" s="476"/>
      <c r="CU10" s="428">
        <f>VLOOKUP(N10,Validacion!$I$15:$M$19,2,FALSE)</f>
        <v>5</v>
      </c>
      <c r="CV10" s="428">
        <f>VLOOKUP(O10,Validacion!$I$23:$J$27,2,FALSE)</f>
        <v>4</v>
      </c>
      <c r="CZ10" s="428">
        <f>VLOOKUP($AI10,Validacion!$I$15:$M$19,2,FALSE)</f>
        <v>1</v>
      </c>
      <c r="DA10" s="428"/>
      <c r="DB10" s="428">
        <f>VLOOKUP($AJ10,Validacion!$I$23:$J$27,2,FALSE)</f>
        <v>1</v>
      </c>
      <c r="DC10" s="468"/>
    </row>
    <row r="11" spans="1:125" s="226" customFormat="1" ht="156.75" customHeight="1" x14ac:dyDescent="0.2">
      <c r="A11" s="466"/>
      <c r="B11" s="420"/>
      <c r="C11" s="423"/>
      <c r="D11" s="423"/>
      <c r="E11" s="420"/>
      <c r="F11" s="420"/>
      <c r="G11" s="423"/>
      <c r="H11" s="423"/>
      <c r="I11" s="423"/>
      <c r="J11" s="423"/>
      <c r="K11" s="420"/>
      <c r="L11" s="420"/>
      <c r="M11" s="420"/>
      <c r="N11" s="427"/>
      <c r="O11" s="427"/>
      <c r="P11" s="411"/>
      <c r="Q11" s="174" t="s">
        <v>656</v>
      </c>
      <c r="R11" s="306" t="s">
        <v>158</v>
      </c>
      <c r="S11" s="306" t="s">
        <v>58</v>
      </c>
      <c r="T11" s="306" t="s">
        <v>59</v>
      </c>
      <c r="U11" s="306" t="s">
        <v>60</v>
      </c>
      <c r="V11" s="306" t="s">
        <v>61</v>
      </c>
      <c r="W11" s="306" t="s">
        <v>62</v>
      </c>
      <c r="X11" s="306" t="s">
        <v>75</v>
      </c>
      <c r="Y11" s="306" t="s">
        <v>63</v>
      </c>
      <c r="Z11" s="306">
        <f t="shared" si="0"/>
        <v>100</v>
      </c>
      <c r="AA11" s="312" t="str">
        <f t="shared" ref="AA11:AA12" si="2">IF(Z11&gt;=96,"Fuerte",IF(OR(Z11=95,Z11&gt;=86),"Moderado","Débil"))</f>
        <v>Fuerte</v>
      </c>
      <c r="AB11" s="306" t="s">
        <v>141</v>
      </c>
      <c r="AC11" s="227">
        <f t="shared" si="1"/>
        <v>200</v>
      </c>
      <c r="AD11" s="228" t="str">
        <f t="shared" ref="AD11:AD13" si="3">IF(AND(AA11="Moderado",AB11="Moderado",AC11=100),"Moderado",IF(AC11=200,"Fuerte",IF(OR(AC11=150,),"Moderado","Débil")))</f>
        <v>Fuerte</v>
      </c>
      <c r="AE11" s="408"/>
      <c r="AF11" s="416"/>
      <c r="AG11" s="306" t="s">
        <v>150</v>
      </c>
      <c r="AH11" s="306" t="s">
        <v>150</v>
      </c>
      <c r="AI11" s="416"/>
      <c r="AJ11" s="416"/>
      <c r="AK11" s="416"/>
      <c r="AL11" s="423"/>
      <c r="AM11" s="304" t="s">
        <v>625</v>
      </c>
      <c r="AN11" s="175" t="s">
        <v>629</v>
      </c>
      <c r="AO11" s="175" t="s">
        <v>624</v>
      </c>
      <c r="AP11" s="176">
        <v>43831</v>
      </c>
      <c r="AQ11" s="176">
        <v>44196</v>
      </c>
      <c r="AR11" s="175" t="s">
        <v>627</v>
      </c>
      <c r="AS11" s="229"/>
      <c r="AT11" s="229"/>
      <c r="AU11" s="245"/>
      <c r="AV11" s="245"/>
      <c r="AW11" s="245"/>
      <c r="AX11" s="231"/>
      <c r="AY11" s="427"/>
      <c r="AZ11" s="427"/>
      <c r="BA11" s="427"/>
      <c r="BB11" s="229"/>
      <c r="BC11" s="229"/>
      <c r="BD11" s="304"/>
      <c r="BE11" s="304"/>
      <c r="BF11" s="232"/>
      <c r="BG11" s="246"/>
      <c r="BH11" s="420"/>
      <c r="BI11" s="420"/>
      <c r="BJ11" s="470"/>
      <c r="BK11" s="229"/>
      <c r="BL11" s="229"/>
      <c r="BM11" s="304"/>
      <c r="BN11" s="304"/>
      <c r="BO11" s="234"/>
      <c r="BP11" s="246"/>
      <c r="BQ11" s="420"/>
      <c r="BR11" s="420"/>
      <c r="BS11" s="470"/>
      <c r="BT11" s="235"/>
      <c r="BU11" s="235"/>
      <c r="BV11" s="235"/>
      <c r="BW11" s="235"/>
      <c r="BX11" s="235"/>
      <c r="BY11" s="235"/>
      <c r="BZ11" s="235"/>
      <c r="CA11" s="235"/>
      <c r="CB11" s="235"/>
      <c r="CC11" s="280"/>
      <c r="CD11" s="281"/>
      <c r="CE11" s="612"/>
      <c r="CF11" s="280"/>
      <c r="CG11" s="12"/>
      <c r="CH11" s="474"/>
      <c r="CI11" s="281"/>
      <c r="CJ11" s="281"/>
      <c r="CK11" s="477"/>
      <c r="CU11" s="472"/>
      <c r="CV11" s="472"/>
      <c r="CZ11" s="472"/>
      <c r="DA11" s="472"/>
      <c r="DB11" s="472"/>
      <c r="DC11" s="468"/>
    </row>
    <row r="12" spans="1:125" s="226" customFormat="1" ht="129.25" customHeight="1" thickBot="1" x14ac:dyDescent="0.25">
      <c r="A12" s="467"/>
      <c r="B12" s="421"/>
      <c r="C12" s="424"/>
      <c r="D12" s="424"/>
      <c r="E12" s="421"/>
      <c r="F12" s="421"/>
      <c r="G12" s="424"/>
      <c r="H12" s="424"/>
      <c r="I12" s="424"/>
      <c r="J12" s="424"/>
      <c r="K12" s="421"/>
      <c r="L12" s="421"/>
      <c r="M12" s="421"/>
      <c r="N12" s="428"/>
      <c r="O12" s="428"/>
      <c r="P12" s="412"/>
      <c r="Q12" s="177" t="s">
        <v>655</v>
      </c>
      <c r="R12" s="307" t="s">
        <v>158</v>
      </c>
      <c r="S12" s="307" t="s">
        <v>58</v>
      </c>
      <c r="T12" s="307" t="s">
        <v>59</v>
      </c>
      <c r="U12" s="307" t="s">
        <v>60</v>
      </c>
      <c r="V12" s="307" t="s">
        <v>61</v>
      </c>
      <c r="W12" s="307" t="s">
        <v>62</v>
      </c>
      <c r="X12" s="307" t="s">
        <v>75</v>
      </c>
      <c r="Y12" s="307" t="s">
        <v>63</v>
      </c>
      <c r="Z12" s="307">
        <f t="shared" si="0"/>
        <v>100</v>
      </c>
      <c r="AA12" s="313" t="str">
        <f t="shared" si="2"/>
        <v>Fuerte</v>
      </c>
      <c r="AB12" s="307" t="s">
        <v>141</v>
      </c>
      <c r="AC12" s="236">
        <f t="shared" si="1"/>
        <v>200</v>
      </c>
      <c r="AD12" s="237" t="str">
        <f t="shared" si="3"/>
        <v>Fuerte</v>
      </c>
      <c r="AE12" s="409"/>
      <c r="AF12" s="417"/>
      <c r="AG12" s="307" t="s">
        <v>150</v>
      </c>
      <c r="AH12" s="307" t="s">
        <v>150</v>
      </c>
      <c r="AI12" s="417"/>
      <c r="AJ12" s="417"/>
      <c r="AK12" s="417"/>
      <c r="AL12" s="424"/>
      <c r="AM12" s="305" t="s">
        <v>626</v>
      </c>
      <c r="AN12" s="172" t="s">
        <v>630</v>
      </c>
      <c r="AO12" s="172" t="s">
        <v>624</v>
      </c>
      <c r="AP12" s="178">
        <v>43831</v>
      </c>
      <c r="AQ12" s="178">
        <v>44196</v>
      </c>
      <c r="AR12" s="172" t="s">
        <v>627</v>
      </c>
      <c r="AS12" s="238"/>
      <c r="AT12" s="238"/>
      <c r="AU12" s="230"/>
      <c r="AV12" s="230"/>
      <c r="AW12" s="230"/>
      <c r="AX12" s="239"/>
      <c r="AY12" s="428"/>
      <c r="AZ12" s="428"/>
      <c r="BA12" s="428"/>
      <c r="BB12" s="238"/>
      <c r="BC12" s="238"/>
      <c r="BD12" s="305"/>
      <c r="BE12" s="305"/>
      <c r="BF12" s="240"/>
      <c r="BG12" s="233"/>
      <c r="BH12" s="421"/>
      <c r="BI12" s="421"/>
      <c r="BJ12" s="471"/>
      <c r="BK12" s="238"/>
      <c r="BL12" s="238"/>
      <c r="BM12" s="305"/>
      <c r="BN12" s="305"/>
      <c r="BO12" s="241"/>
      <c r="BP12" s="233"/>
      <c r="BQ12" s="421"/>
      <c r="BR12" s="421"/>
      <c r="BS12" s="471"/>
      <c r="BT12" s="242"/>
      <c r="BU12" s="242"/>
      <c r="BV12" s="242"/>
      <c r="BW12" s="242"/>
      <c r="BX12" s="242"/>
      <c r="BY12" s="242"/>
      <c r="BZ12" s="242"/>
      <c r="CA12" s="242"/>
      <c r="CB12" s="242"/>
      <c r="CC12" s="323"/>
      <c r="CD12" s="293"/>
      <c r="CE12" s="612"/>
      <c r="CF12" s="324"/>
      <c r="CG12" s="293"/>
      <c r="CH12" s="475"/>
      <c r="CI12" s="293"/>
      <c r="CJ12" s="293"/>
      <c r="CK12" s="478"/>
      <c r="CU12" s="472"/>
      <c r="CV12" s="472"/>
      <c r="CZ12" s="472"/>
      <c r="DA12" s="472"/>
      <c r="DB12" s="472"/>
      <c r="DC12" s="468"/>
    </row>
    <row r="13" spans="1:125" s="226" customFormat="1" ht="115.5" customHeight="1" x14ac:dyDescent="0.25">
      <c r="A13" s="465" t="s">
        <v>24</v>
      </c>
      <c r="B13" s="419" t="s">
        <v>27</v>
      </c>
      <c r="C13" s="413" t="s">
        <v>240</v>
      </c>
      <c r="D13" s="413" t="s">
        <v>212</v>
      </c>
      <c r="E13" s="419" t="s">
        <v>609</v>
      </c>
      <c r="F13" s="413" t="s">
        <v>606</v>
      </c>
      <c r="G13" s="413" t="s">
        <v>606</v>
      </c>
      <c r="H13" s="413" t="s">
        <v>606</v>
      </c>
      <c r="I13" s="413" t="s">
        <v>606</v>
      </c>
      <c r="J13" s="413" t="s">
        <v>606</v>
      </c>
      <c r="K13" s="419" t="s">
        <v>614</v>
      </c>
      <c r="L13" s="419" t="s">
        <v>607</v>
      </c>
      <c r="M13" s="419" t="s">
        <v>617</v>
      </c>
      <c r="N13" s="426" t="s">
        <v>8</v>
      </c>
      <c r="O13" s="426" t="s">
        <v>13</v>
      </c>
      <c r="P13" s="410" t="str">
        <f>INDEX(Validacion!$C$15:$G$19,'Gestion documental '!CU13:CU15,'Gestion documental '!CV13:CV15)</f>
        <v>Extrema</v>
      </c>
      <c r="Q13" s="319" t="s">
        <v>652</v>
      </c>
      <c r="R13" s="299" t="s">
        <v>158</v>
      </c>
      <c r="S13" s="299" t="s">
        <v>65</v>
      </c>
      <c r="T13" s="299" t="s">
        <v>59</v>
      </c>
      <c r="U13" s="299" t="s">
        <v>60</v>
      </c>
      <c r="V13" s="299" t="s">
        <v>73</v>
      </c>
      <c r="W13" s="299" t="s">
        <v>74</v>
      </c>
      <c r="X13" s="299" t="s">
        <v>76</v>
      </c>
      <c r="Y13" s="299" t="s">
        <v>77</v>
      </c>
      <c r="Z13" s="299">
        <f t="shared" si="0"/>
        <v>35</v>
      </c>
      <c r="AA13" s="299" t="s">
        <v>133</v>
      </c>
      <c r="AB13" s="299" t="s">
        <v>133</v>
      </c>
      <c r="AC13" s="215">
        <f t="shared" si="1"/>
        <v>0</v>
      </c>
      <c r="AD13" s="216" t="str">
        <f t="shared" si="3"/>
        <v>Débil</v>
      </c>
      <c r="AE13" s="407">
        <f>(IF(AD13="Fuerte",100,IF(AD13="Moderado",50,0))+IF(AD14="Fuerte",100,IF(AD14="Moderado",50,0))+(IF(AD15="Fuerte",100,IF(AD15="Moderado",50,0)))/3)</f>
        <v>133.33333333333334</v>
      </c>
      <c r="AF13" s="415" t="str">
        <f>IF(AE13&gt;=100,"Fuerte",IF(OR(AE13=99,AE13&gt;=50),"Moderado","Débil"))</f>
        <v>Fuerte</v>
      </c>
      <c r="AG13" s="299" t="s">
        <v>150</v>
      </c>
      <c r="AH13" s="299" t="s">
        <v>150</v>
      </c>
      <c r="AI13" s="415" t="s">
        <v>140</v>
      </c>
      <c r="AJ13" s="415" t="s">
        <v>16</v>
      </c>
      <c r="AK13" s="415" t="str">
        <f>INDEX(Validacion!$C$15:$G$19,'Gestion documental '!CZ13:CZ15,'Gestion documental '!DB13:DB15)</f>
        <v>Baja</v>
      </c>
      <c r="AL13" s="413" t="s">
        <v>229</v>
      </c>
      <c r="AM13" s="303" t="s">
        <v>631</v>
      </c>
      <c r="AN13" s="303" t="s">
        <v>633</v>
      </c>
      <c r="AO13" s="303" t="s">
        <v>624</v>
      </c>
      <c r="AP13" s="179">
        <v>43831</v>
      </c>
      <c r="AQ13" s="179">
        <v>44196</v>
      </c>
      <c r="AR13" s="303" t="s">
        <v>632</v>
      </c>
      <c r="AS13" s="218"/>
      <c r="AT13" s="218"/>
      <c r="AU13" s="220"/>
      <c r="AV13" s="220"/>
      <c r="AW13" s="220"/>
      <c r="AX13" s="221"/>
      <c r="AY13" s="220"/>
      <c r="AZ13" s="220"/>
      <c r="BA13" s="220"/>
      <c r="BB13" s="218"/>
      <c r="BC13" s="218"/>
      <c r="BD13" s="303"/>
      <c r="BE13" s="303"/>
      <c r="BF13" s="309"/>
      <c r="BG13" s="243"/>
      <c r="BH13" s="303"/>
      <c r="BI13" s="303"/>
      <c r="BJ13" s="244"/>
      <c r="BK13" s="218"/>
      <c r="BL13" s="218"/>
      <c r="BM13" s="303"/>
      <c r="BN13" s="303"/>
      <c r="BO13" s="309"/>
      <c r="BP13" s="243"/>
      <c r="BQ13" s="303"/>
      <c r="BR13" s="303"/>
      <c r="BS13" s="244"/>
      <c r="BT13" s="225"/>
      <c r="BU13" s="225"/>
      <c r="BV13" s="225"/>
      <c r="BW13" s="225"/>
      <c r="BX13" s="225"/>
      <c r="BY13" s="225"/>
      <c r="BZ13" s="225"/>
      <c r="CA13" s="225"/>
      <c r="CB13" s="225"/>
      <c r="CC13" s="279"/>
      <c r="CD13" s="279"/>
      <c r="CE13" s="610"/>
      <c r="CF13" s="279"/>
      <c r="CG13" s="279"/>
      <c r="CH13" s="317"/>
      <c r="CI13" s="279"/>
      <c r="CJ13" s="279"/>
      <c r="CK13" s="318"/>
      <c r="CU13" s="428">
        <f>VLOOKUP(N13,Validacion!$I$15:$M$19,2,FALSE)</f>
        <v>4</v>
      </c>
      <c r="CV13" s="428">
        <f>VLOOKUP(O13,Validacion!$I$23:$J$27,2,FALSE)</f>
        <v>5</v>
      </c>
      <c r="CZ13" s="428">
        <f>VLOOKUP($AI13,Validacion!$I$15:$M$19,2,FALSE)</f>
        <v>1</v>
      </c>
      <c r="DA13" s="427"/>
      <c r="DB13" s="428">
        <f>VLOOKUP($AJ13,Validacion!$I$23:$J$27,2,FALSE)</f>
        <v>2</v>
      </c>
      <c r="DC13" s="427"/>
    </row>
    <row r="14" spans="1:125" s="226" customFormat="1" ht="129.75" customHeight="1" x14ac:dyDescent="0.25">
      <c r="A14" s="466"/>
      <c r="B14" s="420"/>
      <c r="C14" s="423"/>
      <c r="D14" s="423"/>
      <c r="E14" s="420"/>
      <c r="F14" s="423"/>
      <c r="G14" s="423"/>
      <c r="H14" s="423"/>
      <c r="I14" s="423"/>
      <c r="J14" s="423"/>
      <c r="K14" s="420"/>
      <c r="L14" s="420"/>
      <c r="M14" s="420"/>
      <c r="N14" s="427"/>
      <c r="O14" s="427"/>
      <c r="P14" s="411"/>
      <c r="Q14" s="174" t="s">
        <v>681</v>
      </c>
      <c r="R14" s="306" t="s">
        <v>158</v>
      </c>
      <c r="S14" s="306" t="s">
        <v>58</v>
      </c>
      <c r="T14" s="306" t="s">
        <v>59</v>
      </c>
      <c r="U14" s="306" t="s">
        <v>60</v>
      </c>
      <c r="V14" s="306" t="s">
        <v>61</v>
      </c>
      <c r="W14" s="306" t="s">
        <v>62</v>
      </c>
      <c r="X14" s="306" t="s">
        <v>75</v>
      </c>
      <c r="Y14" s="306" t="s">
        <v>63</v>
      </c>
      <c r="Z14" s="306">
        <f t="shared" si="0"/>
        <v>100</v>
      </c>
      <c r="AA14" s="312" t="str">
        <f t="shared" ref="AA14:AA16" si="4">IF(Z14&gt;=96,"Fuerte",IF(OR(Z14=95,Z14&gt;=86),"Moderado","Débil"))</f>
        <v>Fuerte</v>
      </c>
      <c r="AB14" s="306" t="s">
        <v>141</v>
      </c>
      <c r="AC14" s="227">
        <f t="shared" si="1"/>
        <v>200</v>
      </c>
      <c r="AD14" s="228" t="str">
        <f t="shared" ref="AD14:AD16" si="5">IF(AND(AA14="Moderado",AB14="Moderado",AC14=100),"Moderado",IF(AC14=200,"Fuerte",IF(OR(AC14=150,),"Moderado","Débil")))</f>
        <v>Fuerte</v>
      </c>
      <c r="AE14" s="408"/>
      <c r="AF14" s="416"/>
      <c r="AG14" s="306" t="s">
        <v>150</v>
      </c>
      <c r="AH14" s="306" t="s">
        <v>150</v>
      </c>
      <c r="AI14" s="416"/>
      <c r="AJ14" s="416"/>
      <c r="AK14" s="416"/>
      <c r="AL14" s="423"/>
      <c r="AM14" s="304" t="s">
        <v>634</v>
      </c>
      <c r="AN14" s="304" t="s">
        <v>635</v>
      </c>
      <c r="AO14" s="304" t="s">
        <v>636</v>
      </c>
      <c r="AP14" s="176">
        <v>43831</v>
      </c>
      <c r="AQ14" s="176">
        <v>44196</v>
      </c>
      <c r="AR14" s="304" t="s">
        <v>637</v>
      </c>
      <c r="AS14" s="229"/>
      <c r="AT14" s="229"/>
      <c r="AU14" s="245"/>
      <c r="AV14" s="245"/>
      <c r="AW14" s="245"/>
      <c r="AX14" s="231"/>
      <c r="AY14" s="245"/>
      <c r="AZ14" s="245"/>
      <c r="BA14" s="245"/>
      <c r="BB14" s="229"/>
      <c r="BC14" s="229"/>
      <c r="BD14" s="304"/>
      <c r="BE14" s="304"/>
      <c r="BF14" s="310"/>
      <c r="BG14" s="246"/>
      <c r="BH14" s="304"/>
      <c r="BI14" s="304"/>
      <c r="BJ14" s="247"/>
      <c r="BK14" s="229"/>
      <c r="BL14" s="229"/>
      <c r="BM14" s="304"/>
      <c r="BN14" s="304"/>
      <c r="BO14" s="310"/>
      <c r="BP14" s="246"/>
      <c r="BQ14" s="304"/>
      <c r="BR14" s="304"/>
      <c r="BS14" s="247"/>
      <c r="BT14" s="235"/>
      <c r="BU14" s="235"/>
      <c r="BV14" s="235"/>
      <c r="BW14" s="235"/>
      <c r="BX14" s="235"/>
      <c r="BY14" s="235"/>
      <c r="BZ14" s="235"/>
      <c r="CA14" s="235"/>
      <c r="CB14" s="235"/>
      <c r="CC14" s="281"/>
      <c r="CD14" s="281"/>
      <c r="CE14" s="282"/>
      <c r="CF14" s="281"/>
      <c r="CG14" s="12"/>
      <c r="CH14" s="282"/>
      <c r="CI14" s="281"/>
      <c r="CJ14" s="281"/>
      <c r="CK14" s="283"/>
      <c r="CU14" s="472"/>
      <c r="CV14" s="472"/>
      <c r="CZ14" s="472"/>
      <c r="DA14" s="427"/>
      <c r="DB14" s="472"/>
      <c r="DC14" s="427"/>
    </row>
    <row r="15" spans="1:125" s="226" customFormat="1" ht="182.05" customHeight="1" thickBot="1" x14ac:dyDescent="0.3">
      <c r="A15" s="467"/>
      <c r="B15" s="421"/>
      <c r="C15" s="424"/>
      <c r="D15" s="424"/>
      <c r="E15" s="421"/>
      <c r="F15" s="424"/>
      <c r="G15" s="424"/>
      <c r="H15" s="424"/>
      <c r="I15" s="424"/>
      <c r="J15" s="424"/>
      <c r="K15" s="421"/>
      <c r="L15" s="421"/>
      <c r="M15" s="421"/>
      <c r="N15" s="428"/>
      <c r="O15" s="428"/>
      <c r="P15" s="412"/>
      <c r="Q15" s="177" t="s">
        <v>654</v>
      </c>
      <c r="R15" s="307" t="s">
        <v>223</v>
      </c>
      <c r="S15" s="307" t="s">
        <v>65</v>
      </c>
      <c r="T15" s="307" t="s">
        <v>59</v>
      </c>
      <c r="U15" s="307" t="s">
        <v>60</v>
      </c>
      <c r="V15" s="307" t="s">
        <v>72</v>
      </c>
      <c r="W15" s="307" t="s">
        <v>62</v>
      </c>
      <c r="X15" s="307" t="s">
        <v>75</v>
      </c>
      <c r="Y15" s="307" t="s">
        <v>63</v>
      </c>
      <c r="Z15" s="307">
        <f t="shared" si="0"/>
        <v>80</v>
      </c>
      <c r="AA15" s="313" t="s">
        <v>141</v>
      </c>
      <c r="AB15" s="307" t="s">
        <v>141</v>
      </c>
      <c r="AC15" s="236">
        <f t="shared" si="1"/>
        <v>200</v>
      </c>
      <c r="AD15" s="237" t="str">
        <f t="shared" si="5"/>
        <v>Fuerte</v>
      </c>
      <c r="AE15" s="409"/>
      <c r="AF15" s="417"/>
      <c r="AG15" s="307" t="s">
        <v>150</v>
      </c>
      <c r="AH15" s="307" t="s">
        <v>150</v>
      </c>
      <c r="AI15" s="417"/>
      <c r="AJ15" s="417"/>
      <c r="AK15" s="417"/>
      <c r="AL15" s="424"/>
      <c r="AM15" s="172" t="s">
        <v>638</v>
      </c>
      <c r="AN15" s="305" t="s">
        <v>639</v>
      </c>
      <c r="AO15" s="305" t="s">
        <v>640</v>
      </c>
      <c r="AP15" s="178">
        <v>43831</v>
      </c>
      <c r="AQ15" s="178">
        <v>44196</v>
      </c>
      <c r="AR15" s="305" t="s">
        <v>627</v>
      </c>
      <c r="AS15" s="238"/>
      <c r="AT15" s="238"/>
      <c r="AU15" s="230"/>
      <c r="AV15" s="230"/>
      <c r="AW15" s="230"/>
      <c r="AX15" s="239"/>
      <c r="AY15" s="230"/>
      <c r="AZ15" s="230"/>
      <c r="BA15" s="230"/>
      <c r="BB15" s="238"/>
      <c r="BC15" s="238"/>
      <c r="BD15" s="305"/>
      <c r="BE15" s="305"/>
      <c r="BF15" s="311"/>
      <c r="BG15" s="233"/>
      <c r="BH15" s="305"/>
      <c r="BI15" s="305"/>
      <c r="BJ15" s="259"/>
      <c r="BK15" s="238"/>
      <c r="BL15" s="238"/>
      <c r="BM15" s="305"/>
      <c r="BN15" s="305"/>
      <c r="BO15" s="311"/>
      <c r="BP15" s="233"/>
      <c r="BQ15" s="305"/>
      <c r="BR15" s="305"/>
      <c r="BS15" s="259"/>
      <c r="BT15" s="242"/>
      <c r="BU15" s="242"/>
      <c r="BV15" s="242"/>
      <c r="BW15" s="242"/>
      <c r="BX15" s="242"/>
      <c r="BY15" s="242"/>
      <c r="BZ15" s="242"/>
      <c r="CA15" s="242"/>
      <c r="CB15" s="242"/>
      <c r="CC15" s="293"/>
      <c r="CD15" s="293"/>
      <c r="CE15" s="294"/>
      <c r="CF15" s="295"/>
      <c r="CG15" s="295"/>
      <c r="CH15" s="294"/>
      <c r="CI15" s="293"/>
      <c r="CJ15" s="293"/>
      <c r="CK15" s="296"/>
      <c r="CU15" s="472"/>
      <c r="CV15" s="472"/>
      <c r="CZ15" s="472"/>
      <c r="DA15" s="427"/>
      <c r="DB15" s="472"/>
      <c r="DC15" s="427"/>
    </row>
    <row r="16" spans="1:125" s="226" customFormat="1" ht="188.85" customHeight="1" thickBot="1" x14ac:dyDescent="0.3">
      <c r="A16" s="325" t="s">
        <v>24</v>
      </c>
      <c r="B16" s="314" t="s">
        <v>27</v>
      </c>
      <c r="C16" s="326" t="s">
        <v>240</v>
      </c>
      <c r="D16" s="326" t="s">
        <v>212</v>
      </c>
      <c r="E16" s="314" t="s">
        <v>610</v>
      </c>
      <c r="F16" s="314" t="s">
        <v>608</v>
      </c>
      <c r="G16" s="327" t="s">
        <v>608</v>
      </c>
      <c r="H16" s="327" t="s">
        <v>608</v>
      </c>
      <c r="I16" s="327" t="s">
        <v>608</v>
      </c>
      <c r="J16" s="327" t="s">
        <v>608</v>
      </c>
      <c r="K16" s="328" t="s">
        <v>619</v>
      </c>
      <c r="L16" s="328" t="s">
        <v>620</v>
      </c>
      <c r="M16" s="314" t="s">
        <v>621</v>
      </c>
      <c r="N16" s="316" t="s">
        <v>7</v>
      </c>
      <c r="O16" s="316" t="s">
        <v>14</v>
      </c>
      <c r="P16" s="329" t="str">
        <f>INDEX(Validacion!$C$15:$G$19,'Gestion documental '!CU16:CU16,'Gestion documental '!CV16:CV16)</f>
        <v>Extrema</v>
      </c>
      <c r="Q16" s="330" t="s">
        <v>653</v>
      </c>
      <c r="R16" s="326" t="s">
        <v>158</v>
      </c>
      <c r="S16" s="326" t="s">
        <v>58</v>
      </c>
      <c r="T16" s="326" t="s">
        <v>59</v>
      </c>
      <c r="U16" s="326" t="s">
        <v>60</v>
      </c>
      <c r="V16" s="326" t="s">
        <v>61</v>
      </c>
      <c r="W16" s="326" t="s">
        <v>62</v>
      </c>
      <c r="X16" s="326" t="s">
        <v>75</v>
      </c>
      <c r="Y16" s="326" t="s">
        <v>63</v>
      </c>
      <c r="Z16" s="326">
        <f t="shared" si="0"/>
        <v>100</v>
      </c>
      <c r="AA16" s="301" t="str">
        <f t="shared" si="4"/>
        <v>Fuerte</v>
      </c>
      <c r="AB16" s="326" t="s">
        <v>141</v>
      </c>
      <c r="AC16" s="331">
        <f t="shared" si="1"/>
        <v>200</v>
      </c>
      <c r="AD16" s="332" t="str">
        <f t="shared" si="5"/>
        <v>Fuerte</v>
      </c>
      <c r="AE16" s="333">
        <f>(IF(AD16="Fuerte",100,IF(AD16="Moderado",50,0)))</f>
        <v>100</v>
      </c>
      <c r="AF16" s="301" t="str">
        <f>IF(AE16&gt;=100,"Fuerte",IF(OR(AE16=99,AE16&gt;=50),"Moderado","Débil"))</f>
        <v>Fuerte</v>
      </c>
      <c r="AG16" s="326" t="s">
        <v>150</v>
      </c>
      <c r="AH16" s="326" t="s">
        <v>150</v>
      </c>
      <c r="AI16" s="301" t="s">
        <v>140</v>
      </c>
      <c r="AJ16" s="301" t="s">
        <v>17</v>
      </c>
      <c r="AK16" s="301" t="str">
        <f>INDEX(Validacion!$C$15:$G$19,'Gestion documental '!CZ16:CZ16,'Gestion documental '!DB16:DB16)</f>
        <v>Baja</v>
      </c>
      <c r="AL16" s="326" t="s">
        <v>229</v>
      </c>
      <c r="AM16" s="314" t="s">
        <v>642</v>
      </c>
      <c r="AN16" s="314" t="s">
        <v>641</v>
      </c>
      <c r="AO16" s="314" t="s">
        <v>643</v>
      </c>
      <c r="AP16" s="173">
        <v>43831</v>
      </c>
      <c r="AQ16" s="173">
        <v>44196</v>
      </c>
      <c r="AR16" s="314" t="s">
        <v>644</v>
      </c>
      <c r="AS16" s="334"/>
      <c r="AT16" s="334"/>
      <c r="AU16" s="335"/>
      <c r="AV16" s="335"/>
      <c r="AW16" s="335"/>
      <c r="AX16" s="336"/>
      <c r="AY16" s="335"/>
      <c r="AZ16" s="335"/>
      <c r="BA16" s="335"/>
      <c r="BB16" s="334"/>
      <c r="BC16" s="334"/>
      <c r="BD16" s="314"/>
      <c r="BE16" s="314"/>
      <c r="BF16" s="316"/>
      <c r="BG16" s="223"/>
      <c r="BH16" s="314"/>
      <c r="BI16" s="314"/>
      <c r="BJ16" s="315"/>
      <c r="BK16" s="334"/>
      <c r="BL16" s="334"/>
      <c r="BM16" s="314"/>
      <c r="BN16" s="314"/>
      <c r="BO16" s="316"/>
      <c r="BP16" s="223"/>
      <c r="BQ16" s="314"/>
      <c r="BR16" s="314"/>
      <c r="BS16" s="315"/>
      <c r="BT16" s="337"/>
      <c r="BU16" s="337"/>
      <c r="BV16" s="337"/>
      <c r="BW16" s="337"/>
      <c r="BX16" s="337"/>
      <c r="BY16" s="337"/>
      <c r="BZ16" s="337"/>
      <c r="CA16" s="337"/>
      <c r="CB16" s="337"/>
      <c r="CC16" s="338"/>
      <c r="CD16" s="338"/>
      <c r="CE16" s="339"/>
      <c r="CF16" s="338"/>
      <c r="CG16" s="340"/>
      <c r="CH16" s="341"/>
      <c r="CI16" s="338"/>
      <c r="CJ16" s="338"/>
      <c r="CK16" s="342"/>
      <c r="CU16" s="254">
        <f>VLOOKUP(N16,Validacion!$I$15:$M$19,2,FALSE)</f>
        <v>5</v>
      </c>
      <c r="CV16" s="254">
        <f>VLOOKUP(O16,Validacion!$I$23:$J$27,2,FALSE)</f>
        <v>4</v>
      </c>
      <c r="CZ16" s="254">
        <f>VLOOKUP($AI16,Validacion!$I$15:$M$19,2,FALSE)</f>
        <v>1</v>
      </c>
      <c r="DA16" s="255"/>
      <c r="DB16" s="254">
        <f>VLOOKUP($AJ16,Validacion!$I$23:$J$27,2,FALSE)</f>
        <v>1</v>
      </c>
      <c r="DC16" s="256"/>
    </row>
    <row r="17" spans="1:125" s="226" customFormat="1" ht="115.5" customHeight="1" x14ac:dyDescent="0.25">
      <c r="A17" s="465" t="s">
        <v>24</v>
      </c>
      <c r="B17" s="419" t="s">
        <v>27</v>
      </c>
      <c r="C17" s="413" t="s">
        <v>240</v>
      </c>
      <c r="D17" s="413" t="s">
        <v>212</v>
      </c>
      <c r="E17" s="419" t="s">
        <v>609</v>
      </c>
      <c r="F17" s="419" t="s">
        <v>615</v>
      </c>
      <c r="G17" s="413" t="s">
        <v>615</v>
      </c>
      <c r="H17" s="413" t="s">
        <v>615</v>
      </c>
      <c r="I17" s="413" t="s">
        <v>615</v>
      </c>
      <c r="J17" s="413" t="s">
        <v>615</v>
      </c>
      <c r="K17" s="419" t="s">
        <v>616</v>
      </c>
      <c r="L17" s="482" t="s">
        <v>622</v>
      </c>
      <c r="M17" s="484" t="s">
        <v>618</v>
      </c>
      <c r="N17" s="426" t="s">
        <v>9</v>
      </c>
      <c r="O17" s="426" t="s">
        <v>13</v>
      </c>
      <c r="P17" s="410" t="str">
        <f>INDEX(Validacion!$C$15:$G$19,'Gestion documental '!CU17:CU18,'Gestion documental '!CV17:CV18)</f>
        <v>Extrema</v>
      </c>
      <c r="Q17" s="319" t="s">
        <v>658</v>
      </c>
      <c r="R17" s="299" t="s">
        <v>223</v>
      </c>
      <c r="S17" s="299" t="s">
        <v>58</v>
      </c>
      <c r="T17" s="299" t="s">
        <v>59</v>
      </c>
      <c r="U17" s="299" t="s">
        <v>60</v>
      </c>
      <c r="V17" s="299" t="s">
        <v>61</v>
      </c>
      <c r="W17" s="299" t="s">
        <v>62</v>
      </c>
      <c r="X17" s="299" t="s">
        <v>75</v>
      </c>
      <c r="Y17" s="299" t="s">
        <v>63</v>
      </c>
      <c r="Z17" s="299">
        <f t="shared" ref="Z17:Z18" si="6">IF(S17="Asignado",15,0)+IF(T17="Adecuado",15,0)+IF(U17="Oportuna",15,0)+IF(V17="Prevenir",15,IF(V17="Detectar",10,0))+IF(W17="Confiable",15,0)+IF(X17="Se investigan y resuelven oportunamente",15,0)+IF(Y17="Completa",10,IF(Y17="Incompleta",5,0))</f>
        <v>100</v>
      </c>
      <c r="AA17" s="302" t="str">
        <f t="shared" ref="AA17" si="7">IF(Z17&gt;=96,"Fuerte",IF(OR(Z17=95,Z17&gt;=86),"Moderado","Débil"))</f>
        <v>Fuerte</v>
      </c>
      <c r="AB17" s="299" t="s">
        <v>141</v>
      </c>
      <c r="AC17" s="215">
        <f t="shared" si="1"/>
        <v>200</v>
      </c>
      <c r="AD17" s="216" t="str">
        <f t="shared" ref="AD17:AD18" si="8">IF(AND(AA17="Moderado",AB17="Moderado",AC17=100),"Moderado",IF(AC17=200,"Fuerte",IF(OR(AC17=150,),"Moderado","Débil")))</f>
        <v>Fuerte</v>
      </c>
      <c r="AE17" s="407">
        <f>(IF(AD17="Fuerte",100,IF(AD17="Moderado",50,0))+IF(AD18="Fuerte",100,IF(AD18="Moderado",50,0)))</f>
        <v>200</v>
      </c>
      <c r="AF17" s="415" t="str">
        <f>IF(AE17&gt;=100,"Fuerte",IF(OR(AE17=99,AE17&gt;=50),"Moderado","Débil"))</f>
        <v>Fuerte</v>
      </c>
      <c r="AG17" s="299" t="s">
        <v>150</v>
      </c>
      <c r="AH17" s="299" t="s">
        <v>150</v>
      </c>
      <c r="AI17" s="415" t="s">
        <v>140</v>
      </c>
      <c r="AJ17" s="415" t="s">
        <v>17</v>
      </c>
      <c r="AK17" s="415" t="str">
        <f>INDEX(Validacion!$C$15:$G$19,'Gestion documental '!CZ17:CZ18,'Gestion documental '!DB17:DB18)</f>
        <v>Baja</v>
      </c>
      <c r="AL17" s="413" t="s">
        <v>226</v>
      </c>
      <c r="AM17" s="303" t="s">
        <v>646</v>
      </c>
      <c r="AN17" s="303" t="s">
        <v>645</v>
      </c>
      <c r="AO17" s="303" t="s">
        <v>523</v>
      </c>
      <c r="AP17" s="179">
        <v>43831</v>
      </c>
      <c r="AQ17" s="179">
        <v>44196</v>
      </c>
      <c r="AR17" s="303" t="s">
        <v>651</v>
      </c>
      <c r="AS17" s="218"/>
      <c r="AT17" s="218"/>
      <c r="AU17" s="220"/>
      <c r="AV17" s="220"/>
      <c r="AW17" s="220"/>
      <c r="AX17" s="221"/>
      <c r="AY17" s="220"/>
      <c r="AZ17" s="220"/>
      <c r="BA17" s="220"/>
      <c r="BB17" s="218"/>
      <c r="BC17" s="218"/>
      <c r="BD17" s="303"/>
      <c r="BE17" s="303"/>
      <c r="BF17" s="309"/>
      <c r="BG17" s="243"/>
      <c r="BH17" s="303"/>
      <c r="BI17" s="303"/>
      <c r="BJ17" s="244"/>
      <c r="BK17" s="218"/>
      <c r="BL17" s="218"/>
      <c r="BM17" s="303"/>
      <c r="BN17" s="303"/>
      <c r="BO17" s="309"/>
      <c r="BP17" s="243"/>
      <c r="BQ17" s="303"/>
      <c r="BR17" s="303"/>
      <c r="BS17" s="244"/>
      <c r="BT17" s="225"/>
      <c r="BU17" s="225"/>
      <c r="BV17" s="225"/>
      <c r="BW17" s="225"/>
      <c r="BX17" s="225"/>
      <c r="BY17" s="225"/>
      <c r="BZ17" s="225"/>
      <c r="CA17" s="225"/>
      <c r="CB17" s="225"/>
      <c r="CC17" s="285"/>
      <c r="CD17" s="286"/>
      <c r="CE17" s="287"/>
      <c r="CF17" s="286"/>
      <c r="CG17" s="286"/>
      <c r="CH17" s="288"/>
      <c r="CI17" s="286"/>
      <c r="CJ17" s="286"/>
      <c r="CK17" s="289"/>
      <c r="CU17" s="428">
        <f>VLOOKUP(N17,Validacion!$I$15:$M$19,2,FALSE)</f>
        <v>3</v>
      </c>
      <c r="CV17" s="428">
        <f>VLOOKUP(O17,Validacion!$I$23:$J$27,2,FALSE)</f>
        <v>5</v>
      </c>
      <c r="CZ17" s="428">
        <f>VLOOKUP($AI17,Validacion!$I$15:$M$19,2,FALSE)</f>
        <v>1</v>
      </c>
      <c r="DA17" s="480"/>
      <c r="DB17" s="428">
        <f>VLOOKUP($AJ17,Validacion!$I$23:$J$27,2,FALSE)</f>
        <v>1</v>
      </c>
      <c r="DC17" s="256"/>
    </row>
    <row r="18" spans="1:125" s="226" customFormat="1" ht="128.25" customHeight="1" thickBot="1" x14ac:dyDescent="0.3">
      <c r="A18" s="479"/>
      <c r="B18" s="425"/>
      <c r="C18" s="414"/>
      <c r="D18" s="414"/>
      <c r="E18" s="425"/>
      <c r="F18" s="425"/>
      <c r="G18" s="414"/>
      <c r="H18" s="414"/>
      <c r="I18" s="414"/>
      <c r="J18" s="414"/>
      <c r="K18" s="425"/>
      <c r="L18" s="483"/>
      <c r="M18" s="485"/>
      <c r="N18" s="486"/>
      <c r="O18" s="486"/>
      <c r="P18" s="487"/>
      <c r="Q18" s="320" t="s">
        <v>659</v>
      </c>
      <c r="R18" s="300" t="s">
        <v>223</v>
      </c>
      <c r="S18" s="300" t="s">
        <v>58</v>
      </c>
      <c r="T18" s="300" t="s">
        <v>59</v>
      </c>
      <c r="U18" s="300" t="s">
        <v>60</v>
      </c>
      <c r="V18" s="300" t="s">
        <v>72</v>
      </c>
      <c r="W18" s="300" t="s">
        <v>62</v>
      </c>
      <c r="X18" s="300" t="s">
        <v>75</v>
      </c>
      <c r="Y18" s="300" t="s">
        <v>63</v>
      </c>
      <c r="Z18" s="300">
        <f t="shared" si="6"/>
        <v>95</v>
      </c>
      <c r="AA18" s="300" t="s">
        <v>141</v>
      </c>
      <c r="AB18" s="300" t="s">
        <v>141</v>
      </c>
      <c r="AC18" s="297">
        <f t="shared" si="1"/>
        <v>200</v>
      </c>
      <c r="AD18" s="298" t="str">
        <f t="shared" si="8"/>
        <v>Fuerte</v>
      </c>
      <c r="AE18" s="488"/>
      <c r="AF18" s="418"/>
      <c r="AG18" s="300" t="s">
        <v>150</v>
      </c>
      <c r="AH18" s="300" t="s">
        <v>150</v>
      </c>
      <c r="AI18" s="418"/>
      <c r="AJ18" s="418"/>
      <c r="AK18" s="418"/>
      <c r="AL18" s="414"/>
      <c r="AM18" s="308" t="s">
        <v>647</v>
      </c>
      <c r="AN18" s="308" t="s">
        <v>648</v>
      </c>
      <c r="AO18" s="308" t="s">
        <v>523</v>
      </c>
      <c r="AP18" s="180">
        <v>43831</v>
      </c>
      <c r="AQ18" s="180">
        <v>44196</v>
      </c>
      <c r="AR18" s="308" t="s">
        <v>651</v>
      </c>
      <c r="AS18" s="248"/>
      <c r="AT18" s="248"/>
      <c r="AU18" s="249"/>
      <c r="AV18" s="249"/>
      <c r="AW18" s="249"/>
      <c r="AX18" s="250"/>
      <c r="AY18" s="249"/>
      <c r="AZ18" s="249"/>
      <c r="BA18" s="249"/>
      <c r="BB18" s="248"/>
      <c r="BC18" s="248"/>
      <c r="BD18" s="308"/>
      <c r="BE18" s="308"/>
      <c r="BF18" s="321"/>
      <c r="BG18" s="251"/>
      <c r="BH18" s="308"/>
      <c r="BI18" s="308"/>
      <c r="BJ18" s="252"/>
      <c r="BK18" s="248"/>
      <c r="BL18" s="248"/>
      <c r="BM18" s="308"/>
      <c r="BN18" s="308"/>
      <c r="BO18" s="321"/>
      <c r="BP18" s="251"/>
      <c r="BQ18" s="308"/>
      <c r="BR18" s="308"/>
      <c r="BS18" s="252"/>
      <c r="BT18" s="253"/>
      <c r="BU18" s="253"/>
      <c r="BV18" s="253"/>
      <c r="BW18" s="253"/>
      <c r="BX18" s="253"/>
      <c r="BY18" s="253"/>
      <c r="BZ18" s="253"/>
      <c r="CA18" s="253"/>
      <c r="CB18" s="253"/>
      <c r="CC18" s="284"/>
      <c r="CD18" s="284"/>
      <c r="CE18" s="290"/>
      <c r="CF18" s="284"/>
      <c r="CG18" s="284"/>
      <c r="CH18" s="291"/>
      <c r="CI18" s="284"/>
      <c r="CJ18" s="284"/>
      <c r="CK18" s="292"/>
      <c r="CU18" s="472"/>
      <c r="CV18" s="472"/>
      <c r="CZ18" s="472"/>
      <c r="DA18" s="481"/>
      <c r="DB18" s="472"/>
      <c r="DC18" s="256"/>
    </row>
    <row r="19" spans="1:125" s="264" customFormat="1" ht="26.5" customHeight="1" x14ac:dyDescent="0.25">
      <c r="F19" s="268"/>
      <c r="G19" s="268"/>
      <c r="H19" s="268"/>
      <c r="I19" s="268"/>
      <c r="J19" s="268"/>
      <c r="K19" s="268"/>
      <c r="L19" s="268"/>
      <c r="M19" s="268"/>
      <c r="N19" s="256"/>
      <c r="O19" s="256"/>
      <c r="P19" s="278"/>
      <c r="AC19" s="256"/>
      <c r="AD19" s="256"/>
      <c r="AE19" s="256"/>
      <c r="AI19" s="256"/>
      <c r="AJ19" s="256"/>
      <c r="AK19" s="256"/>
      <c r="AO19" s="268"/>
      <c r="AP19" s="256"/>
      <c r="AQ19" s="256"/>
      <c r="AS19" s="268"/>
      <c r="AT19" s="268"/>
      <c r="BB19" s="268"/>
      <c r="BC19" s="268"/>
    </row>
    <row r="20" spans="1:125" ht="32.950000000000003" customHeight="1" x14ac:dyDescent="0.25">
      <c r="A20" s="264"/>
      <c r="B20" s="264"/>
      <c r="C20" s="264"/>
      <c r="D20" s="422" t="s">
        <v>42</v>
      </c>
      <c r="E20" s="422"/>
      <c r="F20" s="422"/>
      <c r="G20" s="276"/>
      <c r="H20" s="276"/>
      <c r="I20" s="276"/>
      <c r="J20" s="277"/>
      <c r="K20" s="270"/>
      <c r="L20" s="271"/>
      <c r="M20" s="269"/>
      <c r="N20" s="272"/>
      <c r="O20" s="272"/>
      <c r="P20" s="272"/>
      <c r="Q20" s="273"/>
      <c r="R20" s="273"/>
      <c r="S20" s="273"/>
      <c r="T20" s="273"/>
      <c r="U20" s="273"/>
      <c r="V20" s="273"/>
      <c r="W20" s="273"/>
      <c r="X20" s="273"/>
      <c r="Y20" s="273"/>
      <c r="Z20" s="273"/>
      <c r="AA20" s="273"/>
      <c r="AB20" s="273"/>
      <c r="AC20" s="272"/>
      <c r="AD20" s="272"/>
      <c r="AE20" s="272"/>
      <c r="AF20" s="273"/>
      <c r="AG20" s="273"/>
      <c r="AH20" s="273"/>
      <c r="AI20" s="272"/>
      <c r="AJ20" s="272"/>
      <c r="AK20" s="272"/>
      <c r="AL20" s="273"/>
      <c r="AM20" s="273"/>
      <c r="AN20" s="273"/>
      <c r="AO20" s="271"/>
      <c r="AP20" s="272"/>
      <c r="AQ20" s="272"/>
      <c r="AR20" s="273"/>
      <c r="AS20" s="271"/>
      <c r="AT20" s="271"/>
      <c r="AU20" s="273"/>
      <c r="AV20" s="273"/>
      <c r="AW20" s="273"/>
      <c r="AX20" s="273"/>
      <c r="AY20" s="273"/>
      <c r="AZ20" s="273"/>
      <c r="BA20" s="273"/>
      <c r="BB20" s="271"/>
      <c r="BC20" s="271"/>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c r="CG20" s="273"/>
      <c r="CH20" s="273"/>
      <c r="CI20" s="273"/>
      <c r="CJ20" s="273"/>
      <c r="CK20" s="273"/>
      <c r="CL20" s="273"/>
      <c r="CM20" s="273"/>
      <c r="CN20" s="273"/>
      <c r="CO20" s="273"/>
      <c r="CP20" s="273"/>
      <c r="CQ20" s="273"/>
      <c r="CR20" s="273"/>
      <c r="CS20" s="273"/>
      <c r="CT20" s="273"/>
      <c r="CU20" s="273"/>
      <c r="CV20" s="273"/>
      <c r="CW20" s="273"/>
      <c r="CX20" s="273"/>
      <c r="CY20" s="273"/>
      <c r="CZ20" s="273"/>
      <c r="DA20" s="273"/>
      <c r="DB20" s="273"/>
      <c r="DC20" s="273"/>
      <c r="DD20" s="273"/>
      <c r="DE20" s="273"/>
      <c r="DF20" s="273"/>
    </row>
    <row r="21" spans="1:125" s="258" customFormat="1" ht="32.950000000000003" customHeight="1" x14ac:dyDescent="0.25">
      <c r="A21" s="264"/>
      <c r="B21" s="264"/>
      <c r="C21" s="264"/>
      <c r="D21" s="274" t="s">
        <v>43</v>
      </c>
      <c r="E21" s="274" t="s">
        <v>44</v>
      </c>
      <c r="F21" s="274" t="s">
        <v>45</v>
      </c>
      <c r="G21" s="257"/>
      <c r="H21" s="257"/>
      <c r="I21" s="257"/>
      <c r="J21" s="265"/>
      <c r="K21" s="270"/>
      <c r="L21" s="272"/>
      <c r="M21" s="269"/>
      <c r="N21" s="272"/>
      <c r="O21" s="272"/>
      <c r="P21" s="272"/>
      <c r="Q21" s="273"/>
      <c r="R21" s="273"/>
      <c r="S21" s="273"/>
      <c r="T21" s="273"/>
      <c r="U21" s="273"/>
      <c r="V21" s="273"/>
      <c r="W21" s="273"/>
      <c r="X21" s="273"/>
      <c r="Y21" s="273"/>
      <c r="Z21" s="273"/>
      <c r="AA21" s="273"/>
      <c r="AB21" s="273"/>
      <c r="AC21" s="272"/>
      <c r="AD21" s="272"/>
      <c r="AE21" s="272"/>
      <c r="AF21" s="273"/>
      <c r="AG21" s="273"/>
      <c r="AH21" s="273"/>
      <c r="AI21" s="272"/>
      <c r="AJ21" s="272"/>
      <c r="AK21" s="272"/>
      <c r="AL21" s="273"/>
      <c r="AM21" s="273"/>
      <c r="AN21" s="273"/>
      <c r="AO21" s="271"/>
      <c r="AP21" s="272"/>
      <c r="AQ21" s="272"/>
      <c r="AR21" s="273"/>
      <c r="AS21" s="271"/>
      <c r="AT21" s="271"/>
      <c r="AU21" s="273"/>
      <c r="AV21" s="273"/>
      <c r="AW21" s="273"/>
      <c r="AX21" s="273"/>
      <c r="AY21" s="273"/>
      <c r="AZ21" s="273"/>
      <c r="BA21" s="273"/>
      <c r="BB21" s="271"/>
      <c r="BC21" s="271"/>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M21" s="273"/>
      <c r="CN21" s="273"/>
      <c r="CO21" s="273"/>
      <c r="CP21" s="273"/>
      <c r="CQ21" s="273"/>
      <c r="CR21" s="273"/>
      <c r="CS21" s="273"/>
      <c r="CT21" s="273"/>
      <c r="CU21" s="273"/>
      <c r="CV21" s="273"/>
      <c r="CW21" s="273"/>
      <c r="CX21" s="273"/>
      <c r="CY21" s="273"/>
      <c r="CZ21" s="273"/>
      <c r="DA21" s="273"/>
      <c r="DB21" s="273"/>
      <c r="DC21" s="273"/>
      <c r="DD21" s="273"/>
      <c r="DE21" s="273"/>
      <c r="DF21" s="273"/>
      <c r="DG21" s="190"/>
      <c r="DH21" s="190"/>
      <c r="DI21" s="190"/>
      <c r="DJ21" s="190"/>
      <c r="DK21" s="190"/>
      <c r="DL21" s="190"/>
      <c r="DM21" s="190"/>
      <c r="DN21" s="190"/>
      <c r="DO21" s="190"/>
      <c r="DP21" s="190"/>
      <c r="DQ21" s="190"/>
      <c r="DR21" s="190"/>
      <c r="DS21" s="190"/>
      <c r="DT21" s="190"/>
      <c r="DU21" s="190"/>
    </row>
    <row r="22" spans="1:125" s="258" customFormat="1" ht="59.3" customHeight="1" x14ac:dyDescent="0.25">
      <c r="A22" s="264"/>
      <c r="B22" s="264"/>
      <c r="C22" s="264"/>
      <c r="D22" s="275">
        <v>1</v>
      </c>
      <c r="E22" s="17" t="s">
        <v>684</v>
      </c>
      <c r="F22" s="275" t="s">
        <v>689</v>
      </c>
      <c r="G22" s="247"/>
      <c r="H22" s="247"/>
      <c r="I22" s="247"/>
      <c r="J22" s="266"/>
      <c r="K22" s="272"/>
      <c r="L22" s="272"/>
      <c r="M22" s="271"/>
      <c r="N22" s="272"/>
      <c r="O22" s="272"/>
      <c r="P22" s="272"/>
      <c r="Q22" s="273"/>
      <c r="R22" s="273"/>
      <c r="S22" s="273"/>
      <c r="T22" s="273"/>
      <c r="U22" s="273"/>
      <c r="V22" s="273"/>
      <c r="W22" s="273"/>
      <c r="X22" s="273"/>
      <c r="Y22" s="273"/>
      <c r="Z22" s="273"/>
      <c r="AA22" s="273"/>
      <c r="AB22" s="273"/>
      <c r="AC22" s="272"/>
      <c r="AD22" s="272"/>
      <c r="AE22" s="272"/>
      <c r="AF22" s="273"/>
      <c r="AG22" s="273"/>
      <c r="AH22" s="273"/>
      <c r="AI22" s="272"/>
      <c r="AJ22" s="272"/>
      <c r="AK22" s="272"/>
      <c r="AL22" s="273"/>
      <c r="AM22" s="273"/>
      <c r="AN22" s="273"/>
      <c r="AO22" s="271"/>
      <c r="AP22" s="272"/>
      <c r="AQ22" s="272"/>
      <c r="AR22" s="273"/>
      <c r="AS22" s="271"/>
      <c r="AT22" s="271"/>
      <c r="AU22" s="273"/>
      <c r="AV22" s="273"/>
      <c r="AW22" s="273"/>
      <c r="AX22" s="273"/>
      <c r="AY22" s="273"/>
      <c r="AZ22" s="273"/>
      <c r="BA22" s="273"/>
      <c r="BB22" s="271"/>
      <c r="BC22" s="271"/>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c r="CG22" s="273"/>
      <c r="CH22" s="273"/>
      <c r="CI22" s="273"/>
      <c r="CJ22" s="273"/>
      <c r="CK22" s="273"/>
      <c r="CL22" s="273"/>
      <c r="CM22" s="273"/>
      <c r="CN22" s="273"/>
      <c r="CO22" s="273"/>
      <c r="CP22" s="273"/>
      <c r="CQ22" s="273"/>
      <c r="CR22" s="273"/>
      <c r="CS22" s="273"/>
      <c r="CT22" s="273"/>
      <c r="CU22" s="273"/>
      <c r="CV22" s="273"/>
      <c r="CW22" s="273"/>
      <c r="CX22" s="273"/>
      <c r="CY22" s="273"/>
      <c r="CZ22" s="273"/>
      <c r="DA22" s="273"/>
      <c r="DB22" s="273"/>
      <c r="DC22" s="273"/>
      <c r="DD22" s="273"/>
      <c r="DE22" s="273"/>
      <c r="DF22" s="273"/>
      <c r="DG22" s="190"/>
      <c r="DH22" s="190"/>
      <c r="DI22" s="190"/>
      <c r="DJ22" s="190"/>
      <c r="DK22" s="190"/>
      <c r="DL22" s="190"/>
      <c r="DM22" s="190"/>
      <c r="DN22" s="190"/>
      <c r="DO22" s="190"/>
      <c r="DP22" s="190"/>
      <c r="DQ22" s="190"/>
      <c r="DR22" s="190"/>
      <c r="DS22" s="190"/>
      <c r="DT22" s="190"/>
      <c r="DU22" s="190"/>
    </row>
    <row r="23" spans="1:125" s="258" customFormat="1" ht="59.3" customHeight="1" x14ac:dyDescent="0.25">
      <c r="A23" s="264"/>
      <c r="B23" s="264"/>
      <c r="C23" s="264"/>
      <c r="D23" s="275">
        <v>2</v>
      </c>
      <c r="E23" s="17" t="s">
        <v>691</v>
      </c>
      <c r="F23" s="275" t="s">
        <v>685</v>
      </c>
      <c r="G23" s="247"/>
      <c r="H23" s="247"/>
      <c r="I23" s="247"/>
      <c r="J23" s="266"/>
      <c r="K23" s="272"/>
      <c r="L23" s="272"/>
      <c r="M23" s="271"/>
      <c r="N23" s="272"/>
      <c r="O23" s="272"/>
      <c r="P23" s="272"/>
      <c r="Q23" s="273"/>
      <c r="R23" s="273"/>
      <c r="S23" s="273"/>
      <c r="T23" s="273"/>
      <c r="U23" s="273"/>
      <c r="V23" s="273"/>
      <c r="W23" s="273"/>
      <c r="X23" s="273"/>
      <c r="Y23" s="273"/>
      <c r="Z23" s="273"/>
      <c r="AA23" s="273"/>
      <c r="AB23" s="273"/>
      <c r="AC23" s="272"/>
      <c r="AD23" s="272"/>
      <c r="AE23" s="272"/>
      <c r="AF23" s="273"/>
      <c r="AG23" s="273"/>
      <c r="AH23" s="273"/>
      <c r="AI23" s="272"/>
      <c r="AJ23" s="272"/>
      <c r="AK23" s="272"/>
      <c r="AL23" s="273"/>
      <c r="AM23" s="273"/>
      <c r="AN23" s="273"/>
      <c r="AO23" s="271"/>
      <c r="AP23" s="272"/>
      <c r="AQ23" s="272"/>
      <c r="AR23" s="273"/>
      <c r="AS23" s="271"/>
      <c r="AT23" s="271"/>
      <c r="AU23" s="273"/>
      <c r="AV23" s="273"/>
      <c r="AW23" s="273"/>
      <c r="AX23" s="273"/>
      <c r="AY23" s="273"/>
      <c r="AZ23" s="273"/>
      <c r="BA23" s="273"/>
      <c r="BB23" s="271"/>
      <c r="BC23" s="271"/>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c r="CG23" s="273"/>
      <c r="CH23" s="273"/>
      <c r="CI23" s="273"/>
      <c r="CJ23" s="273"/>
      <c r="CK23" s="273"/>
      <c r="CL23" s="273"/>
      <c r="CM23" s="273"/>
      <c r="CN23" s="273"/>
      <c r="CO23" s="273"/>
      <c r="CP23" s="273"/>
      <c r="CQ23" s="273"/>
      <c r="CR23" s="273"/>
      <c r="CS23" s="273"/>
      <c r="CT23" s="273"/>
      <c r="CU23" s="273"/>
      <c r="CV23" s="273"/>
      <c r="CW23" s="273"/>
      <c r="CX23" s="273"/>
      <c r="CY23" s="273"/>
      <c r="CZ23" s="273"/>
      <c r="DA23" s="273"/>
      <c r="DB23" s="273"/>
      <c r="DC23" s="273"/>
      <c r="DD23" s="273"/>
      <c r="DE23" s="273"/>
      <c r="DF23" s="273"/>
      <c r="DG23" s="190"/>
      <c r="DH23" s="190"/>
      <c r="DI23" s="190"/>
      <c r="DJ23" s="190"/>
      <c r="DK23" s="190"/>
      <c r="DL23" s="190"/>
      <c r="DM23" s="190"/>
      <c r="DN23" s="190"/>
      <c r="DO23" s="190"/>
      <c r="DP23" s="190"/>
      <c r="DQ23" s="190"/>
      <c r="DR23" s="190"/>
      <c r="DS23" s="190"/>
      <c r="DT23" s="190"/>
      <c r="DU23" s="190"/>
    </row>
    <row r="24" spans="1:125" ht="147.4" customHeight="1" x14ac:dyDescent="0.25">
      <c r="A24" s="264"/>
      <c r="B24" s="264"/>
      <c r="C24" s="264"/>
      <c r="D24" s="247">
        <v>3</v>
      </c>
      <c r="E24" s="235" t="s">
        <v>686</v>
      </c>
      <c r="F24" s="247" t="s">
        <v>690</v>
      </c>
      <c r="G24" s="235"/>
      <c r="H24" s="235"/>
      <c r="I24" s="235"/>
      <c r="J24" s="267"/>
      <c r="K24" s="271"/>
      <c r="L24" s="271"/>
      <c r="M24" s="271"/>
      <c r="N24" s="272"/>
      <c r="O24" s="272"/>
      <c r="P24" s="272"/>
      <c r="Q24" s="273"/>
      <c r="R24" s="273"/>
      <c r="S24" s="273"/>
      <c r="T24" s="273"/>
      <c r="U24" s="273"/>
      <c r="V24" s="273"/>
      <c r="W24" s="273"/>
      <c r="X24" s="273"/>
      <c r="Y24" s="273"/>
      <c r="Z24" s="273"/>
      <c r="AA24" s="273"/>
      <c r="AB24" s="273"/>
      <c r="AC24" s="272"/>
      <c r="AD24" s="272"/>
      <c r="AE24" s="272"/>
      <c r="AF24" s="273"/>
      <c r="AG24" s="273"/>
      <c r="AH24" s="273"/>
      <c r="AI24" s="272"/>
      <c r="AJ24" s="272"/>
      <c r="AK24" s="272"/>
      <c r="AL24" s="273"/>
      <c r="AM24" s="273"/>
      <c r="AN24" s="273"/>
      <c r="AO24" s="271"/>
      <c r="AP24" s="272"/>
      <c r="AQ24" s="272"/>
      <c r="AR24" s="273"/>
      <c r="AS24" s="271"/>
      <c r="AT24" s="271"/>
      <c r="AU24" s="273"/>
      <c r="AV24" s="273"/>
      <c r="AW24" s="273"/>
      <c r="AX24" s="273"/>
      <c r="AY24" s="273"/>
      <c r="AZ24" s="273"/>
      <c r="BA24" s="273"/>
      <c r="BB24" s="271"/>
      <c r="BC24" s="271"/>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3"/>
      <c r="CV24" s="273"/>
      <c r="CW24" s="273"/>
      <c r="CX24" s="273"/>
      <c r="CY24" s="273"/>
      <c r="CZ24" s="273"/>
      <c r="DA24" s="273"/>
      <c r="DB24" s="273"/>
      <c r="DC24" s="273"/>
      <c r="DD24" s="273"/>
      <c r="DE24" s="273"/>
      <c r="DF24" s="273"/>
    </row>
    <row r="25" spans="1:125" ht="28.55" x14ac:dyDescent="0.25">
      <c r="D25" s="247">
        <v>4</v>
      </c>
      <c r="E25" s="46" t="s">
        <v>693</v>
      </c>
      <c r="F25" s="247" t="s">
        <v>692</v>
      </c>
    </row>
    <row r="26" spans="1:125" ht="27.2" customHeight="1" x14ac:dyDescent="0.25">
      <c r="D26" s="247">
        <v>5</v>
      </c>
      <c r="E26" s="322" t="s">
        <v>699</v>
      </c>
      <c r="F26" s="247" t="s">
        <v>698</v>
      </c>
    </row>
  </sheetData>
  <mergeCells count="175">
    <mergeCell ref="CC1:CK3"/>
    <mergeCell ref="DC13:DC15"/>
    <mergeCell ref="CZ13:CZ15"/>
    <mergeCell ref="CU13:CU15"/>
    <mergeCell ref="CV13:CV15"/>
    <mergeCell ref="AI13:AI15"/>
    <mergeCell ref="AJ13:AJ15"/>
    <mergeCell ref="AK13:AK15"/>
    <mergeCell ref="AL13:AL15"/>
    <mergeCell ref="A17:A18"/>
    <mergeCell ref="B17:B18"/>
    <mergeCell ref="C17:C18"/>
    <mergeCell ref="D17:D18"/>
    <mergeCell ref="E17:E18"/>
    <mergeCell ref="F17:F18"/>
    <mergeCell ref="G17:G18"/>
    <mergeCell ref="H17:H18"/>
    <mergeCell ref="I17:I18"/>
    <mergeCell ref="CU17:CU18"/>
    <mergeCell ref="CV17:CV18"/>
    <mergeCell ref="CZ17:CZ18"/>
    <mergeCell ref="DA17:DA18"/>
    <mergeCell ref="DB17:DB18"/>
    <mergeCell ref="L17:L18"/>
    <mergeCell ref="M17:M18"/>
    <mergeCell ref="DB10:DB12"/>
    <mergeCell ref="A13:A15"/>
    <mergeCell ref="B13:B15"/>
    <mergeCell ref="C13:C15"/>
    <mergeCell ref="D13:D15"/>
    <mergeCell ref="E13:E15"/>
    <mergeCell ref="F13:F15"/>
    <mergeCell ref="G13:G15"/>
    <mergeCell ref="H13:H15"/>
    <mergeCell ref="I13:I15"/>
    <mergeCell ref="DB13:DB15"/>
    <mergeCell ref="DA13:DA15"/>
    <mergeCell ref="BD8:BG8"/>
    <mergeCell ref="Z8:Z9"/>
    <mergeCell ref="AA8:AA9"/>
    <mergeCell ref="AB8:AB9"/>
    <mergeCell ref="Q8:Q9"/>
    <mergeCell ref="R8:R9"/>
    <mergeCell ref="S8:S9"/>
    <mergeCell ref="DC10:DC12"/>
    <mergeCell ref="BR10:BR12"/>
    <mergeCell ref="BS10:BS12"/>
    <mergeCell ref="CU10:CU12"/>
    <mergeCell ref="CV10:CV12"/>
    <mergeCell ref="CZ10:CZ12"/>
    <mergeCell ref="DA10:DA12"/>
    <mergeCell ref="AY10:AY12"/>
    <mergeCell ref="BA10:BA12"/>
    <mergeCell ref="BH10:BH12"/>
    <mergeCell ref="BI10:BI12"/>
    <mergeCell ref="BJ10:BJ12"/>
    <mergeCell ref="BQ10:BQ12"/>
    <mergeCell ref="CH10:CH12"/>
    <mergeCell ref="CK10:CK12"/>
    <mergeCell ref="AZ10:AZ12"/>
    <mergeCell ref="A10:A12"/>
    <mergeCell ref="B10:B12"/>
    <mergeCell ref="D10:D12"/>
    <mergeCell ref="E10:E12"/>
    <mergeCell ref="F10:F12"/>
    <mergeCell ref="L10:L12"/>
    <mergeCell ref="CC8:CC9"/>
    <mergeCell ref="CD8:CD9"/>
    <mergeCell ref="CE8:CE9"/>
    <mergeCell ref="BK8:BL8"/>
    <mergeCell ref="BM8:BP8"/>
    <mergeCell ref="BQ8:BS8"/>
    <mergeCell ref="BT8:BU8"/>
    <mergeCell ref="BV8:BY8"/>
    <mergeCell ref="BZ8:CB8"/>
    <mergeCell ref="AS8:AT8"/>
    <mergeCell ref="C8:C9"/>
    <mergeCell ref="L8:L9"/>
    <mergeCell ref="M8:M9"/>
    <mergeCell ref="N8:P8"/>
    <mergeCell ref="E8:E9"/>
    <mergeCell ref="F8:F9"/>
    <mergeCell ref="K8:K9"/>
    <mergeCell ref="C10:C12"/>
    <mergeCell ref="DU3:DU4"/>
    <mergeCell ref="A5:E6"/>
    <mergeCell ref="F5:AK6"/>
    <mergeCell ref="AL5:AR6"/>
    <mergeCell ref="CC5:CK5"/>
    <mergeCell ref="AS6:BA6"/>
    <mergeCell ref="BB6:BJ6"/>
    <mergeCell ref="BK6:BS6"/>
    <mergeCell ref="A1:A3"/>
    <mergeCell ref="B1:R3"/>
    <mergeCell ref="S1:AR3"/>
    <mergeCell ref="DO3:DP8"/>
    <mergeCell ref="DQ3:DQ4"/>
    <mergeCell ref="DR3:DR4"/>
    <mergeCell ref="BT6:CB6"/>
    <mergeCell ref="CC6:CK6"/>
    <mergeCell ref="W8:W9"/>
    <mergeCell ref="X8:X9"/>
    <mergeCell ref="Y8:Y9"/>
    <mergeCell ref="G7:J7"/>
    <mergeCell ref="A8:A9"/>
    <mergeCell ref="T8:T9"/>
    <mergeCell ref="U8:U9"/>
    <mergeCell ref="V8:V9"/>
    <mergeCell ref="B8:B9"/>
    <mergeCell ref="D8:D9"/>
    <mergeCell ref="AM8:AM9"/>
    <mergeCell ref="G8:G9"/>
    <mergeCell ref="G10:G12"/>
    <mergeCell ref="H8:H9"/>
    <mergeCell ref="H10:H12"/>
    <mergeCell ref="I8:I9"/>
    <mergeCell ref="I10:I12"/>
    <mergeCell ref="J8:J9"/>
    <mergeCell ref="J10:J12"/>
    <mergeCell ref="O10:O12"/>
    <mergeCell ref="AI10:AI12"/>
    <mergeCell ref="AJ10:AJ12"/>
    <mergeCell ref="AK10:AK12"/>
    <mergeCell ref="AL10:AL12"/>
    <mergeCell ref="M10:M12"/>
    <mergeCell ref="N10:N12"/>
    <mergeCell ref="AE10:AE12"/>
    <mergeCell ref="DT3:DT4"/>
    <mergeCell ref="AN8:AN9"/>
    <mergeCell ref="AO8:AO9"/>
    <mergeCell ref="AP8:AP9"/>
    <mergeCell ref="AQ8:AQ9"/>
    <mergeCell ref="AR8:AR9"/>
    <mergeCell ref="AD8:AD9"/>
    <mergeCell ref="AF8:AF9"/>
    <mergeCell ref="AG8:AG9"/>
    <mergeCell ref="AH8:AH9"/>
    <mergeCell ref="AI8:AK8"/>
    <mergeCell ref="AL8:AL9"/>
    <mergeCell ref="DS3:DS4"/>
    <mergeCell ref="CJ8:CJ9"/>
    <mergeCell ref="CK8:CK9"/>
    <mergeCell ref="DA8:DC8"/>
    <mergeCell ref="AU8:AX8"/>
    <mergeCell ref="AY8:BA8"/>
    <mergeCell ref="CF8:CF9"/>
    <mergeCell ref="CG8:CG9"/>
    <mergeCell ref="CH8:CH9"/>
    <mergeCell ref="CI8:CI9"/>
    <mergeCell ref="BH8:BJ8"/>
    <mergeCell ref="BB8:BC8"/>
    <mergeCell ref="AE13:AE15"/>
    <mergeCell ref="P13:P15"/>
    <mergeCell ref="AL17:AL18"/>
    <mergeCell ref="AF10:AF12"/>
    <mergeCell ref="AF13:AF15"/>
    <mergeCell ref="AF17:AF18"/>
    <mergeCell ref="K10:K12"/>
    <mergeCell ref="P10:P12"/>
    <mergeCell ref="D20:F20"/>
    <mergeCell ref="J13:J15"/>
    <mergeCell ref="K13:K15"/>
    <mergeCell ref="J17:J18"/>
    <mergeCell ref="K17:K18"/>
    <mergeCell ref="L13:L15"/>
    <mergeCell ref="M13:M15"/>
    <mergeCell ref="N13:N15"/>
    <mergeCell ref="O13:O15"/>
    <mergeCell ref="N17:N18"/>
    <mergeCell ref="O17:O18"/>
    <mergeCell ref="P17:P18"/>
    <mergeCell ref="AE17:AE18"/>
    <mergeCell ref="AI17:AI18"/>
    <mergeCell ref="AJ17:AJ18"/>
    <mergeCell ref="AK17:AK18"/>
  </mergeCells>
  <pageMargins left="1.2736614173228347" right="0.70866141732283472" top="0.74803149606299213" bottom="0.74803149606299213" header="0.31496062992125984" footer="0.31496062992125984"/>
  <pageSetup paperSize="5" scale="31" orientation="landscape" r:id="rId1"/>
  <ignoredErrors>
    <ignoredError sqref="Z10:Z12" unlockedFormula="1"/>
  </ignoredErrors>
  <drawing r:id="rId2"/>
  <extLst>
    <ext xmlns:x14="http://schemas.microsoft.com/office/spreadsheetml/2009/9/main" uri="{78C0D931-6437-407d-A8EE-F0AAD7539E65}">
      <x14:conditionalFormattings>
        <x14:conditionalFormatting xmlns:xm="http://schemas.microsoft.com/office/excel/2006/main">
          <x14:cfRule type="cellIs" priority="270" operator="equal" id="{3581B528-6013-4113-B787-152D003A3FC1}">
            <xm:f>'DATOS '!$A$6</xm:f>
            <x14:dxf>
              <fill>
                <patternFill>
                  <bgColor rgb="FF00B050"/>
                </patternFill>
              </fill>
            </x14:dxf>
          </x14:cfRule>
          <x14:cfRule type="cellIs" priority="271" operator="equal" id="{63AB54CB-E0F3-46AF-8ACB-B224DDD1E649}">
            <xm:f>'DATOS '!$A$5</xm:f>
            <x14:dxf>
              <fill>
                <patternFill>
                  <bgColor rgb="FF92D050"/>
                </patternFill>
              </fill>
            </x14:dxf>
          </x14:cfRule>
          <x14:cfRule type="cellIs" priority="272" operator="equal" id="{5AAEB860-0921-4D61-85F7-3F34E35F9DA0}">
            <xm:f>'DATOS '!$A$4</xm:f>
            <x14:dxf>
              <fill>
                <patternFill>
                  <bgColor rgb="FFFFFF00"/>
                </patternFill>
              </fill>
            </x14:dxf>
          </x14:cfRule>
          <x14:cfRule type="cellIs" priority="273" operator="equal" id="{DB2845A9-6B1E-424F-87C6-CECF127B5E9D}">
            <xm:f>'DATOS '!$A$3</xm:f>
            <x14:dxf>
              <fill>
                <patternFill>
                  <bgColor rgb="FFFFC000"/>
                </patternFill>
              </fill>
            </x14:dxf>
          </x14:cfRule>
          <x14:cfRule type="cellIs" priority="274" operator="equal" id="{C7D07FF5-796E-44DC-94DF-9841C7618938}">
            <xm:f>'DATOS '!$A$2</xm:f>
            <x14:dxf>
              <fill>
                <patternFill>
                  <bgColor rgb="FFFF0000"/>
                </patternFill>
              </fill>
            </x14:dxf>
          </x14:cfRule>
          <xm:sqref>N10 AI10 N13:N14 N16 AI13 AI16</xm:sqref>
        </x14:conditionalFormatting>
        <x14:conditionalFormatting xmlns:xm="http://schemas.microsoft.com/office/excel/2006/main">
          <x14:cfRule type="cellIs" priority="275" operator="equal" id="{63592E8F-EB51-44DD-829A-060613CA8381}">
            <xm:f>'DATOS '!$A$13</xm:f>
            <x14:dxf>
              <fill>
                <patternFill>
                  <bgColor rgb="FF00B050"/>
                </patternFill>
              </fill>
            </x14:dxf>
          </x14:cfRule>
          <x14:cfRule type="cellIs" priority="276" operator="equal" id="{C9D7971D-8EF3-4B16-A906-1A862BC0DC07}">
            <xm:f>'DATOS '!$A$12</xm:f>
            <x14:dxf>
              <fill>
                <patternFill>
                  <bgColor rgb="FF92D050"/>
                </patternFill>
              </fill>
            </x14:dxf>
          </x14:cfRule>
          <x14:cfRule type="cellIs" priority="277" operator="equal" id="{32FAC9BE-1B93-4BDE-9C3E-0F1567FB50B9}">
            <xm:f>'DATOS '!$A$11</xm:f>
            <x14:dxf>
              <fill>
                <patternFill>
                  <bgColor rgb="FFFFFF00"/>
                </patternFill>
              </fill>
            </x14:dxf>
          </x14:cfRule>
          <x14:cfRule type="cellIs" priority="278" operator="equal" id="{1C0AB6EC-3D36-48FC-95D5-29B8A8D74FC4}">
            <xm:f>'DATOS '!$A$10</xm:f>
            <x14:dxf>
              <fill>
                <patternFill>
                  <bgColor rgb="FFFFC000"/>
                </patternFill>
              </fill>
            </x14:dxf>
          </x14:cfRule>
          <x14:cfRule type="cellIs" priority="279" operator="equal" id="{6951F159-CACB-4E25-B0F9-8CDAA0153B13}">
            <xm:f>'DATOS '!$A$9</xm:f>
            <x14:dxf>
              <fill>
                <patternFill>
                  <bgColor rgb="FFFF0000"/>
                </patternFill>
              </fill>
            </x14:dxf>
          </x14:cfRule>
          <xm:sqref>O10 AJ10 O13:O14 O16 AJ13 AJ16</xm:sqref>
        </x14:conditionalFormatting>
        <x14:conditionalFormatting xmlns:xm="http://schemas.microsoft.com/office/excel/2006/main">
          <x14:cfRule type="cellIs" priority="280" operator="equal" id="{644EA223-1B9F-4D70-BDDB-54D0A0ACDA3A}">
            <xm:f>'DATOS '!$A$19</xm:f>
            <x14:dxf>
              <fill>
                <patternFill>
                  <bgColor rgb="FF92D050"/>
                </patternFill>
              </fill>
            </x14:dxf>
          </x14:cfRule>
          <x14:cfRule type="cellIs" priority="281" operator="equal" id="{8D682805-5B57-4A4F-B84D-2C9912067687}">
            <xm:f>'DATOS '!$A$18</xm:f>
            <x14:dxf>
              <fill>
                <patternFill>
                  <bgColor rgb="FFFFFF00"/>
                </patternFill>
              </fill>
            </x14:dxf>
          </x14:cfRule>
          <x14:cfRule type="cellIs" priority="282" operator="equal" id="{6EE34CB8-9A1D-4BAA-A212-486C01B155C1}">
            <xm:f>'DATOS '!$A$17</xm:f>
            <x14:dxf>
              <fill>
                <patternFill>
                  <bgColor rgb="FFFFC000"/>
                </patternFill>
              </fill>
            </x14:dxf>
          </x14:cfRule>
          <x14:cfRule type="cellIs" priority="283" operator="equal" id="{98D548AD-2A95-420C-A8E0-CFCD41399719}">
            <xm:f>'DATOS '!$A$16</xm:f>
            <x14:dxf>
              <fill>
                <patternFill>
                  <bgColor rgb="FFFF0000"/>
                </patternFill>
              </fill>
            </x14:dxf>
          </x14:cfRule>
          <xm:sqref>CU10:CV10 CZ10:DB10 AL10 CU13:CV14 CU16:CV16 CZ13:DC13 CZ16 DB16</xm:sqref>
        </x14:conditionalFormatting>
        <x14:conditionalFormatting xmlns:xm="http://schemas.microsoft.com/office/excel/2006/main">
          <x14:cfRule type="cellIs" priority="200" operator="equal" id="{1EED28F9-D33A-4C07-8D29-3818EA82DC53}">
            <xm:f>'DATOS '!$A$19</xm:f>
            <x14:dxf>
              <fill>
                <patternFill>
                  <bgColor rgb="FF92D050"/>
                </patternFill>
              </fill>
            </x14:dxf>
          </x14:cfRule>
          <x14:cfRule type="cellIs" priority="201" operator="equal" id="{61E92972-ADF0-442A-90DB-159F6194B119}">
            <xm:f>'DATOS '!$A$18</xm:f>
            <x14:dxf>
              <fill>
                <patternFill>
                  <bgColor rgb="FFFFFF00"/>
                </patternFill>
              </fill>
            </x14:dxf>
          </x14:cfRule>
          <x14:cfRule type="cellIs" priority="202" operator="equal" id="{91796FE9-AC0A-4B8A-920A-DAF997E87449}">
            <xm:f>'DATOS '!$A$17</xm:f>
            <x14:dxf>
              <fill>
                <patternFill>
                  <bgColor rgb="FFFFC000"/>
                </patternFill>
              </fill>
            </x14:dxf>
          </x14:cfRule>
          <x14:cfRule type="cellIs" priority="203" operator="equal" id="{D129BCAE-DBF4-4E30-9408-BE4260487B9E}">
            <xm:f>'DATOS '!$A$16</xm:f>
            <x14:dxf>
              <fill>
                <patternFill>
                  <bgColor rgb="FFFF0000"/>
                </patternFill>
              </fill>
            </x14:dxf>
          </x14:cfRule>
          <xm:sqref>P10</xm:sqref>
        </x14:conditionalFormatting>
        <x14:conditionalFormatting xmlns:xm="http://schemas.microsoft.com/office/excel/2006/main">
          <x14:cfRule type="cellIs" priority="27" operator="equal" id="{774D086E-04D0-4469-BB12-4C0A2DC68B93}">
            <xm:f>'DATOS '!$A$19</xm:f>
            <x14:dxf>
              <fill>
                <patternFill>
                  <bgColor rgb="FF92D050"/>
                </patternFill>
              </fill>
            </x14:dxf>
          </x14:cfRule>
          <x14:cfRule type="cellIs" priority="28" operator="equal" id="{1802FE3F-3A51-4C3A-89B3-50A30D08B6E6}">
            <xm:f>'DATOS '!$A$18</xm:f>
            <x14:dxf>
              <fill>
                <patternFill>
                  <bgColor rgb="FFFFFF00"/>
                </patternFill>
              </fill>
            </x14:dxf>
          </x14:cfRule>
          <x14:cfRule type="cellIs" priority="29" operator="equal" id="{ABFDD1C3-EDF1-4A85-9125-074020C81C54}">
            <xm:f>'DATOS '!$A$17</xm:f>
            <x14:dxf>
              <fill>
                <patternFill>
                  <bgColor rgb="FFFFC000"/>
                </patternFill>
              </fill>
            </x14:dxf>
          </x14:cfRule>
          <x14:cfRule type="cellIs" priority="30" operator="equal" id="{8AC06CDE-A081-4AE9-923F-17F66E43ABFC}">
            <xm:f>'DATOS '!$A$16</xm:f>
            <x14:dxf>
              <fill>
                <patternFill>
                  <bgColor rgb="FFFF0000"/>
                </patternFill>
              </fill>
            </x14:dxf>
          </x14:cfRule>
          <xm:sqref>AK10 AK13 AK16</xm:sqref>
        </x14:conditionalFormatting>
        <x14:conditionalFormatting xmlns:xm="http://schemas.microsoft.com/office/excel/2006/main">
          <x14:cfRule type="cellIs" priority="23" operator="equal" id="{78540AE0-4345-4FC1-ABAB-49D477D7B3FB}">
            <xm:f>'DATOS '!$A$19</xm:f>
            <x14:dxf>
              <fill>
                <patternFill>
                  <bgColor rgb="FF92D050"/>
                </patternFill>
              </fill>
            </x14:dxf>
          </x14:cfRule>
          <x14:cfRule type="cellIs" priority="24" operator="equal" id="{0F1FD63A-BAEB-4CF4-A9FC-5135816F90F5}">
            <xm:f>'DATOS '!$A$18</xm:f>
            <x14:dxf>
              <fill>
                <patternFill>
                  <bgColor rgb="FFFFFF00"/>
                </patternFill>
              </fill>
            </x14:dxf>
          </x14:cfRule>
          <x14:cfRule type="cellIs" priority="25" operator="equal" id="{BD0CEC7C-550B-4BC2-B2F9-76B7A201CB9A}">
            <xm:f>'DATOS '!$A$17</xm:f>
            <x14:dxf>
              <fill>
                <patternFill>
                  <bgColor rgb="FFFFC000"/>
                </patternFill>
              </fill>
            </x14:dxf>
          </x14:cfRule>
          <x14:cfRule type="cellIs" priority="26" operator="equal" id="{3906EA16-F08A-405B-BB5D-12EF635ACE5D}">
            <xm:f>'DATOS '!$A$16</xm:f>
            <x14:dxf>
              <fill>
                <patternFill>
                  <bgColor rgb="FFFF0000"/>
                </patternFill>
              </fill>
            </x14:dxf>
          </x14:cfRule>
          <xm:sqref>P13:P14 P16</xm:sqref>
        </x14:conditionalFormatting>
        <x14:conditionalFormatting xmlns:xm="http://schemas.microsoft.com/office/excel/2006/main">
          <x14:cfRule type="cellIs" priority="9" operator="equal" id="{1C392D3E-0EAF-47AC-B7D7-4C87E0411AF3}">
            <xm:f>'DATOS '!$A$6</xm:f>
            <x14:dxf>
              <fill>
                <patternFill>
                  <bgColor rgb="FF00B050"/>
                </patternFill>
              </fill>
            </x14:dxf>
          </x14:cfRule>
          <x14:cfRule type="cellIs" priority="10" operator="equal" id="{F779EB97-3D27-4FDA-A950-7E6B67DC7051}">
            <xm:f>'DATOS '!$A$5</xm:f>
            <x14:dxf>
              <fill>
                <patternFill>
                  <bgColor rgb="FF92D050"/>
                </patternFill>
              </fill>
            </x14:dxf>
          </x14:cfRule>
          <x14:cfRule type="cellIs" priority="11" operator="equal" id="{97BDC9CF-80B0-4913-8FF3-4D0AD299F6A1}">
            <xm:f>'DATOS '!$A$4</xm:f>
            <x14:dxf>
              <fill>
                <patternFill>
                  <bgColor rgb="FFFFFF00"/>
                </patternFill>
              </fill>
            </x14:dxf>
          </x14:cfRule>
          <x14:cfRule type="cellIs" priority="12" operator="equal" id="{27A18426-6A0B-419F-8374-F20EDA5693E4}">
            <xm:f>'DATOS '!$A$3</xm:f>
            <x14:dxf>
              <fill>
                <patternFill>
                  <bgColor rgb="FFFFC000"/>
                </patternFill>
              </fill>
            </x14:dxf>
          </x14:cfRule>
          <x14:cfRule type="cellIs" priority="13" operator="equal" id="{5B548428-4A51-4897-BA68-AB50CCF6E284}">
            <xm:f>'DATOS '!$A$2</xm:f>
            <x14:dxf>
              <fill>
                <patternFill>
                  <bgColor rgb="FFFF0000"/>
                </patternFill>
              </fill>
            </x14:dxf>
          </x14:cfRule>
          <xm:sqref>N17 AI17</xm:sqref>
        </x14:conditionalFormatting>
        <x14:conditionalFormatting xmlns:xm="http://schemas.microsoft.com/office/excel/2006/main">
          <x14:cfRule type="cellIs" priority="14" operator="equal" id="{D86AD541-9A1A-42C9-8528-E5C7E039A710}">
            <xm:f>'DATOS '!$A$13</xm:f>
            <x14:dxf>
              <fill>
                <patternFill>
                  <bgColor rgb="FF00B050"/>
                </patternFill>
              </fill>
            </x14:dxf>
          </x14:cfRule>
          <x14:cfRule type="cellIs" priority="15" operator="equal" id="{CD980829-7285-4F3F-9CAB-38BB99D7550A}">
            <xm:f>'DATOS '!$A$12</xm:f>
            <x14:dxf>
              <fill>
                <patternFill>
                  <bgColor rgb="FF92D050"/>
                </patternFill>
              </fill>
            </x14:dxf>
          </x14:cfRule>
          <x14:cfRule type="cellIs" priority="16" operator="equal" id="{19AAFA2C-2BE4-45CF-9393-FC615907DDAD}">
            <xm:f>'DATOS '!$A$11</xm:f>
            <x14:dxf>
              <fill>
                <patternFill>
                  <bgColor rgb="FFFFFF00"/>
                </patternFill>
              </fill>
            </x14:dxf>
          </x14:cfRule>
          <x14:cfRule type="cellIs" priority="17" operator="equal" id="{DF342A01-5D86-4D01-8DB1-33633118EF45}">
            <xm:f>'DATOS '!$A$10</xm:f>
            <x14:dxf>
              <fill>
                <patternFill>
                  <bgColor rgb="FFFFC000"/>
                </patternFill>
              </fill>
            </x14:dxf>
          </x14:cfRule>
          <x14:cfRule type="cellIs" priority="18" operator="equal" id="{9A543FFF-455F-4908-8D7A-FA422C960265}">
            <xm:f>'DATOS '!$A$9</xm:f>
            <x14:dxf>
              <fill>
                <patternFill>
                  <bgColor rgb="FFFF0000"/>
                </patternFill>
              </fill>
            </x14:dxf>
          </x14:cfRule>
          <xm:sqref>O17 AJ17</xm:sqref>
        </x14:conditionalFormatting>
        <x14:conditionalFormatting xmlns:xm="http://schemas.microsoft.com/office/excel/2006/main">
          <x14:cfRule type="cellIs" priority="19" operator="equal" id="{5C18EAE6-B439-4676-93F4-D59CABED3821}">
            <xm:f>'DATOS '!$A$19</xm:f>
            <x14:dxf>
              <fill>
                <patternFill>
                  <bgColor rgb="FF92D050"/>
                </patternFill>
              </fill>
            </x14:dxf>
          </x14:cfRule>
          <x14:cfRule type="cellIs" priority="20" operator="equal" id="{24A3D314-C5A4-4D80-BC64-AC3EF17E864C}">
            <xm:f>'DATOS '!$A$18</xm:f>
            <x14:dxf>
              <fill>
                <patternFill>
                  <bgColor rgb="FFFFFF00"/>
                </patternFill>
              </fill>
            </x14:dxf>
          </x14:cfRule>
          <x14:cfRule type="cellIs" priority="21" operator="equal" id="{C3A18F0C-F2BA-4C67-A40C-6044B8D9D83F}">
            <xm:f>'DATOS '!$A$17</xm:f>
            <x14:dxf>
              <fill>
                <patternFill>
                  <bgColor rgb="FFFFC000"/>
                </patternFill>
              </fill>
            </x14:dxf>
          </x14:cfRule>
          <x14:cfRule type="cellIs" priority="22" operator="equal" id="{8E0D931B-41B9-4AA6-9805-8155C8736271}">
            <xm:f>'DATOS '!$A$16</xm:f>
            <x14:dxf>
              <fill>
                <patternFill>
                  <bgColor rgb="FFFF0000"/>
                </patternFill>
              </fill>
            </x14:dxf>
          </x14:cfRule>
          <xm:sqref>CU17:CV18 CZ17 DB17</xm:sqref>
        </x14:conditionalFormatting>
        <x14:conditionalFormatting xmlns:xm="http://schemas.microsoft.com/office/excel/2006/main">
          <x14:cfRule type="cellIs" priority="5" operator="equal" id="{A82B2FAB-4057-4947-B66C-266E8C37A5D4}">
            <xm:f>'DATOS '!$A$19</xm:f>
            <x14:dxf>
              <fill>
                <patternFill>
                  <bgColor rgb="FF92D050"/>
                </patternFill>
              </fill>
            </x14:dxf>
          </x14:cfRule>
          <x14:cfRule type="cellIs" priority="6" operator="equal" id="{652F4A56-5976-4544-9D5C-3DC76A2A42B9}">
            <xm:f>'DATOS '!$A$18</xm:f>
            <x14:dxf>
              <fill>
                <patternFill>
                  <bgColor rgb="FFFFFF00"/>
                </patternFill>
              </fill>
            </x14:dxf>
          </x14:cfRule>
          <x14:cfRule type="cellIs" priority="7" operator="equal" id="{07496863-7272-4DC3-92CE-E60CB77EAF17}">
            <xm:f>'DATOS '!$A$17</xm:f>
            <x14:dxf>
              <fill>
                <patternFill>
                  <bgColor rgb="FFFFC000"/>
                </patternFill>
              </fill>
            </x14:dxf>
          </x14:cfRule>
          <x14:cfRule type="cellIs" priority="8" operator="equal" id="{2F8AC4CD-788D-40A0-A71D-A3D97CFC8CF0}">
            <xm:f>'DATOS '!$A$16</xm:f>
            <x14:dxf>
              <fill>
                <patternFill>
                  <bgColor rgb="FFFF0000"/>
                </patternFill>
              </fill>
            </x14:dxf>
          </x14:cfRule>
          <xm:sqref>AK17</xm:sqref>
        </x14:conditionalFormatting>
        <x14:conditionalFormatting xmlns:xm="http://schemas.microsoft.com/office/excel/2006/main">
          <x14:cfRule type="cellIs" priority="1" operator="equal" id="{FB974D95-C78A-44F9-ADF3-15BD73C2D725}">
            <xm:f>'DATOS '!$A$19</xm:f>
            <x14:dxf>
              <fill>
                <patternFill>
                  <bgColor rgb="FF92D050"/>
                </patternFill>
              </fill>
            </x14:dxf>
          </x14:cfRule>
          <x14:cfRule type="cellIs" priority="2" operator="equal" id="{1087A8D4-DEEB-45D1-9A1A-892B0BD8FFB1}">
            <xm:f>'DATOS '!$A$18</xm:f>
            <x14:dxf>
              <fill>
                <patternFill>
                  <bgColor rgb="FFFFFF00"/>
                </patternFill>
              </fill>
            </x14:dxf>
          </x14:cfRule>
          <x14:cfRule type="cellIs" priority="3" operator="equal" id="{DEFCAED4-964A-4C8E-9FDA-106A256CFFB0}">
            <xm:f>'DATOS '!$A$17</xm:f>
            <x14:dxf>
              <fill>
                <patternFill>
                  <bgColor rgb="FFFFC000"/>
                </patternFill>
              </fill>
            </x14:dxf>
          </x14:cfRule>
          <x14:cfRule type="cellIs" priority="4" operator="equal" id="{9B6B376B-E9B4-4A5B-841D-8A077B8F2EDD}">
            <xm:f>'DATOS '!$A$16</xm:f>
            <x14:dxf>
              <fill>
                <patternFill>
                  <bgColor rgb="FFFF0000"/>
                </patternFill>
              </fill>
            </x14:dxf>
          </x14:cfRule>
          <xm:sqref>P17</xm:sqref>
        </x14:conditionalFormatting>
      </x14:conditionalFormattings>
    </ext>
    <ext xmlns:x14="http://schemas.microsoft.com/office/spreadsheetml/2009/9/main" uri="{CCE6A557-97BC-4b89-ADB6-D9C93CAAB3DF}">
      <x14:dataValidations xmlns:xm="http://schemas.microsoft.com/office/excel/2006/main" count="19">
        <x14:dataValidation type="list" allowBlank="1" showInputMessage="1" showErrorMessage="1">
          <x14:formula1>
            <xm:f>'DATOS '!$A$24:$A$26</xm:f>
          </x14:formula1>
          <xm:sqref>AL10:AL14 AL16:AL17</xm:sqref>
        </x14:dataValidation>
        <x14:dataValidation type="list" allowBlank="1" showInputMessage="1" showErrorMessage="1">
          <x14:formula1>
            <xm:f>Validacion!$J$1:$J$4</xm:f>
          </x14:formula1>
          <xm:sqref>AG10:AH17</xm:sqref>
        </x14:dataValidation>
        <x14:dataValidation type="list" allowBlank="1" showInputMessage="1" showErrorMessage="1">
          <x14:formula1>
            <xm:f>'DATOS '!$A$9:$A$13</xm:f>
          </x14:formula1>
          <xm:sqref>O10:O17</xm:sqref>
        </x14:dataValidation>
        <x14:dataValidation type="list" allowBlank="1" showInputMessage="1" showErrorMessage="1">
          <x14:formula1>
            <xm:f>'DATOS '!$A$2:$A$6</xm:f>
          </x14:formula1>
          <xm:sqref>N10:N17</xm:sqref>
        </x14:dataValidation>
        <x14:dataValidation type="list" allowBlank="1" showInputMessage="1" showErrorMessage="1">
          <x14:formula1>
            <xm:f>'DATOS '!$C$32:$C$56</xm:f>
          </x14:formula1>
          <xm:sqref>D10:D18</xm:sqref>
        </x14:dataValidation>
        <x14:dataValidation type="list" allowBlank="1" showInputMessage="1" showErrorMessage="1">
          <x14:formula1>
            <xm:f>'DATOS '!$B$32:$B$35</xm:f>
          </x14:formula1>
          <xm:sqref>B10:B18</xm:sqref>
        </x14:dataValidation>
        <x14:dataValidation type="list" allowBlank="1" showInputMessage="1" showErrorMessage="1">
          <x14:formula1>
            <xm:f>'DATOS '!$A$32:$A$39</xm:f>
          </x14:formula1>
          <xm:sqref>A10:A18</xm:sqref>
        </x14:dataValidation>
        <x14:dataValidation type="list" allowBlank="1" showInputMessage="1" showErrorMessage="1">
          <x14:formula1>
            <xm:f>'DATOS '!$E$32:$E$41</xm:f>
          </x14:formula1>
          <xm:sqref>C10:C18</xm:sqref>
        </x14:dataValidation>
        <x14:dataValidation type="list" allowBlank="1" showInputMessage="1" showErrorMessage="1">
          <x14:formula1>
            <xm:f>'DATOS '!$E$24:$E$26</xm:f>
          </x14:formula1>
          <xm:sqref>AA18 AA13 AB10:AB18</xm:sqref>
        </x14:dataValidation>
        <x14:dataValidation type="list" allowBlank="1" showInputMessage="1" showErrorMessage="1">
          <x14:formula1>
            <xm:f>'DATOS '!$C$24:$C$25</xm:f>
          </x14:formula1>
          <xm:sqref>R10:R18</xm:sqref>
        </x14:dataValidation>
        <x14:dataValidation type="list" allowBlank="1" showInputMessage="1" showErrorMessage="1">
          <x14:formula1>
            <xm:f>Validacion!$G$2:$G$4</xm:f>
          </x14:formula1>
          <xm:sqref>Y10:Y18</xm:sqref>
        </x14:dataValidation>
        <x14:dataValidation type="list" allowBlank="1" showInputMessage="1" showErrorMessage="1">
          <x14:formula1>
            <xm:f>Validacion!$F$2:$F$3</xm:f>
          </x14:formula1>
          <xm:sqref>X10:X18</xm:sqref>
        </x14:dataValidation>
        <x14:dataValidation type="list" allowBlank="1" showInputMessage="1" showErrorMessage="1">
          <x14:formula1>
            <xm:f>Validacion!$E$2:$E$3</xm:f>
          </x14:formula1>
          <xm:sqref>W10:W18</xm:sqref>
        </x14:dataValidation>
        <x14:dataValidation type="list" allowBlank="1" showInputMessage="1" showErrorMessage="1">
          <x14:formula1>
            <xm:f>Validacion!$D$2:$D$4</xm:f>
          </x14:formula1>
          <xm:sqref>V10:V18</xm:sqref>
        </x14:dataValidation>
        <x14:dataValidation type="list" allowBlank="1" showInputMessage="1" showErrorMessage="1">
          <x14:formula1>
            <xm:f>Validacion!$C$2:$C$3</xm:f>
          </x14:formula1>
          <xm:sqref>U10:U18</xm:sqref>
        </x14:dataValidation>
        <x14:dataValidation type="list" allowBlank="1" showInputMessage="1" showErrorMessage="1">
          <x14:formula1>
            <xm:f>Validacion!$B$2:$B$3</xm:f>
          </x14:formula1>
          <xm:sqref>T10:T18</xm:sqref>
        </x14:dataValidation>
        <x14:dataValidation type="list" allowBlank="1" showInputMessage="1" showErrorMessage="1">
          <x14:formula1>
            <xm:f>Validacion!$A$2:$A$3</xm:f>
          </x14:formula1>
          <xm:sqref>S10:S18</xm:sqref>
        </x14:dataValidation>
        <x14:dataValidation type="list" allowBlank="1" showInputMessage="1" showErrorMessage="1">
          <x14:formula1>
            <xm:f>Validacion!$I$15:$I$19</xm:f>
          </x14:formula1>
          <xm:sqref>AI10:AI18</xm:sqref>
        </x14:dataValidation>
        <x14:dataValidation type="list" allowBlank="1" showInputMessage="1" showErrorMessage="1">
          <x14:formula1>
            <xm:f>Validacion!$I$23:$I$27</xm:f>
          </x14:formula1>
          <xm:sqref>AJ10:AJ18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0"/>
  <sheetViews>
    <sheetView topLeftCell="A4" zoomScale="60" zoomScaleNormal="60" workbookViewId="0">
      <selection activeCell="A10" sqref="A10:A14"/>
    </sheetView>
  </sheetViews>
  <sheetFormatPr baseColWidth="10" defaultColWidth="11.375" defaultRowHeight="12.9" x14ac:dyDescent="0.25"/>
  <cols>
    <col min="1" max="1" width="20.375" style="8" customWidth="1"/>
    <col min="2" max="3" width="16.375" style="8" customWidth="1"/>
    <col min="4" max="4" width="20.375" style="8" customWidth="1"/>
    <col min="5" max="5" width="35.375" style="8" customWidth="1"/>
    <col min="6" max="6" width="29.125" style="11" customWidth="1"/>
    <col min="7" max="7" width="15.875" style="11" hidden="1" customWidth="1"/>
    <col min="8" max="8" width="13.375" style="11" hidden="1" customWidth="1"/>
    <col min="9" max="9" width="17.375" style="11" hidden="1" customWidth="1"/>
    <col min="10" max="10" width="16" style="11" hidden="1" customWidth="1"/>
    <col min="11" max="11" width="29.125" style="11" customWidth="1"/>
    <col min="12" max="13" width="34.375" style="11" customWidth="1"/>
    <col min="14" max="14" width="19.875" style="102" customWidth="1"/>
    <col min="15" max="15" width="16.125" style="102" customWidth="1"/>
    <col min="16" max="16" width="15.125" style="102" customWidth="1"/>
    <col min="17" max="17" width="96.375" style="8" customWidth="1"/>
    <col min="18" max="18" width="17.375" style="8" customWidth="1"/>
    <col min="19" max="20" width="20.375" style="8" customWidth="1"/>
    <col min="21" max="21" width="19.875" style="8" customWidth="1"/>
    <col min="22" max="22" width="18" style="8" customWidth="1"/>
    <col min="23" max="23" width="19.875" style="8" customWidth="1"/>
    <col min="24" max="24" width="23.375" style="8" customWidth="1"/>
    <col min="25" max="25" width="18" style="8" customWidth="1"/>
    <col min="26" max="26" width="12.375" style="8" hidden="1" customWidth="1"/>
    <col min="27" max="27" width="15.375" style="8" customWidth="1"/>
    <col min="28" max="28" width="17.375" style="8" customWidth="1"/>
    <col min="29" max="29" width="13.375" style="102" hidden="1" customWidth="1"/>
    <col min="30" max="30" width="17.375" style="102" customWidth="1"/>
    <col min="31" max="31" width="10.375" style="102" hidden="1" customWidth="1"/>
    <col min="32" max="32" width="16.375" style="8" customWidth="1"/>
    <col min="33" max="33" width="20.875" style="8" customWidth="1"/>
    <col min="34" max="34" width="19.625" style="8" customWidth="1"/>
    <col min="35" max="35" width="17.875" style="102" customWidth="1"/>
    <col min="36" max="36" width="15.375" style="102" customWidth="1"/>
    <col min="37" max="37" width="16.375" style="102" customWidth="1"/>
    <col min="38" max="38" width="13.375" style="8" customWidth="1"/>
    <col min="39" max="39" width="46.375" style="8" customWidth="1"/>
    <col min="40" max="40" width="19.125" style="8" customWidth="1"/>
    <col min="41" max="41" width="25.625" style="11" customWidth="1"/>
    <col min="42" max="42" width="16.375" style="102" customWidth="1"/>
    <col min="43" max="43" width="20" style="102" customWidth="1"/>
    <col min="44" max="44" width="31.375" style="8" customWidth="1"/>
    <col min="45" max="46" width="20.625" style="11" hidden="1" customWidth="1"/>
    <col min="47" max="48" width="27.625" style="8" hidden="1" customWidth="1"/>
    <col min="49" max="50" width="20.625" style="8" hidden="1" customWidth="1"/>
    <col min="51" max="53" width="20.875" style="8" hidden="1" customWidth="1"/>
    <col min="54" max="55" width="20.875" style="11" hidden="1" customWidth="1"/>
    <col min="56" max="57" width="27.625" style="8" hidden="1" customWidth="1"/>
    <col min="58" max="62" width="20.625" style="8" hidden="1" customWidth="1"/>
    <col min="63" max="64" width="20.875" style="8" hidden="1" customWidth="1"/>
    <col min="65" max="66" width="27.625" style="8" hidden="1" customWidth="1"/>
    <col min="67" max="73" width="20.625" style="8" hidden="1" customWidth="1"/>
    <col min="74" max="75" width="27.625" style="8" hidden="1" customWidth="1"/>
    <col min="76" max="80" width="20.625" style="8" hidden="1" customWidth="1"/>
    <col min="81" max="81" width="63.875" style="8" customWidth="1"/>
    <col min="82" max="83" width="31.375" style="8" customWidth="1"/>
    <col min="84" max="84" width="63.875" style="8" customWidth="1"/>
    <col min="85" max="86" width="31.375" style="8" customWidth="1"/>
    <col min="87" max="87" width="63.875" style="8" customWidth="1"/>
    <col min="88" max="89" width="31.375" style="8" customWidth="1"/>
    <col min="90" max="90" width="5.375" style="8" customWidth="1"/>
    <col min="91" max="102" width="11.375" style="8" customWidth="1"/>
    <col min="103" max="107" width="11.375" style="8" hidden="1" customWidth="1"/>
    <col min="108" max="109" width="13.625" style="8" hidden="1" customWidth="1"/>
    <col min="110" max="112" width="11.375" style="8" hidden="1" customWidth="1"/>
    <col min="113" max="114" width="11.375" style="8"/>
    <col min="115" max="115" width="20.875" style="8" customWidth="1"/>
    <col min="116" max="116" width="21.375" style="8" customWidth="1"/>
    <col min="117" max="122" width="11.375" style="8"/>
    <col min="123" max="129" width="0" style="8" hidden="1" customWidth="1"/>
    <col min="130" max="16384" width="11.375" style="8"/>
  </cols>
  <sheetData>
    <row r="1" spans="1:129" s="68" customFormat="1" ht="26.5" customHeight="1" x14ac:dyDescent="0.25">
      <c r="A1" s="387"/>
      <c r="B1" s="491" t="s">
        <v>228</v>
      </c>
      <c r="C1" s="492"/>
      <c r="D1" s="492"/>
      <c r="E1" s="492"/>
      <c r="F1" s="492"/>
      <c r="G1" s="492"/>
      <c r="H1" s="492"/>
      <c r="I1" s="492"/>
      <c r="J1" s="492"/>
      <c r="K1" s="492"/>
      <c r="L1" s="492"/>
      <c r="M1" s="492"/>
      <c r="N1" s="492"/>
      <c r="O1" s="492"/>
      <c r="P1" s="492"/>
      <c r="Q1" s="492"/>
      <c r="R1" s="492"/>
      <c r="S1" s="492" t="s">
        <v>228</v>
      </c>
      <c r="T1" s="492"/>
      <c r="U1" s="492"/>
      <c r="V1" s="492"/>
      <c r="W1" s="492"/>
      <c r="X1" s="492"/>
      <c r="Y1" s="492"/>
      <c r="Z1" s="492"/>
      <c r="AA1" s="492"/>
      <c r="AB1" s="492"/>
      <c r="AC1" s="492"/>
      <c r="AD1" s="492"/>
      <c r="AE1" s="492"/>
      <c r="AF1" s="492"/>
      <c r="AG1" s="492"/>
      <c r="AH1" s="492"/>
      <c r="AI1" s="492"/>
      <c r="AJ1" s="492"/>
      <c r="AK1" s="492"/>
      <c r="AL1" s="492"/>
      <c r="AM1" s="492"/>
      <c r="AN1" s="492"/>
      <c r="AO1" s="492"/>
      <c r="AP1" s="492"/>
      <c r="AQ1" s="492"/>
      <c r="AR1" s="497"/>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row>
    <row r="2" spans="1:129" s="68" customFormat="1" ht="26.5" customHeight="1" x14ac:dyDescent="0.25">
      <c r="A2" s="489"/>
      <c r="B2" s="493"/>
      <c r="C2" s="494"/>
      <c r="D2" s="494"/>
      <c r="E2" s="494"/>
      <c r="F2" s="494"/>
      <c r="G2" s="494"/>
      <c r="H2" s="494"/>
      <c r="I2" s="494"/>
      <c r="J2" s="494"/>
      <c r="K2" s="494"/>
      <c r="L2" s="494"/>
      <c r="M2" s="494"/>
      <c r="N2" s="494"/>
      <c r="O2" s="494"/>
      <c r="P2" s="494"/>
      <c r="Q2" s="494"/>
      <c r="R2" s="494"/>
      <c r="S2" s="494"/>
      <c r="T2" s="494"/>
      <c r="U2" s="494"/>
      <c r="V2" s="494"/>
      <c r="W2" s="494"/>
      <c r="X2" s="494"/>
      <c r="Y2" s="494"/>
      <c r="Z2" s="494"/>
      <c r="AA2" s="494"/>
      <c r="AB2" s="494"/>
      <c r="AC2" s="494"/>
      <c r="AD2" s="494"/>
      <c r="AE2" s="494"/>
      <c r="AF2" s="494"/>
      <c r="AG2" s="494"/>
      <c r="AH2" s="494"/>
      <c r="AI2" s="494"/>
      <c r="AJ2" s="494"/>
      <c r="AK2" s="494"/>
      <c r="AL2" s="494"/>
      <c r="AM2" s="494"/>
      <c r="AN2" s="494"/>
      <c r="AO2" s="494"/>
      <c r="AP2" s="494"/>
      <c r="AQ2" s="494"/>
      <c r="AR2" s="498"/>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row>
    <row r="3" spans="1:129" ht="30.75" customHeight="1" x14ac:dyDescent="0.25">
      <c r="A3" s="490"/>
      <c r="B3" s="495"/>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c r="AR3" s="499"/>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DS3" s="500"/>
      <c r="DT3" s="500"/>
      <c r="DU3" s="501"/>
      <c r="DV3" s="501"/>
      <c r="DW3" s="501"/>
      <c r="DX3" s="501"/>
      <c r="DY3" s="501"/>
    </row>
    <row r="4" spans="1:129" ht="21.25" customHeight="1" x14ac:dyDescent="0.25">
      <c r="A4" s="73"/>
      <c r="B4" s="73"/>
      <c r="C4" s="73"/>
      <c r="D4" s="73"/>
      <c r="E4" s="73"/>
      <c r="F4" s="69"/>
      <c r="G4" s="69"/>
      <c r="H4" s="69"/>
      <c r="I4" s="69"/>
      <c r="J4" s="69"/>
      <c r="K4" s="69"/>
      <c r="L4" s="69"/>
      <c r="M4" s="69"/>
      <c r="N4" s="70"/>
      <c r="O4" s="70"/>
      <c r="P4" s="70"/>
      <c r="Q4" s="71"/>
      <c r="R4" s="71"/>
      <c r="S4" s="71"/>
      <c r="T4" s="71"/>
      <c r="U4" s="71"/>
      <c r="V4" s="71"/>
      <c r="W4" s="71"/>
      <c r="X4" s="71"/>
      <c r="Y4" s="71"/>
      <c r="Z4" s="71"/>
      <c r="AA4" s="71"/>
      <c r="AB4" s="71"/>
      <c r="AC4" s="71"/>
      <c r="AD4" s="71"/>
      <c r="AE4" s="71"/>
      <c r="AF4" s="71"/>
      <c r="AG4" s="71"/>
      <c r="AH4" s="71"/>
      <c r="AI4" s="71"/>
      <c r="AJ4" s="71"/>
      <c r="AK4" s="71"/>
      <c r="AL4" s="71"/>
      <c r="AM4" s="71"/>
      <c r="AN4" s="71"/>
      <c r="AO4" s="72"/>
      <c r="AP4" s="71"/>
      <c r="AQ4" s="71"/>
      <c r="AR4" s="71"/>
      <c r="AS4" s="72"/>
      <c r="AT4" s="72"/>
      <c r="AU4" s="71"/>
      <c r="AV4" s="71"/>
      <c r="AW4" s="71"/>
      <c r="AX4" s="71"/>
      <c r="AY4" s="71"/>
      <c r="AZ4" s="71"/>
      <c r="BA4" s="71"/>
      <c r="BB4" s="73"/>
      <c r="BC4" s="73"/>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DS4" s="500"/>
      <c r="DT4" s="500"/>
      <c r="DU4" s="502"/>
      <c r="DV4" s="502"/>
      <c r="DW4" s="502"/>
      <c r="DX4" s="502"/>
      <c r="DY4" s="502"/>
    </row>
    <row r="5" spans="1:129" ht="28.55" customHeight="1" x14ac:dyDescent="0.25">
      <c r="A5" s="590" t="s">
        <v>40</v>
      </c>
      <c r="B5" s="590"/>
      <c r="C5" s="590"/>
      <c r="D5" s="590"/>
      <c r="E5" s="590"/>
      <c r="F5" s="510" t="s">
        <v>41</v>
      </c>
      <c r="G5" s="510"/>
      <c r="H5" s="510"/>
      <c r="I5" s="510"/>
      <c r="J5" s="510"/>
      <c r="K5" s="510"/>
      <c r="L5" s="510"/>
      <c r="M5" s="510"/>
      <c r="N5" s="510"/>
      <c r="O5" s="510"/>
      <c r="P5" s="510"/>
      <c r="Q5" s="510"/>
      <c r="R5" s="510"/>
      <c r="S5" s="510"/>
      <c r="T5" s="510"/>
      <c r="U5" s="510"/>
      <c r="V5" s="510"/>
      <c r="W5" s="510"/>
      <c r="X5" s="510"/>
      <c r="Y5" s="510"/>
      <c r="Z5" s="510"/>
      <c r="AA5" s="510"/>
      <c r="AB5" s="510"/>
      <c r="AC5" s="510"/>
      <c r="AD5" s="510"/>
      <c r="AE5" s="510"/>
      <c r="AF5" s="510"/>
      <c r="AG5" s="510"/>
      <c r="AH5" s="510"/>
      <c r="AI5" s="510"/>
      <c r="AJ5" s="510"/>
      <c r="AK5" s="510"/>
      <c r="AL5" s="511" t="s">
        <v>51</v>
      </c>
      <c r="AM5" s="511"/>
      <c r="AN5" s="511"/>
      <c r="AO5" s="511"/>
      <c r="AP5" s="511"/>
      <c r="AQ5" s="511"/>
      <c r="AR5" s="511"/>
      <c r="AS5" s="73"/>
      <c r="AT5" s="73"/>
      <c r="AU5" s="74"/>
      <c r="AV5" s="74"/>
      <c r="AW5" s="74"/>
      <c r="AX5" s="74"/>
      <c r="AY5" s="74"/>
      <c r="AZ5" s="74"/>
      <c r="BA5" s="74"/>
      <c r="BB5" s="73"/>
      <c r="BC5" s="73"/>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506" t="s">
        <v>231</v>
      </c>
      <c r="CD5" s="507"/>
      <c r="CE5" s="507"/>
      <c r="CF5" s="507"/>
      <c r="CG5" s="507"/>
      <c r="CH5" s="507"/>
      <c r="CI5" s="507"/>
      <c r="CJ5" s="507"/>
      <c r="CK5" s="508"/>
      <c r="DS5" s="500"/>
      <c r="DT5" s="500"/>
      <c r="DU5" s="65" t="s">
        <v>15</v>
      </c>
      <c r="DV5" s="65" t="s">
        <v>150</v>
      </c>
      <c r="DW5" s="65" t="s">
        <v>150</v>
      </c>
      <c r="DX5" s="65">
        <v>1</v>
      </c>
      <c r="DY5" s="65">
        <v>1</v>
      </c>
    </row>
    <row r="6" spans="1:129" ht="34.5" customHeight="1" x14ac:dyDescent="0.25">
      <c r="A6" s="590"/>
      <c r="B6" s="590"/>
      <c r="C6" s="590"/>
      <c r="D6" s="590"/>
      <c r="E6" s="59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1"/>
      <c r="AM6" s="511"/>
      <c r="AN6" s="511"/>
      <c r="AO6" s="511"/>
      <c r="AP6" s="511"/>
      <c r="AQ6" s="511"/>
      <c r="AR6" s="511"/>
      <c r="AS6" s="505" t="s">
        <v>189</v>
      </c>
      <c r="AT6" s="512"/>
      <c r="AU6" s="512"/>
      <c r="AV6" s="512"/>
      <c r="AW6" s="512"/>
      <c r="AX6" s="512"/>
      <c r="AY6" s="512"/>
      <c r="AZ6" s="512"/>
      <c r="BA6" s="512"/>
      <c r="BB6" s="503" t="s">
        <v>192</v>
      </c>
      <c r="BC6" s="504"/>
      <c r="BD6" s="504"/>
      <c r="BE6" s="504"/>
      <c r="BF6" s="504"/>
      <c r="BG6" s="504"/>
      <c r="BH6" s="504"/>
      <c r="BI6" s="504"/>
      <c r="BJ6" s="505"/>
      <c r="BK6" s="503" t="s">
        <v>191</v>
      </c>
      <c r="BL6" s="504"/>
      <c r="BM6" s="504"/>
      <c r="BN6" s="504"/>
      <c r="BO6" s="504"/>
      <c r="BP6" s="504"/>
      <c r="BQ6" s="504"/>
      <c r="BR6" s="504"/>
      <c r="BS6" s="505"/>
      <c r="BT6" s="503" t="s">
        <v>190</v>
      </c>
      <c r="BU6" s="504"/>
      <c r="BV6" s="504"/>
      <c r="BW6" s="504"/>
      <c r="BX6" s="504"/>
      <c r="BY6" s="504"/>
      <c r="BZ6" s="504"/>
      <c r="CA6" s="504"/>
      <c r="CB6" s="505"/>
      <c r="CC6" s="506" t="s">
        <v>232</v>
      </c>
      <c r="CD6" s="507"/>
      <c r="CE6" s="507"/>
      <c r="CF6" s="507"/>
      <c r="CG6" s="507"/>
      <c r="CH6" s="507"/>
      <c r="CI6" s="507"/>
      <c r="CJ6" s="507"/>
      <c r="CK6" s="508"/>
      <c r="DS6" s="500"/>
      <c r="DT6" s="500"/>
      <c r="DU6" s="65" t="s">
        <v>15</v>
      </c>
      <c r="DV6" s="65" t="s">
        <v>152</v>
      </c>
      <c r="DW6" s="65" t="s">
        <v>150</v>
      </c>
      <c r="DX6" s="65">
        <v>0</v>
      </c>
      <c r="DY6" s="65">
        <v>1</v>
      </c>
    </row>
    <row r="7" spans="1:129" ht="34.5" customHeight="1" x14ac:dyDescent="0.25">
      <c r="A7" s="159"/>
      <c r="B7" s="159"/>
      <c r="C7" s="159"/>
      <c r="D7" s="159"/>
      <c r="E7" s="159"/>
      <c r="F7" s="160"/>
      <c r="G7" s="589" t="s">
        <v>255</v>
      </c>
      <c r="H7" s="589"/>
      <c r="I7" s="589"/>
      <c r="J7" s="589"/>
      <c r="K7" s="89"/>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1"/>
      <c r="AM7" s="161"/>
      <c r="AN7" s="161"/>
      <c r="AO7" s="161"/>
      <c r="AP7" s="161"/>
      <c r="AQ7" s="161"/>
      <c r="AR7" s="161"/>
      <c r="AS7" s="104"/>
      <c r="AT7" s="105"/>
      <c r="AU7" s="103"/>
      <c r="AV7" s="104"/>
      <c r="AW7" s="104"/>
      <c r="AX7" s="105"/>
      <c r="AY7" s="103"/>
      <c r="AZ7" s="104"/>
      <c r="BA7" s="105"/>
      <c r="BB7" s="103"/>
      <c r="BC7" s="104"/>
      <c r="BD7" s="104"/>
      <c r="BE7" s="104"/>
      <c r="BF7" s="104"/>
      <c r="BG7" s="104"/>
      <c r="BH7" s="104"/>
      <c r="BI7" s="104"/>
      <c r="BJ7" s="105"/>
      <c r="BK7" s="103"/>
      <c r="BL7" s="104"/>
      <c r="BM7" s="104"/>
      <c r="BN7" s="104"/>
      <c r="BO7" s="104"/>
      <c r="BP7" s="104"/>
      <c r="BQ7" s="104"/>
      <c r="BR7" s="104"/>
      <c r="BS7" s="105"/>
      <c r="BT7" s="103"/>
      <c r="BU7" s="104"/>
      <c r="BV7" s="104"/>
      <c r="BW7" s="104"/>
      <c r="BX7" s="104"/>
      <c r="BY7" s="104"/>
      <c r="BZ7" s="104"/>
      <c r="CA7" s="104"/>
      <c r="CB7" s="105"/>
      <c r="CC7" s="162"/>
      <c r="CD7" s="163"/>
      <c r="CE7" s="164"/>
      <c r="CF7" s="164"/>
      <c r="CG7" s="163"/>
      <c r="CH7" s="164"/>
      <c r="CI7" s="164"/>
      <c r="CJ7" s="163"/>
      <c r="CK7" s="165"/>
      <c r="DS7" s="500"/>
      <c r="DT7" s="500"/>
      <c r="DU7" s="65"/>
      <c r="DV7" s="65"/>
      <c r="DW7" s="65"/>
      <c r="DX7" s="65"/>
      <c r="DY7" s="65"/>
    </row>
    <row r="8" spans="1:129" ht="33.799999999999997" customHeight="1" x14ac:dyDescent="0.25">
      <c r="A8" s="509" t="s">
        <v>0</v>
      </c>
      <c r="B8" s="509" t="s">
        <v>1</v>
      </c>
      <c r="C8" s="509" t="s">
        <v>572</v>
      </c>
      <c r="D8" s="509" t="s">
        <v>2</v>
      </c>
      <c r="E8" s="509" t="s">
        <v>39</v>
      </c>
      <c r="F8" s="509" t="s">
        <v>288</v>
      </c>
      <c r="G8" s="509" t="s">
        <v>251</v>
      </c>
      <c r="H8" s="509" t="s">
        <v>252</v>
      </c>
      <c r="I8" s="509" t="s">
        <v>253</v>
      </c>
      <c r="J8" s="509" t="s">
        <v>254</v>
      </c>
      <c r="K8" s="509" t="s">
        <v>249</v>
      </c>
      <c r="L8" s="509" t="s">
        <v>46</v>
      </c>
      <c r="M8" s="509" t="s">
        <v>47</v>
      </c>
      <c r="N8" s="509" t="s">
        <v>35</v>
      </c>
      <c r="O8" s="509"/>
      <c r="P8" s="509"/>
      <c r="Q8" s="509" t="s">
        <v>170</v>
      </c>
      <c r="R8" s="509" t="s">
        <v>157</v>
      </c>
      <c r="S8" s="509" t="s">
        <v>176</v>
      </c>
      <c r="T8" s="509" t="s">
        <v>177</v>
      </c>
      <c r="U8" s="509" t="s">
        <v>178</v>
      </c>
      <c r="V8" s="509" t="s">
        <v>179</v>
      </c>
      <c r="W8" s="509" t="s">
        <v>180</v>
      </c>
      <c r="X8" s="509" t="s">
        <v>181</v>
      </c>
      <c r="Y8" s="509" t="s">
        <v>182</v>
      </c>
      <c r="Z8" s="509" t="s">
        <v>28</v>
      </c>
      <c r="AA8" s="509" t="s">
        <v>183</v>
      </c>
      <c r="AB8" s="509" t="s">
        <v>184</v>
      </c>
      <c r="AC8" s="88"/>
      <c r="AD8" s="509" t="s">
        <v>185</v>
      </c>
      <c r="AE8" s="88"/>
      <c r="AF8" s="509" t="s">
        <v>186</v>
      </c>
      <c r="AG8" s="509" t="s">
        <v>187</v>
      </c>
      <c r="AH8" s="509" t="s">
        <v>188</v>
      </c>
      <c r="AI8" s="509" t="s">
        <v>3</v>
      </c>
      <c r="AJ8" s="509"/>
      <c r="AK8" s="509"/>
      <c r="AL8" s="509" t="s">
        <v>48</v>
      </c>
      <c r="AM8" s="509" t="s">
        <v>159</v>
      </c>
      <c r="AN8" s="509" t="s">
        <v>160</v>
      </c>
      <c r="AO8" s="509" t="s">
        <v>161</v>
      </c>
      <c r="AP8" s="509" t="s">
        <v>36</v>
      </c>
      <c r="AQ8" s="509" t="s">
        <v>37</v>
      </c>
      <c r="AR8" s="509" t="s">
        <v>162</v>
      </c>
      <c r="AS8" s="516" t="s">
        <v>49</v>
      </c>
      <c r="AT8" s="517"/>
      <c r="AU8" s="513" t="s">
        <v>166</v>
      </c>
      <c r="AV8" s="514"/>
      <c r="AW8" s="514"/>
      <c r="AX8" s="515"/>
      <c r="AY8" s="513" t="s">
        <v>165</v>
      </c>
      <c r="AZ8" s="514"/>
      <c r="BA8" s="515"/>
      <c r="BB8" s="516" t="s">
        <v>49</v>
      </c>
      <c r="BC8" s="517"/>
      <c r="BD8" s="513" t="s">
        <v>166</v>
      </c>
      <c r="BE8" s="514"/>
      <c r="BF8" s="514"/>
      <c r="BG8" s="515"/>
      <c r="BH8" s="513" t="s">
        <v>165</v>
      </c>
      <c r="BI8" s="514"/>
      <c r="BJ8" s="515"/>
      <c r="BK8" s="516" t="s">
        <v>49</v>
      </c>
      <c r="BL8" s="517"/>
      <c r="BM8" s="513" t="s">
        <v>166</v>
      </c>
      <c r="BN8" s="514"/>
      <c r="BO8" s="514"/>
      <c r="BP8" s="515"/>
      <c r="BQ8" s="513" t="s">
        <v>165</v>
      </c>
      <c r="BR8" s="514"/>
      <c r="BS8" s="515"/>
      <c r="BT8" s="516" t="s">
        <v>49</v>
      </c>
      <c r="BU8" s="517"/>
      <c r="BV8" s="513" t="s">
        <v>166</v>
      </c>
      <c r="BW8" s="514"/>
      <c r="BX8" s="514"/>
      <c r="BY8" s="515"/>
      <c r="BZ8" s="513" t="s">
        <v>165</v>
      </c>
      <c r="CA8" s="514"/>
      <c r="CB8" s="515"/>
      <c r="CC8" s="509" t="s">
        <v>234</v>
      </c>
      <c r="CD8" s="518" t="s">
        <v>230</v>
      </c>
      <c r="CE8" s="509" t="s">
        <v>233</v>
      </c>
      <c r="CF8" s="509" t="s">
        <v>235</v>
      </c>
      <c r="CG8" s="518" t="s">
        <v>230</v>
      </c>
      <c r="CH8" s="509" t="s">
        <v>233</v>
      </c>
      <c r="CI8" s="509" t="s">
        <v>236</v>
      </c>
      <c r="CJ8" s="518" t="s">
        <v>230</v>
      </c>
      <c r="CK8" s="509" t="s">
        <v>233</v>
      </c>
      <c r="DE8" s="520" t="s">
        <v>154</v>
      </c>
      <c r="DF8" s="520"/>
      <c r="DG8" s="520"/>
      <c r="DS8" s="500"/>
      <c r="DT8" s="500"/>
      <c r="DU8" s="65" t="s">
        <v>15</v>
      </c>
      <c r="DV8" s="65" t="s">
        <v>150</v>
      </c>
      <c r="DW8" s="65" t="s">
        <v>152</v>
      </c>
      <c r="DX8" s="65">
        <v>1</v>
      </c>
      <c r="DY8" s="65">
        <v>0</v>
      </c>
    </row>
    <row r="9" spans="1:129" ht="33.799999999999997" customHeight="1" x14ac:dyDescent="0.25">
      <c r="A9" s="509"/>
      <c r="B9" s="509"/>
      <c r="C9" s="509"/>
      <c r="D9" s="509"/>
      <c r="E9" s="509"/>
      <c r="F9" s="509"/>
      <c r="G9" s="509"/>
      <c r="H9" s="509"/>
      <c r="I9" s="509"/>
      <c r="J9" s="509"/>
      <c r="K9" s="509"/>
      <c r="L9" s="509"/>
      <c r="M9" s="509"/>
      <c r="N9" s="88" t="s">
        <v>4</v>
      </c>
      <c r="O9" s="88" t="s">
        <v>5</v>
      </c>
      <c r="P9" s="88" t="s">
        <v>6</v>
      </c>
      <c r="Q9" s="509"/>
      <c r="R9" s="509"/>
      <c r="S9" s="509"/>
      <c r="T9" s="509" t="s">
        <v>171</v>
      </c>
      <c r="U9" s="509" t="s">
        <v>56</v>
      </c>
      <c r="V9" s="509" t="s">
        <v>172</v>
      </c>
      <c r="W9" s="509" t="s">
        <v>173</v>
      </c>
      <c r="X9" s="509" t="s">
        <v>174</v>
      </c>
      <c r="Y9" s="509" t="s">
        <v>175</v>
      </c>
      <c r="Z9" s="509"/>
      <c r="AA9" s="509"/>
      <c r="AB9" s="509"/>
      <c r="AC9" s="88"/>
      <c r="AD9" s="509"/>
      <c r="AE9" s="88"/>
      <c r="AF9" s="509"/>
      <c r="AG9" s="509"/>
      <c r="AH9" s="509"/>
      <c r="AI9" s="88" t="s">
        <v>4</v>
      </c>
      <c r="AJ9" s="88" t="s">
        <v>5</v>
      </c>
      <c r="AK9" s="88" t="s">
        <v>6</v>
      </c>
      <c r="AL9" s="509"/>
      <c r="AM9" s="509"/>
      <c r="AN9" s="509"/>
      <c r="AO9" s="509"/>
      <c r="AP9" s="509"/>
      <c r="AQ9" s="509"/>
      <c r="AR9" s="509"/>
      <c r="AS9" s="76" t="s">
        <v>163</v>
      </c>
      <c r="AT9" s="76" t="s">
        <v>50</v>
      </c>
      <c r="AU9" s="75" t="s">
        <v>169</v>
      </c>
      <c r="AV9" s="75" t="s">
        <v>38</v>
      </c>
      <c r="AW9" s="75" t="s">
        <v>164</v>
      </c>
      <c r="AX9" s="75" t="s">
        <v>32</v>
      </c>
      <c r="AY9" s="75" t="s">
        <v>167</v>
      </c>
      <c r="AZ9" s="75" t="s">
        <v>168</v>
      </c>
      <c r="BA9" s="75" t="s">
        <v>34</v>
      </c>
      <c r="BB9" s="76" t="s">
        <v>163</v>
      </c>
      <c r="BC9" s="76" t="s">
        <v>50</v>
      </c>
      <c r="BD9" s="75" t="s">
        <v>169</v>
      </c>
      <c r="BE9" s="75" t="s">
        <v>38</v>
      </c>
      <c r="BF9" s="75" t="s">
        <v>164</v>
      </c>
      <c r="BG9" s="75" t="s">
        <v>32</v>
      </c>
      <c r="BH9" s="75" t="s">
        <v>167</v>
      </c>
      <c r="BI9" s="75" t="s">
        <v>168</v>
      </c>
      <c r="BJ9" s="75" t="s">
        <v>34</v>
      </c>
      <c r="BK9" s="76" t="s">
        <v>163</v>
      </c>
      <c r="BL9" s="76" t="s">
        <v>50</v>
      </c>
      <c r="BM9" s="75" t="s">
        <v>169</v>
      </c>
      <c r="BN9" s="75" t="s">
        <v>38</v>
      </c>
      <c r="BO9" s="75" t="s">
        <v>164</v>
      </c>
      <c r="BP9" s="75" t="s">
        <v>32</v>
      </c>
      <c r="BQ9" s="75" t="s">
        <v>167</v>
      </c>
      <c r="BR9" s="75" t="s">
        <v>168</v>
      </c>
      <c r="BS9" s="75" t="s">
        <v>34</v>
      </c>
      <c r="BT9" s="76" t="s">
        <v>163</v>
      </c>
      <c r="BU9" s="76" t="s">
        <v>50</v>
      </c>
      <c r="BV9" s="75" t="s">
        <v>169</v>
      </c>
      <c r="BW9" s="75" t="s">
        <v>38</v>
      </c>
      <c r="BX9" s="75" t="s">
        <v>164</v>
      </c>
      <c r="BY9" s="75" t="s">
        <v>32</v>
      </c>
      <c r="BZ9" s="75" t="s">
        <v>167</v>
      </c>
      <c r="CA9" s="75" t="s">
        <v>168</v>
      </c>
      <c r="CB9" s="75" t="s">
        <v>34</v>
      </c>
      <c r="CC9" s="509"/>
      <c r="CD9" s="519"/>
      <c r="CE9" s="509"/>
      <c r="CF9" s="509"/>
      <c r="CG9" s="519"/>
      <c r="CH9" s="509"/>
      <c r="CI9" s="509"/>
      <c r="CJ9" s="519"/>
      <c r="CK9" s="509"/>
      <c r="CY9" s="52" t="s">
        <v>138</v>
      </c>
      <c r="CZ9" s="52" t="s">
        <v>139</v>
      </c>
      <c r="DD9" s="52" t="s">
        <v>138</v>
      </c>
      <c r="DE9" s="52" t="s">
        <v>138</v>
      </c>
      <c r="DF9" s="52" t="s">
        <v>139</v>
      </c>
      <c r="DG9" s="52" t="s">
        <v>139</v>
      </c>
      <c r="DS9"/>
      <c r="DT9"/>
      <c r="DU9" s="67" t="s">
        <v>142</v>
      </c>
      <c r="DV9" s="67" t="s">
        <v>153</v>
      </c>
      <c r="DW9" s="67" t="s">
        <v>153</v>
      </c>
      <c r="DX9"/>
      <c r="DY9"/>
    </row>
    <row r="10" spans="1:129" s="11" customFormat="1" ht="112.75" customHeight="1" x14ac:dyDescent="0.25">
      <c r="A10" s="521" t="s">
        <v>53</v>
      </c>
      <c r="B10" s="521" t="s">
        <v>194</v>
      </c>
      <c r="C10" s="521" t="s">
        <v>239</v>
      </c>
      <c r="D10" s="522" t="s">
        <v>217</v>
      </c>
      <c r="E10" s="521" t="s">
        <v>289</v>
      </c>
      <c r="F10" s="521" t="s">
        <v>290</v>
      </c>
      <c r="G10" s="521"/>
      <c r="H10" s="521"/>
      <c r="I10" s="521"/>
      <c r="J10" s="521"/>
      <c r="K10" s="521"/>
      <c r="L10" s="521" t="s">
        <v>291</v>
      </c>
      <c r="M10" s="521" t="s">
        <v>292</v>
      </c>
      <c r="N10" s="536" t="s">
        <v>11</v>
      </c>
      <c r="O10" s="536" t="s">
        <v>14</v>
      </c>
      <c r="P10" s="536" t="str">
        <f>INDEX([9]Validacion!$C$15:$G$19,'Mapa de Riesgos'!CY10:CY14,'Mapa de Riesgos'!CZ10:CZ14)</f>
        <v>Alta</v>
      </c>
      <c r="Q10" s="85" t="s">
        <v>293</v>
      </c>
      <c r="R10" s="106" t="s">
        <v>158</v>
      </c>
      <c r="S10" s="106" t="s">
        <v>58</v>
      </c>
      <c r="T10" s="106" t="s">
        <v>59</v>
      </c>
      <c r="U10" s="106" t="s">
        <v>60</v>
      </c>
      <c r="V10" s="106" t="s">
        <v>61</v>
      </c>
      <c r="W10" s="106" t="s">
        <v>62</v>
      </c>
      <c r="X10" s="106" t="s">
        <v>75</v>
      </c>
      <c r="Y10" s="106" t="s">
        <v>63</v>
      </c>
      <c r="Z10" s="90">
        <f t="shared" ref="Z10:Z59" si="0">IF(S10="Asignado",15,0)+IF(T10="Adecuado",15,0)+IF(U10="Oportuna",15,0)+IF(V10="Prevenir",15,IF(V10="Detectar",10,0))+IF(W10="Confiable",15,0)+IF(X10="Se investigan y resuelven oportunamente",15,0)+IF(Y10="Completa",10,IF(Y10="Incompleta",5,0))</f>
        <v>100</v>
      </c>
      <c r="AA10" s="90" t="str">
        <f t="shared" ref="AA10:AA17" si="1">IF(Z10&gt;=96,"Fuerte",IF(OR(Z10=95,Z10&gt;=86),"Moderado","Débil"))</f>
        <v>Fuerte</v>
      </c>
      <c r="AB10" s="90" t="s">
        <v>141</v>
      </c>
      <c r="AC10" s="21">
        <f t="shared" ref="AC10:AC62" si="2">IF(AA10="Fuerte",100,IF(AA10="Moderado",50,0))+IF(AB10="Fuerte",100,IF(AB10="Moderado",50,0))</f>
        <v>200</v>
      </c>
      <c r="AD10" s="21" t="str">
        <f t="shared" ref="AD10:AD59" si="3">IF(AND(AA10="Moderado",AB10="Moderado",AC10=100),"Moderado",IF(AC10=200,"Fuerte",IF(OR(AC10=150,),"Moderado","Débil")))</f>
        <v>Fuerte</v>
      </c>
      <c r="AE10" s="538">
        <f>(IF(AD10="Fuerte",100,IF(AD10="Moderado",50,0))+IF(AD11="Fuerte",100,IF(AD11="Moderado",50,0))+(IF(AD12="Fuerte",100,IF(AD12="Moderado",50,0))+IF(AD13="Fuerte",100,IF(AD13="Moderado",50,0))+IF(AD14="Fuerte",100,IF(AD14="Moderado",50,0)))/5)</f>
        <v>260</v>
      </c>
      <c r="AF10" s="536" t="str">
        <f>IF(AE10&gt;=100,"Fuerte",IF(OR(AE10=99,AE10&gt;=50),"Moderado","Débil"))</f>
        <v>Fuerte</v>
      </c>
      <c r="AG10" s="536" t="s">
        <v>150</v>
      </c>
      <c r="AH10" s="536" t="s">
        <v>152</v>
      </c>
      <c r="AI10" s="536" t="str">
        <f>VLOOKUP(IF(DE10=0,DE10+1,IF(DE10&lt;0,DE10+2,DE10)),[9]Validacion!$J$15:$K$19,2,FALSE)</f>
        <v>Rara Vez</v>
      </c>
      <c r="AJ10" s="536" t="str">
        <f>VLOOKUP(IF(DG10=0,DG10+1,DG10),[9]Validacion!$J$23:$K$27,2,FALSE)</f>
        <v>Mayor</v>
      </c>
      <c r="AK10" s="536" t="str">
        <f>INDEX([9]Validacion!$C$15:$G$19,IF(DE10=0,DE10+1,IF(DE10&lt;0,DE10+2,'Mapa de Riesgos'!DE10:DE14)),IF(DG10=0,DG10+1,'Mapa de Riesgos'!DG10:DG14))</f>
        <v>Alta</v>
      </c>
      <c r="AL10" s="537" t="s">
        <v>226</v>
      </c>
      <c r="AM10" s="85" t="s">
        <v>294</v>
      </c>
      <c r="AN10" s="85" t="s">
        <v>295</v>
      </c>
      <c r="AO10" s="93" t="s">
        <v>296</v>
      </c>
      <c r="AP10" s="84">
        <v>43467</v>
      </c>
      <c r="AQ10" s="84">
        <v>43830</v>
      </c>
      <c r="AR10" s="93" t="s">
        <v>297</v>
      </c>
      <c r="AS10" s="20"/>
      <c r="AT10" s="20"/>
      <c r="AU10" s="12"/>
      <c r="AV10" s="93"/>
      <c r="AW10" s="93"/>
      <c r="AX10" s="107"/>
      <c r="AY10" s="533"/>
      <c r="AZ10" s="91"/>
      <c r="BA10" s="533"/>
      <c r="BB10" s="20"/>
      <c r="BC10" s="93"/>
      <c r="BD10" s="85"/>
      <c r="BE10" s="85"/>
      <c r="BF10" s="16"/>
      <c r="BG10" s="86"/>
      <c r="BH10" s="524"/>
      <c r="BI10" s="524"/>
      <c r="BJ10" s="527"/>
      <c r="BK10" s="20"/>
      <c r="BL10" s="93"/>
      <c r="BM10" s="85"/>
      <c r="BN10" s="85"/>
      <c r="BO10" s="18"/>
      <c r="BP10" s="86"/>
      <c r="BQ10" s="524"/>
      <c r="BR10" s="524"/>
      <c r="BS10" s="527"/>
      <c r="BT10" s="17"/>
      <c r="BU10" s="17"/>
      <c r="BV10" s="17"/>
      <c r="BW10" s="17"/>
      <c r="BX10" s="17"/>
      <c r="BY10" s="17"/>
      <c r="BZ10" s="17"/>
      <c r="CA10" s="17"/>
      <c r="CB10" s="17"/>
      <c r="CC10" s="93"/>
      <c r="CD10" s="93"/>
      <c r="CE10" s="93"/>
      <c r="CF10" s="93"/>
      <c r="CG10" s="93"/>
      <c r="CH10" s="93"/>
      <c r="CI10" s="93"/>
      <c r="CJ10" s="93"/>
      <c r="CK10" s="93"/>
      <c r="CY10" s="530">
        <f>VLOOKUP(N10,[9]Validacion!$I$15:$M$19,2,FALSE)</f>
        <v>1</v>
      </c>
      <c r="CZ10" s="530">
        <f>VLOOKUP(O10,[9]Validacion!$I$23:$J$27,2,FALSE)</f>
        <v>4</v>
      </c>
      <c r="DD10" s="530">
        <f>VLOOKUP($N10,[9]Validacion!$I$15:$M$19,2,FALSE)</f>
        <v>1</v>
      </c>
      <c r="DE10" s="530">
        <f>IF(AF10="Fuerte",DD10-2,IF(AND(AF10="Moderado",AG10="Directamente",AH10="Directamente"),DD10-1,IF(AND(AF10="Moderado",AG10="No Disminuye",AH10="Directamente"),DD10,IF(AND(AF10="Moderado",AG10="Directamente",AH10="No Disminuye"),DD10-1,DD10))))</f>
        <v>-1</v>
      </c>
      <c r="DF10" s="530">
        <f>VLOOKUP($O10,[9]Validacion!$I$23:$J$27,2,FALSE)</f>
        <v>4</v>
      </c>
      <c r="DG10" s="539">
        <f>IF(AF10="Fuerte",DF10,IF(AND(AF10="Moderado",AG10="Directamente",AH10="Directamente"),DF10-1,IF(AND(AF10="Moderado",AG10="No Disminuye",AH10="Directamente"),DF10-1,IF(AND(AF10="Moderado",AG10="Directamente",AH10="No Disminuye"),DF10,DF10))))</f>
        <v>4</v>
      </c>
    </row>
    <row r="11" spans="1:129" s="11" customFormat="1" ht="92.25" customHeight="1" x14ac:dyDescent="0.25">
      <c r="A11" s="521"/>
      <c r="B11" s="521"/>
      <c r="C11" s="521"/>
      <c r="D11" s="522"/>
      <c r="E11" s="521"/>
      <c r="F11" s="521"/>
      <c r="G11" s="521"/>
      <c r="H11" s="521"/>
      <c r="I11" s="521"/>
      <c r="J11" s="521"/>
      <c r="K11" s="521"/>
      <c r="L11" s="521"/>
      <c r="M11" s="521"/>
      <c r="N11" s="536"/>
      <c r="O11" s="536"/>
      <c r="P11" s="536"/>
      <c r="Q11" s="93" t="s">
        <v>298</v>
      </c>
      <c r="R11" s="106" t="s">
        <v>158</v>
      </c>
      <c r="S11" s="106" t="s">
        <v>58</v>
      </c>
      <c r="T11" s="106" t="s">
        <v>59</v>
      </c>
      <c r="U11" s="106" t="s">
        <v>60</v>
      </c>
      <c r="V11" s="106" t="s">
        <v>61</v>
      </c>
      <c r="W11" s="106" t="s">
        <v>62</v>
      </c>
      <c r="X11" s="106" t="s">
        <v>75</v>
      </c>
      <c r="Y11" s="106" t="s">
        <v>63</v>
      </c>
      <c r="Z11" s="90">
        <f t="shared" si="0"/>
        <v>100</v>
      </c>
      <c r="AA11" s="90" t="str">
        <f t="shared" si="1"/>
        <v>Fuerte</v>
      </c>
      <c r="AB11" s="90" t="s">
        <v>141</v>
      </c>
      <c r="AC11" s="21">
        <f t="shared" si="2"/>
        <v>200</v>
      </c>
      <c r="AD11" s="21" t="str">
        <f t="shared" si="3"/>
        <v>Fuerte</v>
      </c>
      <c r="AE11" s="538"/>
      <c r="AF11" s="536"/>
      <c r="AG11" s="536"/>
      <c r="AH11" s="536"/>
      <c r="AI11" s="536"/>
      <c r="AJ11" s="536"/>
      <c r="AK11" s="536"/>
      <c r="AL11" s="537"/>
      <c r="AM11" s="85" t="s">
        <v>299</v>
      </c>
      <c r="AN11" s="85" t="s">
        <v>300</v>
      </c>
      <c r="AO11" s="93" t="s">
        <v>296</v>
      </c>
      <c r="AP11" s="84">
        <v>43467</v>
      </c>
      <c r="AQ11" s="84">
        <v>43830</v>
      </c>
      <c r="AR11" s="93" t="s">
        <v>301</v>
      </c>
      <c r="AS11" s="20"/>
      <c r="AT11" s="20"/>
      <c r="AU11" s="91"/>
      <c r="AV11" s="91"/>
      <c r="AW11" s="91"/>
      <c r="AX11" s="107"/>
      <c r="AY11" s="534"/>
      <c r="AZ11" s="99"/>
      <c r="BA11" s="534"/>
      <c r="BB11" s="20"/>
      <c r="BC11" s="20"/>
      <c r="BD11" s="85"/>
      <c r="BE11" s="85"/>
      <c r="BF11" s="16"/>
      <c r="BG11" s="86"/>
      <c r="BH11" s="525"/>
      <c r="BI11" s="525"/>
      <c r="BJ11" s="528"/>
      <c r="BK11" s="20"/>
      <c r="BL11" s="20"/>
      <c r="BM11" s="85"/>
      <c r="BN11" s="85"/>
      <c r="BO11" s="19"/>
      <c r="BP11" s="86"/>
      <c r="BQ11" s="525"/>
      <c r="BR11" s="525"/>
      <c r="BS11" s="528"/>
      <c r="BT11" s="17"/>
      <c r="BU11" s="17"/>
      <c r="BV11" s="17"/>
      <c r="BW11" s="17"/>
      <c r="BX11" s="17"/>
      <c r="BY11" s="17"/>
      <c r="BZ11" s="17"/>
      <c r="CA11" s="17"/>
      <c r="CB11" s="17"/>
      <c r="CC11" s="93"/>
      <c r="CD11" s="93"/>
      <c r="CE11" s="93"/>
      <c r="CF11" s="93"/>
      <c r="CG11" s="93"/>
      <c r="CH11" s="93"/>
      <c r="CI11" s="93"/>
      <c r="CJ11" s="93"/>
      <c r="CK11" s="93"/>
      <c r="CY11" s="531"/>
      <c r="CZ11" s="531"/>
      <c r="DD11" s="531"/>
      <c r="DE11" s="531"/>
      <c r="DF11" s="531"/>
      <c r="DG11" s="539"/>
    </row>
    <row r="12" spans="1:129" s="11" customFormat="1" ht="101.25" customHeight="1" x14ac:dyDescent="0.25">
      <c r="A12" s="521"/>
      <c r="B12" s="521"/>
      <c r="C12" s="521"/>
      <c r="D12" s="522"/>
      <c r="E12" s="521"/>
      <c r="F12" s="521"/>
      <c r="G12" s="521"/>
      <c r="H12" s="521"/>
      <c r="I12" s="521"/>
      <c r="J12" s="521"/>
      <c r="K12" s="521"/>
      <c r="L12" s="521"/>
      <c r="M12" s="521"/>
      <c r="N12" s="536"/>
      <c r="O12" s="536"/>
      <c r="P12" s="536"/>
      <c r="Q12" s="93" t="s">
        <v>302</v>
      </c>
      <c r="R12" s="106" t="s">
        <v>158</v>
      </c>
      <c r="S12" s="106" t="s">
        <v>58</v>
      </c>
      <c r="T12" s="106" t="s">
        <v>59</v>
      </c>
      <c r="U12" s="106" t="s">
        <v>60</v>
      </c>
      <c r="V12" s="106" t="s">
        <v>61</v>
      </c>
      <c r="W12" s="106" t="s">
        <v>62</v>
      </c>
      <c r="X12" s="106" t="s">
        <v>75</v>
      </c>
      <c r="Y12" s="106" t="s">
        <v>63</v>
      </c>
      <c r="Z12" s="90">
        <f t="shared" si="0"/>
        <v>100</v>
      </c>
      <c r="AA12" s="90" t="str">
        <f t="shared" si="1"/>
        <v>Fuerte</v>
      </c>
      <c r="AB12" s="90" t="s">
        <v>141</v>
      </c>
      <c r="AC12" s="21">
        <f t="shared" si="2"/>
        <v>200</v>
      </c>
      <c r="AD12" s="21" t="str">
        <f t="shared" si="3"/>
        <v>Fuerte</v>
      </c>
      <c r="AE12" s="538"/>
      <c r="AF12" s="536"/>
      <c r="AG12" s="536"/>
      <c r="AH12" s="536"/>
      <c r="AI12" s="536"/>
      <c r="AJ12" s="536"/>
      <c r="AK12" s="536"/>
      <c r="AL12" s="537"/>
      <c r="AM12" s="85" t="s">
        <v>303</v>
      </c>
      <c r="AN12" s="85" t="s">
        <v>304</v>
      </c>
      <c r="AO12" s="93" t="s">
        <v>296</v>
      </c>
      <c r="AP12" s="84">
        <v>43467</v>
      </c>
      <c r="AQ12" s="84">
        <v>43830</v>
      </c>
      <c r="AR12" s="93" t="s">
        <v>305</v>
      </c>
      <c r="AS12" s="20"/>
      <c r="AT12" s="20"/>
      <c r="AU12" s="91"/>
      <c r="AV12" s="91"/>
      <c r="AW12" s="91"/>
      <c r="AX12" s="107"/>
      <c r="AY12" s="534"/>
      <c r="AZ12" s="99"/>
      <c r="BA12" s="534"/>
      <c r="BB12" s="20"/>
      <c r="BC12" s="20"/>
      <c r="BD12" s="85"/>
      <c r="BE12" s="85"/>
      <c r="BF12" s="16"/>
      <c r="BG12" s="86"/>
      <c r="BH12" s="525"/>
      <c r="BI12" s="525"/>
      <c r="BJ12" s="528"/>
      <c r="BK12" s="20"/>
      <c r="BL12" s="20"/>
      <c r="BM12" s="85"/>
      <c r="BN12" s="85"/>
      <c r="BO12" s="19"/>
      <c r="BP12" s="86"/>
      <c r="BQ12" s="525"/>
      <c r="BR12" s="525"/>
      <c r="BS12" s="528"/>
      <c r="BT12" s="17"/>
      <c r="BU12" s="17"/>
      <c r="BV12" s="17"/>
      <c r="BW12" s="17"/>
      <c r="BX12" s="17"/>
      <c r="BY12" s="17"/>
      <c r="BZ12" s="17"/>
      <c r="CA12" s="17"/>
      <c r="CB12" s="17"/>
      <c r="CC12" s="93"/>
      <c r="CD12" s="93"/>
      <c r="CE12" s="93"/>
      <c r="CF12" s="93"/>
      <c r="CG12" s="93"/>
      <c r="CH12" s="93"/>
      <c r="CI12" s="93"/>
      <c r="CJ12" s="93"/>
      <c r="CK12" s="93"/>
      <c r="CY12" s="531"/>
      <c r="CZ12" s="531"/>
      <c r="DD12" s="531"/>
      <c r="DE12" s="531"/>
      <c r="DF12" s="531"/>
      <c r="DG12" s="539"/>
    </row>
    <row r="13" spans="1:129" s="11" customFormat="1" ht="68.95" customHeight="1" x14ac:dyDescent="0.25">
      <c r="A13" s="521"/>
      <c r="B13" s="521"/>
      <c r="C13" s="521"/>
      <c r="D13" s="522"/>
      <c r="E13" s="521"/>
      <c r="F13" s="521"/>
      <c r="G13" s="521"/>
      <c r="H13" s="521"/>
      <c r="I13" s="521"/>
      <c r="J13" s="521"/>
      <c r="K13" s="521"/>
      <c r="L13" s="521"/>
      <c r="M13" s="521"/>
      <c r="N13" s="536"/>
      <c r="O13" s="536"/>
      <c r="P13" s="536"/>
      <c r="Q13" s="93" t="s">
        <v>306</v>
      </c>
      <c r="R13" s="106" t="s">
        <v>158</v>
      </c>
      <c r="S13" s="106" t="s">
        <v>58</v>
      </c>
      <c r="T13" s="106" t="s">
        <v>59</v>
      </c>
      <c r="U13" s="106" t="s">
        <v>60</v>
      </c>
      <c r="V13" s="106" t="s">
        <v>61</v>
      </c>
      <c r="W13" s="106" t="s">
        <v>62</v>
      </c>
      <c r="X13" s="106" t="s">
        <v>75</v>
      </c>
      <c r="Y13" s="106" t="s">
        <v>63</v>
      </c>
      <c r="Z13" s="90">
        <f t="shared" si="0"/>
        <v>100</v>
      </c>
      <c r="AA13" s="90" t="str">
        <f t="shared" si="1"/>
        <v>Fuerte</v>
      </c>
      <c r="AB13" s="90" t="s">
        <v>141</v>
      </c>
      <c r="AC13" s="21">
        <f t="shared" si="2"/>
        <v>200</v>
      </c>
      <c r="AD13" s="21" t="str">
        <f t="shared" si="3"/>
        <v>Fuerte</v>
      </c>
      <c r="AE13" s="538"/>
      <c r="AF13" s="536"/>
      <c r="AG13" s="536"/>
      <c r="AH13" s="536"/>
      <c r="AI13" s="536"/>
      <c r="AJ13" s="536"/>
      <c r="AK13" s="536"/>
      <c r="AL13" s="537"/>
      <c r="AM13" s="85" t="s">
        <v>307</v>
      </c>
      <c r="AN13" s="85" t="s">
        <v>308</v>
      </c>
      <c r="AO13" s="93" t="s">
        <v>296</v>
      </c>
      <c r="AP13" s="84">
        <v>43467</v>
      </c>
      <c r="AQ13" s="84">
        <v>43830</v>
      </c>
      <c r="AR13" s="93" t="s">
        <v>309</v>
      </c>
      <c r="AS13" s="20"/>
      <c r="AT13" s="20"/>
      <c r="AU13" s="91"/>
      <c r="AV13" s="533"/>
      <c r="AW13" s="533"/>
      <c r="AX13" s="540"/>
      <c r="AY13" s="534"/>
      <c r="AZ13" s="99"/>
      <c r="BA13" s="534"/>
      <c r="BB13" s="20"/>
      <c r="BC13" s="20"/>
      <c r="BD13" s="85"/>
      <c r="BE13" s="85"/>
      <c r="BF13" s="16"/>
      <c r="BG13" s="86"/>
      <c r="BH13" s="525"/>
      <c r="BI13" s="525"/>
      <c r="BJ13" s="528"/>
      <c r="BK13" s="20"/>
      <c r="BL13" s="20"/>
      <c r="BM13" s="85"/>
      <c r="BN13" s="85"/>
      <c r="BO13" s="19"/>
      <c r="BP13" s="86"/>
      <c r="BQ13" s="525"/>
      <c r="BR13" s="525"/>
      <c r="BS13" s="528"/>
      <c r="BT13" s="17"/>
      <c r="BU13" s="17"/>
      <c r="BV13" s="17"/>
      <c r="BW13" s="17"/>
      <c r="BX13" s="17"/>
      <c r="BY13" s="17"/>
      <c r="BZ13" s="17"/>
      <c r="CA13" s="17"/>
      <c r="CB13" s="17"/>
      <c r="CC13" s="93"/>
      <c r="CD13" s="93"/>
      <c r="CE13" s="93"/>
      <c r="CF13" s="93"/>
      <c r="CG13" s="93"/>
      <c r="CH13" s="93"/>
      <c r="CI13" s="93"/>
      <c r="CJ13" s="93"/>
      <c r="CK13" s="93"/>
      <c r="CY13" s="531"/>
      <c r="CZ13" s="531"/>
      <c r="DD13" s="531"/>
      <c r="DE13" s="531"/>
      <c r="DF13" s="531"/>
      <c r="DG13" s="539"/>
    </row>
    <row r="14" spans="1:129" s="11" customFormat="1" ht="102.75" customHeight="1" x14ac:dyDescent="0.25">
      <c r="A14" s="521"/>
      <c r="B14" s="521"/>
      <c r="C14" s="521"/>
      <c r="D14" s="522"/>
      <c r="E14" s="521"/>
      <c r="F14" s="521"/>
      <c r="G14" s="521"/>
      <c r="H14" s="521"/>
      <c r="I14" s="521"/>
      <c r="J14" s="521"/>
      <c r="K14" s="521"/>
      <c r="L14" s="521"/>
      <c r="M14" s="521"/>
      <c r="N14" s="536"/>
      <c r="O14" s="536"/>
      <c r="P14" s="536"/>
      <c r="Q14" s="85" t="s">
        <v>310</v>
      </c>
      <c r="R14" s="106" t="s">
        <v>158</v>
      </c>
      <c r="S14" s="106" t="s">
        <v>58</v>
      </c>
      <c r="T14" s="106" t="s">
        <v>59</v>
      </c>
      <c r="U14" s="106" t="s">
        <v>60</v>
      </c>
      <c r="V14" s="106" t="s">
        <v>61</v>
      </c>
      <c r="W14" s="106" t="s">
        <v>62</v>
      </c>
      <c r="X14" s="106" t="s">
        <v>75</v>
      </c>
      <c r="Y14" s="106" t="s">
        <v>63</v>
      </c>
      <c r="Z14" s="90">
        <f t="shared" si="0"/>
        <v>100</v>
      </c>
      <c r="AA14" s="90" t="str">
        <f t="shared" si="1"/>
        <v>Fuerte</v>
      </c>
      <c r="AB14" s="90" t="s">
        <v>141</v>
      </c>
      <c r="AC14" s="21">
        <f t="shared" si="2"/>
        <v>200</v>
      </c>
      <c r="AD14" s="21" t="str">
        <f t="shared" si="3"/>
        <v>Fuerte</v>
      </c>
      <c r="AE14" s="538"/>
      <c r="AF14" s="536"/>
      <c r="AG14" s="536"/>
      <c r="AH14" s="536"/>
      <c r="AI14" s="536"/>
      <c r="AJ14" s="536"/>
      <c r="AK14" s="536"/>
      <c r="AL14" s="537"/>
      <c r="AM14" s="85" t="s">
        <v>311</v>
      </c>
      <c r="AN14" s="85" t="s">
        <v>312</v>
      </c>
      <c r="AO14" s="93" t="s">
        <v>296</v>
      </c>
      <c r="AP14" s="84">
        <v>43467</v>
      </c>
      <c r="AQ14" s="84">
        <v>43830</v>
      </c>
      <c r="AR14" s="93" t="s">
        <v>313</v>
      </c>
      <c r="AS14" s="20"/>
      <c r="AT14" s="20"/>
      <c r="AU14" s="92"/>
      <c r="AV14" s="535"/>
      <c r="AW14" s="535"/>
      <c r="AX14" s="541"/>
      <c r="AY14" s="535"/>
      <c r="AZ14" s="92"/>
      <c r="BA14" s="535"/>
      <c r="BB14" s="20"/>
      <c r="BC14" s="20"/>
      <c r="BD14" s="85"/>
      <c r="BE14" s="85"/>
      <c r="BF14" s="90"/>
      <c r="BG14" s="86"/>
      <c r="BH14" s="526"/>
      <c r="BI14" s="526"/>
      <c r="BJ14" s="529"/>
      <c r="BK14" s="20"/>
      <c r="BL14" s="20"/>
      <c r="BM14" s="85"/>
      <c r="BN14" s="85"/>
      <c r="BO14" s="90"/>
      <c r="BP14" s="86"/>
      <c r="BQ14" s="526"/>
      <c r="BR14" s="526"/>
      <c r="BS14" s="529"/>
      <c r="BT14" s="17"/>
      <c r="BU14" s="17"/>
      <c r="BV14" s="17"/>
      <c r="BW14" s="17"/>
      <c r="BX14" s="17"/>
      <c r="BY14" s="17"/>
      <c r="BZ14" s="17"/>
      <c r="CA14" s="17"/>
      <c r="CB14" s="17"/>
      <c r="CC14" s="93"/>
      <c r="CD14" s="93"/>
      <c r="CE14" s="93"/>
      <c r="CF14" s="93"/>
      <c r="CG14" s="93"/>
      <c r="CH14" s="93"/>
      <c r="CI14" s="93"/>
      <c r="CJ14" s="93"/>
      <c r="CK14" s="93"/>
      <c r="CY14" s="532"/>
      <c r="CZ14" s="532"/>
      <c r="DD14" s="531"/>
      <c r="DE14" s="531"/>
      <c r="DF14" s="531"/>
      <c r="DG14" s="539"/>
    </row>
    <row r="15" spans="1:129" ht="121.75" customHeight="1" x14ac:dyDescent="0.25">
      <c r="A15" s="521" t="s">
        <v>22</v>
      </c>
      <c r="B15" s="521" t="s">
        <v>194</v>
      </c>
      <c r="C15" s="521" t="s">
        <v>194</v>
      </c>
      <c r="D15" s="523" t="s">
        <v>201</v>
      </c>
      <c r="E15" s="521" t="s">
        <v>314</v>
      </c>
      <c r="F15" s="521" t="s">
        <v>315</v>
      </c>
      <c r="L15" s="521" t="s">
        <v>316</v>
      </c>
      <c r="M15" s="521" t="s">
        <v>317</v>
      </c>
      <c r="N15" s="536" t="s">
        <v>10</v>
      </c>
      <c r="O15" s="536" t="s">
        <v>14</v>
      </c>
      <c r="P15" s="536" t="str">
        <f>INDEX([9]Validacion!$C$15:$G$19,'Mapa de Riesgos'!CY15:CY17,'Mapa de Riesgos'!CZ15:CZ17)</f>
        <v>Alta</v>
      </c>
      <c r="Q15" s="85" t="s">
        <v>318</v>
      </c>
      <c r="R15" s="106" t="s">
        <v>158</v>
      </c>
      <c r="S15" s="90" t="s">
        <v>58</v>
      </c>
      <c r="T15" s="106" t="s">
        <v>59</v>
      </c>
      <c r="U15" s="106" t="s">
        <v>60</v>
      </c>
      <c r="V15" s="106" t="s">
        <v>61</v>
      </c>
      <c r="W15" s="106" t="s">
        <v>62</v>
      </c>
      <c r="X15" s="106" t="s">
        <v>75</v>
      </c>
      <c r="Y15" s="106" t="s">
        <v>63</v>
      </c>
      <c r="Z15" s="90">
        <f t="shared" si="0"/>
        <v>100</v>
      </c>
      <c r="AA15" s="90" t="str">
        <f t="shared" si="1"/>
        <v>Fuerte</v>
      </c>
      <c r="AB15" s="90" t="s">
        <v>141</v>
      </c>
      <c r="AC15" s="21">
        <f t="shared" si="2"/>
        <v>200</v>
      </c>
      <c r="AD15" s="114" t="str">
        <f t="shared" si="3"/>
        <v>Fuerte</v>
      </c>
      <c r="AE15" s="538">
        <f>(IF(AD15="Fuerte",100,IF(AD15="Moderado",50,0))+IF(AD16="Fuerte",100,IF(AD16="Moderado",50,0))+IF(AD17="Fuerte",100,IF(AD17="Moderado",50,0)))/3</f>
        <v>100</v>
      </c>
      <c r="AF15" s="536" t="str">
        <f>IF(AE15=100,"Fuerte",IF(OR(AE15=99,AE15&gt;=50),"Moderado","Débil"))</f>
        <v>Fuerte</v>
      </c>
      <c r="AG15" s="536" t="s">
        <v>150</v>
      </c>
      <c r="AH15" s="536" t="s">
        <v>152</v>
      </c>
      <c r="AI15" s="536" t="str">
        <f>VLOOKUP(IF(DE15=0,DE15+1,DE15),[9]Validacion!$J$15:$K$19,2,FALSE)</f>
        <v>Rara Vez</v>
      </c>
      <c r="AJ15" s="536" t="str">
        <f>VLOOKUP(IF(DG15=0,DG15+1,DG15),[9]Validacion!$J$23:$K$27,2,FALSE)</f>
        <v>Mayor</v>
      </c>
      <c r="AK15" s="536" t="str">
        <f>INDEX([9]Validacion!$C$15:$G$19,IF(DE15=0,DE15+1,'Mapa de Riesgos'!DE15:DE17),IF(DG15=0,DG15+1,'Mapa de Riesgos'!DG15:DG17))</f>
        <v>Alta</v>
      </c>
      <c r="AL15" s="536" t="s">
        <v>226</v>
      </c>
      <c r="AM15" s="93" t="s">
        <v>319</v>
      </c>
      <c r="AN15" s="93" t="s">
        <v>320</v>
      </c>
      <c r="AO15" s="93" t="s">
        <v>22</v>
      </c>
      <c r="AP15" s="84">
        <v>43467</v>
      </c>
      <c r="AQ15" s="84">
        <v>43830</v>
      </c>
      <c r="AR15" s="93" t="s">
        <v>321</v>
      </c>
      <c r="AS15" s="93"/>
      <c r="AT15" s="93"/>
      <c r="AU15" s="93"/>
      <c r="AV15" s="93"/>
      <c r="AW15" s="115"/>
      <c r="AX15" s="86"/>
      <c r="AY15" s="530"/>
      <c r="AZ15" s="94"/>
      <c r="BA15" s="530"/>
      <c r="BB15" s="116"/>
      <c r="BC15" s="116"/>
      <c r="BD15" s="116"/>
      <c r="BE15" s="116"/>
      <c r="BF15" s="117"/>
      <c r="BG15" s="118"/>
      <c r="BH15" s="550"/>
      <c r="BI15" s="550"/>
      <c r="BJ15" s="559"/>
      <c r="BK15" s="116"/>
      <c r="BL15" s="116"/>
      <c r="BM15" s="116"/>
      <c r="BN15" s="116"/>
      <c r="BO15" s="117"/>
      <c r="BP15" s="118"/>
      <c r="BQ15" s="550"/>
      <c r="BR15" s="550"/>
      <c r="BS15" s="527"/>
      <c r="BT15" s="119"/>
      <c r="BU15" s="119"/>
      <c r="BV15" s="119"/>
      <c r="BW15" s="119"/>
      <c r="BX15" s="119"/>
      <c r="BY15" s="119"/>
      <c r="BZ15" s="119"/>
      <c r="CA15" s="119"/>
      <c r="CB15" s="119"/>
      <c r="CC15" s="93"/>
      <c r="CD15" s="93"/>
      <c r="CE15" s="93"/>
      <c r="CF15" s="93"/>
      <c r="CG15" s="93"/>
      <c r="CH15" s="93"/>
      <c r="CI15" s="93"/>
      <c r="CJ15" s="93"/>
      <c r="CK15" s="93"/>
      <c r="CM15" s="553"/>
      <c r="CY15" s="530">
        <f>VLOOKUP(N15,[9]Validacion!$I$15:$M$19,2,FALSE)</f>
        <v>2</v>
      </c>
      <c r="CZ15" s="530">
        <f>VLOOKUP(O15,[9]Validacion!$I$23:$J$27,2,FALSE)</f>
        <v>4</v>
      </c>
      <c r="DD15" s="530">
        <f>VLOOKUP($N15,[9]Validacion!$I$15:$M$19,2,FALSE)</f>
        <v>2</v>
      </c>
      <c r="DE15" s="530">
        <f>IF(AF15="Fuerte",DD15-2,IF(AND(AF15="Moderado",AG15="Directamente",AH15="Directamente"),DD15-1,IF(AND(AF15="Moderado",AG15="No Disminuye",AH15="Directamente"),DD15,IF(AND(AF15="Moderado",AG15="Directamente",AH15="No Disminuye"),DD15-1,DD15))))</f>
        <v>0</v>
      </c>
      <c r="DF15" s="530">
        <f>VLOOKUP($O15,[9]Validacion!$I$23:$J$27,2,FALSE)</f>
        <v>4</v>
      </c>
      <c r="DG15" s="539">
        <f>IF(AF15="Fuerte",DF15,IF(AND(AF15="Moderado",AG15="Directamente",AH15="Directamente"),DF15-1,IF(AND(AF15="Moderado",AG15="No Disminuye",AH15="Directamente"),DF15-1,IF(AND(AF15="Moderado",AG15="Directamente",AH15="No Disminuye"),DF15,DF15))))</f>
        <v>4</v>
      </c>
    </row>
    <row r="16" spans="1:129" ht="87.8" customHeight="1" x14ac:dyDescent="0.25">
      <c r="A16" s="521"/>
      <c r="B16" s="521"/>
      <c r="C16" s="521"/>
      <c r="D16" s="523"/>
      <c r="E16" s="521"/>
      <c r="F16" s="521"/>
      <c r="L16" s="521"/>
      <c r="M16" s="521"/>
      <c r="N16" s="536"/>
      <c r="O16" s="536"/>
      <c r="P16" s="536"/>
      <c r="Q16" s="85" t="s">
        <v>322</v>
      </c>
      <c r="R16" s="90" t="s">
        <v>158</v>
      </c>
      <c r="S16" s="90" t="s">
        <v>58</v>
      </c>
      <c r="T16" s="106" t="s">
        <v>59</v>
      </c>
      <c r="U16" s="106" t="s">
        <v>60</v>
      </c>
      <c r="V16" s="106" t="s">
        <v>61</v>
      </c>
      <c r="W16" s="106" t="s">
        <v>62</v>
      </c>
      <c r="X16" s="106" t="s">
        <v>75</v>
      </c>
      <c r="Y16" s="106" t="s">
        <v>63</v>
      </c>
      <c r="Z16" s="90">
        <f t="shared" si="0"/>
        <v>100</v>
      </c>
      <c r="AA16" s="90" t="str">
        <f t="shared" si="1"/>
        <v>Fuerte</v>
      </c>
      <c r="AB16" s="90" t="s">
        <v>141</v>
      </c>
      <c r="AC16" s="21">
        <f t="shared" si="2"/>
        <v>200</v>
      </c>
      <c r="AD16" s="114" t="str">
        <f t="shared" si="3"/>
        <v>Fuerte</v>
      </c>
      <c r="AE16" s="538"/>
      <c r="AF16" s="536"/>
      <c r="AG16" s="536"/>
      <c r="AH16" s="536"/>
      <c r="AI16" s="536"/>
      <c r="AJ16" s="536"/>
      <c r="AK16" s="536"/>
      <c r="AL16" s="536"/>
      <c r="AM16" s="93" t="s">
        <v>323</v>
      </c>
      <c r="AN16" s="93" t="s">
        <v>324</v>
      </c>
      <c r="AO16" s="93" t="s">
        <v>22</v>
      </c>
      <c r="AP16" s="84">
        <v>43467</v>
      </c>
      <c r="AQ16" s="84">
        <v>43830</v>
      </c>
      <c r="AR16" s="93" t="s">
        <v>325</v>
      </c>
      <c r="AS16" s="93"/>
      <c r="AT16" s="93"/>
      <c r="AU16" s="533"/>
      <c r="AV16" s="533"/>
      <c r="AW16" s="544"/>
      <c r="AX16" s="546"/>
      <c r="AY16" s="531"/>
      <c r="AZ16" s="95"/>
      <c r="BA16" s="531"/>
      <c r="BB16" s="116"/>
      <c r="BC16" s="116"/>
      <c r="BD16" s="548"/>
      <c r="BE16" s="548"/>
      <c r="BF16" s="557"/>
      <c r="BG16" s="542"/>
      <c r="BH16" s="551"/>
      <c r="BI16" s="551"/>
      <c r="BJ16" s="560"/>
      <c r="BK16" s="116"/>
      <c r="BL16" s="116"/>
      <c r="BM16" s="548"/>
      <c r="BN16" s="548"/>
      <c r="BO16" s="557"/>
      <c r="BP16" s="542"/>
      <c r="BQ16" s="551"/>
      <c r="BR16" s="551"/>
      <c r="BS16" s="528"/>
      <c r="BT16" s="97"/>
      <c r="BU16" s="97"/>
      <c r="BV16" s="527"/>
      <c r="BW16" s="527"/>
      <c r="BX16" s="527"/>
      <c r="BY16" s="527"/>
      <c r="BZ16" s="527"/>
      <c r="CA16" s="97"/>
      <c r="CB16" s="527"/>
      <c r="CC16" s="93"/>
      <c r="CD16" s="93"/>
      <c r="CE16" s="93"/>
      <c r="CF16" s="93"/>
      <c r="CG16" s="93"/>
      <c r="CH16" s="93"/>
      <c r="CI16" s="93"/>
      <c r="CJ16" s="93"/>
      <c r="CK16" s="93"/>
      <c r="CM16" s="553"/>
      <c r="CY16" s="531"/>
      <c r="CZ16" s="531"/>
      <c r="DD16" s="531"/>
      <c r="DE16" s="531"/>
      <c r="DF16" s="531"/>
      <c r="DG16" s="539"/>
    </row>
    <row r="17" spans="1:112" ht="74.25" customHeight="1" x14ac:dyDescent="0.25">
      <c r="A17" s="521"/>
      <c r="B17" s="521"/>
      <c r="C17" s="521"/>
      <c r="D17" s="523"/>
      <c r="E17" s="521"/>
      <c r="F17" s="521"/>
      <c r="G17" s="111"/>
      <c r="H17" s="111"/>
      <c r="I17" s="111"/>
      <c r="J17" s="111"/>
      <c r="K17" s="111"/>
      <c r="L17" s="521"/>
      <c r="M17" s="521"/>
      <c r="N17" s="536"/>
      <c r="O17" s="536"/>
      <c r="P17" s="536"/>
      <c r="Q17" s="85" t="s">
        <v>326</v>
      </c>
      <c r="R17" s="90" t="s">
        <v>158</v>
      </c>
      <c r="S17" s="90" t="s">
        <v>58</v>
      </c>
      <c r="T17" s="106" t="s">
        <v>59</v>
      </c>
      <c r="U17" s="106" t="s">
        <v>60</v>
      </c>
      <c r="V17" s="106" t="s">
        <v>61</v>
      </c>
      <c r="W17" s="106" t="s">
        <v>62</v>
      </c>
      <c r="X17" s="106" t="s">
        <v>75</v>
      </c>
      <c r="Y17" s="106" t="s">
        <v>63</v>
      </c>
      <c r="Z17" s="90">
        <f t="shared" si="0"/>
        <v>100</v>
      </c>
      <c r="AA17" s="90" t="str">
        <f t="shared" si="1"/>
        <v>Fuerte</v>
      </c>
      <c r="AB17" s="90" t="s">
        <v>141</v>
      </c>
      <c r="AC17" s="21">
        <f t="shared" si="2"/>
        <v>200</v>
      </c>
      <c r="AD17" s="114" t="str">
        <f t="shared" si="3"/>
        <v>Fuerte</v>
      </c>
      <c r="AE17" s="538"/>
      <c r="AF17" s="536"/>
      <c r="AG17" s="536"/>
      <c r="AH17" s="536"/>
      <c r="AI17" s="536"/>
      <c r="AJ17" s="536"/>
      <c r="AK17" s="536"/>
      <c r="AL17" s="536"/>
      <c r="AM17" s="93" t="s">
        <v>327</v>
      </c>
      <c r="AN17" s="93" t="s">
        <v>328</v>
      </c>
      <c r="AO17" s="93" t="s">
        <v>22</v>
      </c>
      <c r="AP17" s="84">
        <v>43467</v>
      </c>
      <c r="AQ17" s="84">
        <v>43830</v>
      </c>
      <c r="AR17" s="93" t="s">
        <v>329</v>
      </c>
      <c r="AS17" s="93"/>
      <c r="AT17" s="85"/>
      <c r="AU17" s="535"/>
      <c r="AV17" s="535"/>
      <c r="AW17" s="545"/>
      <c r="AX17" s="547"/>
      <c r="AY17" s="532"/>
      <c r="AZ17" s="96"/>
      <c r="BA17" s="532"/>
      <c r="BB17" s="116"/>
      <c r="BC17" s="120"/>
      <c r="BD17" s="549"/>
      <c r="BE17" s="549"/>
      <c r="BF17" s="558"/>
      <c r="BG17" s="543"/>
      <c r="BH17" s="552"/>
      <c r="BI17" s="552"/>
      <c r="BJ17" s="561"/>
      <c r="BK17" s="116"/>
      <c r="BL17" s="120"/>
      <c r="BM17" s="549"/>
      <c r="BN17" s="549"/>
      <c r="BO17" s="558"/>
      <c r="BP17" s="543"/>
      <c r="BQ17" s="552"/>
      <c r="BR17" s="552"/>
      <c r="BS17" s="529"/>
      <c r="BT17" s="98"/>
      <c r="BU17" s="98"/>
      <c r="BV17" s="529"/>
      <c r="BW17" s="529"/>
      <c r="BX17" s="529"/>
      <c r="BY17" s="529"/>
      <c r="BZ17" s="529"/>
      <c r="CA17" s="98"/>
      <c r="CB17" s="529"/>
      <c r="CC17" s="93"/>
      <c r="CD17" s="93"/>
      <c r="CE17" s="93"/>
      <c r="CF17" s="93"/>
      <c r="CG17" s="93"/>
      <c r="CH17" s="93"/>
      <c r="CI17" s="93"/>
      <c r="CJ17" s="93"/>
      <c r="CK17" s="93"/>
      <c r="CM17" s="553"/>
      <c r="CY17" s="532"/>
      <c r="CZ17" s="532"/>
      <c r="DD17" s="531"/>
      <c r="DE17" s="531"/>
      <c r="DF17" s="531"/>
      <c r="DG17" s="539"/>
    </row>
    <row r="18" spans="1:112" ht="108" customHeight="1" x14ac:dyDescent="0.25">
      <c r="A18" s="521" t="s">
        <v>330</v>
      </c>
      <c r="B18" s="521" t="s">
        <v>197</v>
      </c>
      <c r="C18" s="521" t="s">
        <v>197</v>
      </c>
      <c r="D18" s="554" t="s">
        <v>198</v>
      </c>
      <c r="E18" s="555" t="s">
        <v>331</v>
      </c>
      <c r="F18" s="556" t="s">
        <v>332</v>
      </c>
      <c r="G18" s="9" t="s">
        <v>45</v>
      </c>
      <c r="H18" s="9" t="s">
        <v>45</v>
      </c>
      <c r="I18" s="9" t="s">
        <v>45</v>
      </c>
      <c r="J18" s="9" t="s">
        <v>45</v>
      </c>
      <c r="K18" s="9" t="s">
        <v>45</v>
      </c>
      <c r="L18" s="556" t="s">
        <v>333</v>
      </c>
      <c r="M18" s="556" t="s">
        <v>334</v>
      </c>
      <c r="N18" s="536" t="s">
        <v>9</v>
      </c>
      <c r="O18" s="536" t="s">
        <v>14</v>
      </c>
      <c r="P18" s="536" t="str">
        <f>INDEX([9]Validacion!$C$15:$G$19,'Mapa de Riesgos'!CY18:CY20,'Mapa de Riesgos'!CZ18:CZ20)</f>
        <v>Extrema</v>
      </c>
      <c r="Q18" s="116" t="s">
        <v>335</v>
      </c>
      <c r="R18" s="90" t="s">
        <v>158</v>
      </c>
      <c r="S18" s="90" t="s">
        <v>58</v>
      </c>
      <c r="T18" s="90" t="s">
        <v>59</v>
      </c>
      <c r="U18" s="90" t="s">
        <v>60</v>
      </c>
      <c r="V18" s="90" t="s">
        <v>61</v>
      </c>
      <c r="W18" s="90" t="s">
        <v>62</v>
      </c>
      <c r="X18" s="90" t="s">
        <v>75</v>
      </c>
      <c r="Y18" s="90" t="s">
        <v>63</v>
      </c>
      <c r="Z18" s="90">
        <f t="shared" si="0"/>
        <v>100</v>
      </c>
      <c r="AA18" s="90" t="str">
        <f>IF(Z18&gt;=96,"Fuerte",IF(OR(Z18=95,Z18&gt;=86),"Moderado","Débil"))</f>
        <v>Fuerte</v>
      </c>
      <c r="AB18" s="90" t="s">
        <v>141</v>
      </c>
      <c r="AC18" s="21">
        <f t="shared" si="2"/>
        <v>200</v>
      </c>
      <c r="AD18" s="21" t="str">
        <f t="shared" si="3"/>
        <v>Fuerte</v>
      </c>
      <c r="AE18" s="538">
        <f>(IF(AD18="Fuerte",100,IF(AD18="Moderado",50,0))+IF(AD19="Fuerte",100,IF(AD19="Moderado",50,0))+IF(AD20="Fuerte",100,IF(AD20="Moderado",50,0)))/3</f>
        <v>100</v>
      </c>
      <c r="AF18" s="536" t="str">
        <f>IF(AE18=100,"Fuerte",IF(OR(AE18=99,AE18&gt;=50),"Moderado","Débil"))</f>
        <v>Fuerte</v>
      </c>
      <c r="AG18" s="536" t="s">
        <v>150</v>
      </c>
      <c r="AH18" s="536" t="s">
        <v>152</v>
      </c>
      <c r="AI18" s="536" t="str">
        <f>VLOOKUP(IF(DE18=0,DE18+1,IF(DE18&lt;0,DE18+2,DE18)),[9]Validacion!$J$15:$K$19,2,FALSE)</f>
        <v>Rara Vez</v>
      </c>
      <c r="AJ18" s="536" t="str">
        <f>VLOOKUP(IF(DG18=0,DG18+1,DG18),[9]Validacion!$J$23:$K$27,2,FALSE)</f>
        <v>Mayor</v>
      </c>
      <c r="AK18" s="536" t="str">
        <f>INDEX([9]Validacion!$C$15:$G$19,IF(DE18=0,DE18+1,IF(DE18&lt;0,DE18+2,'Mapa de Riesgos'!DE18:DE20)),IF(DG18=0,DG18+1,'Mapa de Riesgos'!DG18:DG20))</f>
        <v>Alta</v>
      </c>
      <c r="AL18" s="536" t="s">
        <v>226</v>
      </c>
      <c r="AM18" s="116" t="s">
        <v>336</v>
      </c>
      <c r="AN18" s="116" t="s">
        <v>337</v>
      </c>
      <c r="AO18" s="93" t="s">
        <v>338</v>
      </c>
      <c r="AP18" s="84">
        <v>43525</v>
      </c>
      <c r="AQ18" s="84">
        <v>43830</v>
      </c>
      <c r="AR18" s="93" t="s">
        <v>339</v>
      </c>
      <c r="AS18" s="93"/>
      <c r="AT18" s="93"/>
      <c r="AU18" s="93"/>
      <c r="AV18" s="93"/>
      <c r="AW18" s="121"/>
      <c r="AX18" s="86"/>
      <c r="AY18" s="530"/>
      <c r="AZ18" s="94"/>
      <c r="BA18" s="530"/>
      <c r="BB18" s="116"/>
      <c r="BC18" s="116"/>
      <c r="BD18" s="116"/>
      <c r="BE18" s="116"/>
      <c r="BF18" s="122"/>
      <c r="BG18" s="118"/>
      <c r="BH18" s="550"/>
      <c r="BI18" s="550"/>
      <c r="BJ18" s="548" t="s">
        <v>340</v>
      </c>
      <c r="BK18" s="116"/>
      <c r="BL18" s="116"/>
      <c r="BM18" s="116"/>
      <c r="BN18" s="116"/>
      <c r="BO18" s="122"/>
      <c r="BP18" s="118"/>
      <c r="BQ18" s="550"/>
      <c r="BR18" s="550"/>
      <c r="BS18" s="548"/>
      <c r="BT18" s="119"/>
      <c r="BU18" s="119"/>
      <c r="BV18" s="119"/>
      <c r="BW18" s="119"/>
      <c r="BX18" s="119"/>
      <c r="BY18" s="119"/>
      <c r="BZ18" s="119"/>
      <c r="CA18" s="119"/>
      <c r="CB18" s="119"/>
      <c r="CC18" s="93"/>
      <c r="CD18" s="93"/>
      <c r="CE18" s="93"/>
      <c r="CF18" s="93"/>
      <c r="CG18" s="93"/>
      <c r="CH18" s="93"/>
      <c r="CI18" s="93"/>
      <c r="CJ18" s="93"/>
      <c r="CK18" s="93"/>
      <c r="CY18" s="530">
        <f>VLOOKUP(N18,[9]Validacion!$I$15:$M$19,2,FALSE)</f>
        <v>3</v>
      </c>
      <c r="CZ18" s="530">
        <f>VLOOKUP(O18,[9]Validacion!$I$23:$J$27,2,FALSE)</f>
        <v>4</v>
      </c>
      <c r="DD18" s="530">
        <f>VLOOKUP($N18,[9]Validacion!$I$15:$M$19,2,FALSE)</f>
        <v>3</v>
      </c>
      <c r="DE18" s="530">
        <f>IF(AF18="Fuerte",DD18-2,IF(AND(AF18="Moderado",AG18="Directamente",AH18="Directamente"),DD18-1,IF(AND(AF18="Moderado",AG18="No Disminuye",AH18="Directamente"),DD18,IF(AND(AF18="Moderado",AG18="Directamente",AH18="No Disminuye"),DD18-1,DD18))))</f>
        <v>1</v>
      </c>
      <c r="DF18" s="530">
        <f>VLOOKUP($O18,[9]Validacion!$I$23:$J$27,2,FALSE)</f>
        <v>4</v>
      </c>
      <c r="DG18" s="539">
        <f>IF(AF18="Fuerte",DF18,IF(AND(AF18="Moderado",AG18="Directamente",AH18="Directamente"),DF18-1,IF(AND(AF18="Moderado",AG18="No Disminuye",AH18="Directamente"),DF18-1,IF(AND(AF18="Moderado",AG18="Directamente",AH18="No Disminuye"),DF18,DF18))))</f>
        <v>4</v>
      </c>
      <c r="DH18" s="539" t="e">
        <f>IF(AJ18="Fuerte",#REF!-1,IF(AND(AJ18="Moderado",AK18="Directamente",AL18="Directamente"),#REF!-1,IF(AND(AJ18="Moderado",AK18="No Disminuye",AL18="Directamente"),#REF!-1,IF(AND(AJ18="Moderado",AK18="Directamente",AL18="No Disminuye"),#REF!,#REF!))))</f>
        <v>#REF!</v>
      </c>
    </row>
    <row r="19" spans="1:112" ht="120.75" customHeight="1" x14ac:dyDescent="0.25">
      <c r="A19" s="521"/>
      <c r="B19" s="521"/>
      <c r="C19" s="521"/>
      <c r="D19" s="554"/>
      <c r="E19" s="555"/>
      <c r="F19" s="556"/>
      <c r="G19" s="10" t="s">
        <v>224</v>
      </c>
      <c r="H19" s="10" t="s">
        <v>224</v>
      </c>
      <c r="I19" s="10" t="s">
        <v>224</v>
      </c>
      <c r="J19" s="10" t="s">
        <v>224</v>
      </c>
      <c r="K19" s="10" t="s">
        <v>224</v>
      </c>
      <c r="L19" s="556"/>
      <c r="M19" s="556"/>
      <c r="N19" s="536"/>
      <c r="O19" s="536"/>
      <c r="P19" s="536"/>
      <c r="Q19" s="116" t="s">
        <v>341</v>
      </c>
      <c r="R19" s="90" t="s">
        <v>158</v>
      </c>
      <c r="S19" s="90" t="s">
        <v>58</v>
      </c>
      <c r="T19" s="90" t="s">
        <v>59</v>
      </c>
      <c r="U19" s="90" t="s">
        <v>60</v>
      </c>
      <c r="V19" s="90" t="s">
        <v>61</v>
      </c>
      <c r="W19" s="90" t="s">
        <v>62</v>
      </c>
      <c r="X19" s="90" t="s">
        <v>75</v>
      </c>
      <c r="Y19" s="90" t="s">
        <v>63</v>
      </c>
      <c r="Z19" s="90">
        <f t="shared" si="0"/>
        <v>100</v>
      </c>
      <c r="AA19" s="90" t="str">
        <f t="shared" ref="AA19" si="4">IF(Z19&gt;=96,"Fuerte",IF(OR(Z19=95,Z19&gt;=86),"Moderado","Débil"))</f>
        <v>Fuerte</v>
      </c>
      <c r="AB19" s="90" t="s">
        <v>141</v>
      </c>
      <c r="AC19" s="21">
        <f t="shared" si="2"/>
        <v>200</v>
      </c>
      <c r="AD19" s="21" t="str">
        <f t="shared" si="3"/>
        <v>Fuerte</v>
      </c>
      <c r="AE19" s="538"/>
      <c r="AF19" s="536"/>
      <c r="AG19" s="536"/>
      <c r="AH19" s="536"/>
      <c r="AI19" s="536"/>
      <c r="AJ19" s="536"/>
      <c r="AK19" s="536"/>
      <c r="AL19" s="536"/>
      <c r="AM19" s="116" t="s">
        <v>342</v>
      </c>
      <c r="AN19" s="116" t="s">
        <v>343</v>
      </c>
      <c r="AO19" s="93" t="s">
        <v>338</v>
      </c>
      <c r="AP19" s="84">
        <v>43525</v>
      </c>
      <c r="AQ19" s="84">
        <v>43830</v>
      </c>
      <c r="AR19" s="93" t="s">
        <v>344</v>
      </c>
      <c r="AS19" s="93"/>
      <c r="AT19" s="93"/>
      <c r="AU19" s="93"/>
      <c r="AV19" s="93"/>
      <c r="AW19" s="121"/>
      <c r="AX19" s="86"/>
      <c r="AY19" s="531"/>
      <c r="AZ19" s="96"/>
      <c r="BA19" s="531"/>
      <c r="BB19" s="116"/>
      <c r="BC19" s="116"/>
      <c r="BD19" s="123"/>
      <c r="BE19" s="116"/>
      <c r="BF19" s="124"/>
      <c r="BG19" s="118"/>
      <c r="BH19" s="551"/>
      <c r="BI19" s="551"/>
      <c r="BJ19" s="562"/>
      <c r="BK19" s="116"/>
      <c r="BL19" s="116"/>
      <c r="BM19" s="123"/>
      <c r="BN19" s="116"/>
      <c r="BO19" s="124"/>
      <c r="BP19" s="118"/>
      <c r="BQ19" s="551"/>
      <c r="BR19" s="551"/>
      <c r="BS19" s="562"/>
      <c r="BT19" s="119"/>
      <c r="BU19" s="119"/>
      <c r="BV19" s="119"/>
      <c r="BW19" s="119"/>
      <c r="BX19" s="119"/>
      <c r="BY19" s="119"/>
      <c r="BZ19" s="119"/>
      <c r="CA19" s="119"/>
      <c r="CB19" s="119"/>
      <c r="CC19" s="93"/>
      <c r="CD19" s="93"/>
      <c r="CE19" s="93"/>
      <c r="CF19" s="93"/>
      <c r="CG19" s="93"/>
      <c r="CH19" s="93"/>
      <c r="CI19" s="93"/>
      <c r="CJ19" s="93"/>
      <c r="CK19" s="93"/>
      <c r="CY19" s="531"/>
      <c r="CZ19" s="531"/>
      <c r="DD19" s="531"/>
      <c r="DE19" s="531"/>
      <c r="DF19" s="531"/>
      <c r="DG19" s="539"/>
      <c r="DH19" s="539"/>
    </row>
    <row r="20" spans="1:112" ht="145.55000000000001" customHeight="1" x14ac:dyDescent="0.25">
      <c r="A20" s="521"/>
      <c r="B20" s="521"/>
      <c r="C20" s="521"/>
      <c r="D20" s="554"/>
      <c r="E20" s="555"/>
      <c r="F20" s="521"/>
      <c r="G20" s="10"/>
      <c r="H20" s="10"/>
      <c r="I20" s="10"/>
      <c r="J20" s="10"/>
      <c r="K20" s="10"/>
      <c r="L20" s="521"/>
      <c r="M20" s="556"/>
      <c r="N20" s="536"/>
      <c r="O20" s="536"/>
      <c r="P20" s="536"/>
      <c r="Q20" s="116" t="s">
        <v>345</v>
      </c>
      <c r="R20" s="90" t="s">
        <v>158</v>
      </c>
      <c r="S20" s="90" t="s">
        <v>58</v>
      </c>
      <c r="T20" s="90" t="s">
        <v>59</v>
      </c>
      <c r="U20" s="90" t="s">
        <v>60</v>
      </c>
      <c r="V20" s="90" t="s">
        <v>61</v>
      </c>
      <c r="W20" s="90" t="s">
        <v>62</v>
      </c>
      <c r="X20" s="90" t="s">
        <v>75</v>
      </c>
      <c r="Y20" s="90" t="s">
        <v>63</v>
      </c>
      <c r="Z20" s="90">
        <f t="shared" si="0"/>
        <v>100</v>
      </c>
      <c r="AA20" s="90" t="str">
        <f>IF(Z20&gt;=96,"Fuerte",IF(OR(Z20=95,Z20&gt;=86),"Moderado","Débil"))</f>
        <v>Fuerte</v>
      </c>
      <c r="AB20" s="90" t="s">
        <v>141</v>
      </c>
      <c r="AC20" s="21">
        <f t="shared" si="2"/>
        <v>200</v>
      </c>
      <c r="AD20" s="21" t="str">
        <f t="shared" si="3"/>
        <v>Fuerte</v>
      </c>
      <c r="AE20" s="538"/>
      <c r="AF20" s="536"/>
      <c r="AG20" s="536"/>
      <c r="AH20" s="536"/>
      <c r="AI20" s="536"/>
      <c r="AJ20" s="536"/>
      <c r="AK20" s="536"/>
      <c r="AL20" s="536"/>
      <c r="AM20" s="116" t="s">
        <v>346</v>
      </c>
      <c r="AN20" s="116" t="s">
        <v>337</v>
      </c>
      <c r="AO20" s="116" t="s">
        <v>347</v>
      </c>
      <c r="AP20" s="84">
        <v>43525</v>
      </c>
      <c r="AQ20" s="84">
        <v>43830</v>
      </c>
      <c r="AR20" s="93" t="s">
        <v>348</v>
      </c>
      <c r="AS20" s="93"/>
      <c r="AT20" s="93"/>
      <c r="AU20" s="93"/>
      <c r="AV20" s="93"/>
      <c r="AW20" s="121"/>
      <c r="AX20" s="86"/>
      <c r="AY20" s="532"/>
      <c r="AZ20" s="96"/>
      <c r="BA20" s="532"/>
      <c r="BB20" s="116"/>
      <c r="BC20" s="116"/>
      <c r="BD20" s="123"/>
      <c r="BE20" s="116"/>
      <c r="BF20" s="124"/>
      <c r="BG20" s="118"/>
      <c r="BH20" s="552"/>
      <c r="BI20" s="552"/>
      <c r="BJ20" s="549"/>
      <c r="BK20" s="116"/>
      <c r="BL20" s="116"/>
      <c r="BM20" s="123"/>
      <c r="BN20" s="116"/>
      <c r="BO20" s="124"/>
      <c r="BP20" s="118"/>
      <c r="BQ20" s="552"/>
      <c r="BR20" s="552"/>
      <c r="BS20" s="549"/>
      <c r="BT20" s="119"/>
      <c r="BU20" s="119"/>
      <c r="BV20" s="119"/>
      <c r="BW20" s="119"/>
      <c r="BX20" s="119"/>
      <c r="BY20" s="119"/>
      <c r="BZ20" s="119"/>
      <c r="CA20" s="119"/>
      <c r="CB20" s="119"/>
      <c r="CC20" s="93"/>
      <c r="CD20" s="93"/>
      <c r="CE20" s="93"/>
      <c r="CF20" s="93"/>
      <c r="CG20" s="93"/>
      <c r="CH20" s="93"/>
      <c r="CI20" s="93"/>
      <c r="CJ20" s="93"/>
      <c r="CK20" s="93"/>
      <c r="CM20" s="125"/>
      <c r="CY20" s="532"/>
      <c r="CZ20" s="532"/>
      <c r="DD20" s="532"/>
      <c r="DE20" s="532"/>
      <c r="DF20" s="532"/>
      <c r="DG20" s="539"/>
      <c r="DH20" s="539"/>
    </row>
    <row r="21" spans="1:112" ht="132.80000000000001" customHeight="1" x14ac:dyDescent="0.25">
      <c r="A21" s="521" t="s">
        <v>54</v>
      </c>
      <c r="B21" s="521" t="s">
        <v>197</v>
      </c>
      <c r="C21" s="521" t="s">
        <v>197</v>
      </c>
      <c r="D21" s="554" t="s">
        <v>199</v>
      </c>
      <c r="E21" s="555" t="s">
        <v>331</v>
      </c>
      <c r="F21" s="521" t="s">
        <v>349</v>
      </c>
      <c r="G21" s="10"/>
      <c r="H21" s="10"/>
      <c r="I21" s="10"/>
      <c r="J21" s="10"/>
      <c r="K21" s="10"/>
      <c r="L21" s="521" t="s">
        <v>350</v>
      </c>
      <c r="M21" s="556" t="s">
        <v>351</v>
      </c>
      <c r="N21" s="536" t="s">
        <v>9</v>
      </c>
      <c r="O21" s="536" t="s">
        <v>14</v>
      </c>
      <c r="P21" s="536" t="str">
        <f>INDEX([9]Validacion!$C$15:$G$19,'Mapa de Riesgos'!CY21:CY23,'Mapa de Riesgos'!CZ21:CZ23)</f>
        <v>Extrema</v>
      </c>
      <c r="Q21" s="93" t="s">
        <v>352</v>
      </c>
      <c r="R21" s="90" t="s">
        <v>158</v>
      </c>
      <c r="S21" s="90" t="s">
        <v>58</v>
      </c>
      <c r="T21" s="90" t="s">
        <v>59</v>
      </c>
      <c r="U21" s="90" t="s">
        <v>60</v>
      </c>
      <c r="V21" s="90" t="s">
        <v>61</v>
      </c>
      <c r="W21" s="90" t="s">
        <v>62</v>
      </c>
      <c r="X21" s="90" t="s">
        <v>75</v>
      </c>
      <c r="Y21" s="90" t="s">
        <v>63</v>
      </c>
      <c r="Z21" s="90">
        <f t="shared" si="0"/>
        <v>100</v>
      </c>
      <c r="AA21" s="90" t="str">
        <f>IF(Z21&gt;=96,"Fuerte",IF(OR(Z21=95,Z21&gt;=86),"Moderado","Débil"))</f>
        <v>Fuerte</v>
      </c>
      <c r="AB21" s="90" t="s">
        <v>141</v>
      </c>
      <c r="AC21" s="21">
        <f t="shared" si="2"/>
        <v>200</v>
      </c>
      <c r="AD21" s="114" t="str">
        <f t="shared" si="3"/>
        <v>Fuerte</v>
      </c>
      <c r="AE21" s="538">
        <f>(IF(AD21="Fuerte",100,IF(AD21="Moderado",50,0))+IF(AD22="Fuerte",100,IF(AD22="Moderado",50,0))+IF(AD23="Fuerte",100,IF(AD23="Moderado",50,0)))/3</f>
        <v>100</v>
      </c>
      <c r="AF21" s="536" t="str">
        <f>IF(AE21=100,"Fuerte",IF(OR(AE21=99,AE21&gt;=50),"Moderado","Débil"))</f>
        <v>Fuerte</v>
      </c>
      <c r="AG21" s="536" t="s">
        <v>150</v>
      </c>
      <c r="AH21" s="536" t="s">
        <v>152</v>
      </c>
      <c r="AI21" s="536" t="str">
        <f>VLOOKUP(IF(DE21=0,DE21+1,DE21),[9]Validacion!$J$15:$K$19,2,FALSE)</f>
        <v>Rara Vez</v>
      </c>
      <c r="AJ21" s="536" t="str">
        <f>VLOOKUP(IF(DG21=0,DG21+1,DG21),[9]Validacion!$J$23:$K$27,2,FALSE)</f>
        <v>Mayor</v>
      </c>
      <c r="AK21" s="536" t="str">
        <f>INDEX([9]Validacion!$C$15:$G$19,IF(DE21=0,DE21+1,'Mapa de Riesgos'!DE21:DE23),IF(DG21=0,DG21+1,'Mapa de Riesgos'!DG21:DG23))</f>
        <v>Alta</v>
      </c>
      <c r="AL21" s="536" t="s">
        <v>226</v>
      </c>
      <c r="AM21" s="116" t="s">
        <v>353</v>
      </c>
      <c r="AN21" s="85" t="s">
        <v>354</v>
      </c>
      <c r="AO21" s="93" t="s">
        <v>355</v>
      </c>
      <c r="AP21" s="84">
        <v>43467</v>
      </c>
      <c r="AQ21" s="84">
        <v>43830</v>
      </c>
      <c r="AR21" s="93" t="s">
        <v>356</v>
      </c>
      <c r="AS21" s="93"/>
      <c r="AT21" s="93"/>
      <c r="AU21" s="93"/>
      <c r="AV21" s="93"/>
      <c r="AW21" s="115"/>
      <c r="AX21" s="86"/>
      <c r="AY21" s="530"/>
      <c r="AZ21" s="94"/>
      <c r="BA21" s="530"/>
      <c r="BB21" s="116"/>
      <c r="BC21" s="116"/>
      <c r="BD21" s="116"/>
      <c r="BE21" s="116"/>
      <c r="BF21" s="117"/>
      <c r="BG21" s="118"/>
      <c r="BH21" s="550"/>
      <c r="BI21" s="550"/>
      <c r="BJ21" s="559"/>
      <c r="BK21" s="116"/>
      <c r="BL21" s="116"/>
      <c r="BM21" s="116"/>
      <c r="BN21" s="116"/>
      <c r="BO21" s="117"/>
      <c r="BP21" s="118"/>
      <c r="BQ21" s="550"/>
      <c r="BR21" s="550"/>
      <c r="BS21" s="527"/>
      <c r="BT21" s="119"/>
      <c r="BU21" s="119"/>
      <c r="BV21" s="119"/>
      <c r="BW21" s="119"/>
      <c r="BX21" s="119"/>
      <c r="BY21" s="119"/>
      <c r="BZ21" s="119"/>
      <c r="CA21" s="119"/>
      <c r="CB21" s="119"/>
      <c r="CC21" s="93"/>
      <c r="CD21" s="93"/>
      <c r="CE21" s="93"/>
      <c r="CF21" s="93"/>
      <c r="CG21" s="93"/>
      <c r="CH21" s="93"/>
      <c r="CI21" s="93"/>
      <c r="CJ21" s="93"/>
      <c r="CK21" s="93"/>
      <c r="CM21" s="553"/>
      <c r="CY21" s="530">
        <f>VLOOKUP(N21,[9]Validacion!$I$15:$M$19,2,FALSE)</f>
        <v>3</v>
      </c>
      <c r="CZ21" s="530">
        <f>VLOOKUP(O21,[9]Validacion!$I$23:$J$27,2,FALSE)</f>
        <v>4</v>
      </c>
      <c r="DD21" s="530">
        <f>VLOOKUP($N21,[9]Validacion!$I$15:$M$19,2,FALSE)</f>
        <v>3</v>
      </c>
      <c r="DE21" s="530">
        <f>IF(AF21="Fuerte",DD21-2,IF(AND(AF21="Moderado",AG21="Directamente",AH21="Directamente"),DD21-1,IF(AND(AF21="Moderado",AG21="No Disminuye",AH21="Directamente"),DD21,IF(AND(AF21="Moderado",AG21="Directamente",AH21="No Disminuye"),DD21-1,DD21))))</f>
        <v>1</v>
      </c>
      <c r="DF21" s="530">
        <f>VLOOKUP($O21,[9]Validacion!$I$23:$J$27,2,FALSE)</f>
        <v>4</v>
      </c>
      <c r="DG21" s="539">
        <f>IF(AF21="Fuerte",DF21,IF(AND(AF21="Moderado",AG21="Directamente",AH21="Directamente"),DF21-1,IF(AND(AF21="Moderado",AG21="No Disminuye",AH21="Directamente"),DF21-1,IF(AND(AF21="Moderado",AG21="Directamente",AH21="No Disminuye"),DF21,DF21))))</f>
        <v>4</v>
      </c>
    </row>
    <row r="22" spans="1:112" ht="132.80000000000001" customHeight="1" x14ac:dyDescent="0.25">
      <c r="A22" s="521"/>
      <c r="B22" s="521"/>
      <c r="C22" s="521"/>
      <c r="D22" s="554"/>
      <c r="E22" s="555"/>
      <c r="F22" s="521"/>
      <c r="G22" s="13"/>
      <c r="H22" s="13"/>
      <c r="I22" s="13"/>
      <c r="J22" s="13"/>
      <c r="K22" s="13"/>
      <c r="L22" s="521"/>
      <c r="M22" s="521"/>
      <c r="N22" s="536"/>
      <c r="O22" s="536"/>
      <c r="P22" s="536"/>
      <c r="Q22" s="93" t="s">
        <v>357</v>
      </c>
      <c r="R22" s="90" t="s">
        <v>158</v>
      </c>
      <c r="S22" s="90" t="s">
        <v>58</v>
      </c>
      <c r="T22" s="90" t="s">
        <v>59</v>
      </c>
      <c r="U22" s="90" t="s">
        <v>60</v>
      </c>
      <c r="V22" s="90" t="s">
        <v>61</v>
      </c>
      <c r="W22" s="90" t="s">
        <v>62</v>
      </c>
      <c r="X22" s="90" t="s">
        <v>75</v>
      </c>
      <c r="Y22" s="90" t="s">
        <v>63</v>
      </c>
      <c r="Z22" s="90">
        <f t="shared" si="0"/>
        <v>100</v>
      </c>
      <c r="AA22" s="90" t="str">
        <f>IF(Z22&gt;=96,"Fuerte",IF(OR(Z22=95,Z22&gt;=86),"Moderado","Débil"))</f>
        <v>Fuerte</v>
      </c>
      <c r="AB22" s="90" t="s">
        <v>141</v>
      </c>
      <c r="AC22" s="21">
        <f t="shared" si="2"/>
        <v>200</v>
      </c>
      <c r="AD22" s="114" t="str">
        <f t="shared" si="3"/>
        <v>Fuerte</v>
      </c>
      <c r="AE22" s="538"/>
      <c r="AF22" s="536"/>
      <c r="AG22" s="536"/>
      <c r="AH22" s="536"/>
      <c r="AI22" s="536"/>
      <c r="AJ22" s="536"/>
      <c r="AK22" s="536"/>
      <c r="AL22" s="536"/>
      <c r="AM22" s="116" t="s">
        <v>358</v>
      </c>
      <c r="AN22" s="93" t="s">
        <v>359</v>
      </c>
      <c r="AO22" s="93" t="s">
        <v>355</v>
      </c>
      <c r="AP22" s="84">
        <v>43467</v>
      </c>
      <c r="AQ22" s="84">
        <v>43830</v>
      </c>
      <c r="AR22" s="93" t="s">
        <v>360</v>
      </c>
      <c r="AS22" s="93"/>
      <c r="AT22" s="93"/>
      <c r="AU22" s="92"/>
      <c r="AV22" s="92"/>
      <c r="AW22" s="126"/>
      <c r="AX22" s="127"/>
      <c r="AY22" s="531"/>
      <c r="AZ22" s="95"/>
      <c r="BA22" s="531"/>
      <c r="BB22" s="116"/>
      <c r="BC22" s="116"/>
      <c r="BD22" s="128"/>
      <c r="BE22" s="128"/>
      <c r="BF22" s="129"/>
      <c r="BG22" s="130"/>
      <c r="BH22" s="551"/>
      <c r="BI22" s="551"/>
      <c r="BJ22" s="560"/>
      <c r="BK22" s="116"/>
      <c r="BL22" s="116"/>
      <c r="BM22" s="128"/>
      <c r="BN22" s="128"/>
      <c r="BO22" s="129"/>
      <c r="BP22" s="130"/>
      <c r="BQ22" s="551"/>
      <c r="BR22" s="551"/>
      <c r="BS22" s="528"/>
      <c r="BT22" s="131"/>
      <c r="BU22" s="131"/>
      <c r="BV22" s="131"/>
      <c r="BW22" s="131"/>
      <c r="BX22" s="131"/>
      <c r="BY22" s="131"/>
      <c r="BZ22" s="131"/>
      <c r="CA22" s="131"/>
      <c r="CB22" s="131"/>
      <c r="CC22" s="93"/>
      <c r="CD22" s="93"/>
      <c r="CE22" s="93"/>
      <c r="CF22" s="93"/>
      <c r="CG22" s="93"/>
      <c r="CH22" s="93"/>
      <c r="CI22" s="93"/>
      <c r="CJ22" s="93"/>
      <c r="CK22" s="93"/>
      <c r="CM22" s="553"/>
      <c r="CY22" s="531"/>
      <c r="CZ22" s="531"/>
      <c r="DD22" s="531"/>
      <c r="DE22" s="531"/>
      <c r="DF22" s="531"/>
      <c r="DG22" s="539"/>
    </row>
    <row r="23" spans="1:112" ht="103.75" customHeight="1" x14ac:dyDescent="0.25">
      <c r="A23" s="521"/>
      <c r="B23" s="521"/>
      <c r="C23" s="521"/>
      <c r="D23" s="554"/>
      <c r="E23" s="555"/>
      <c r="F23" s="521"/>
      <c r="L23" s="521"/>
      <c r="M23" s="521"/>
      <c r="N23" s="536"/>
      <c r="O23" s="536"/>
      <c r="P23" s="536"/>
      <c r="Q23" s="93" t="s">
        <v>361</v>
      </c>
      <c r="R23" s="90" t="s">
        <v>158</v>
      </c>
      <c r="S23" s="90" t="s">
        <v>58</v>
      </c>
      <c r="T23" s="90" t="s">
        <v>59</v>
      </c>
      <c r="U23" s="90" t="s">
        <v>60</v>
      </c>
      <c r="V23" s="90" t="s">
        <v>61</v>
      </c>
      <c r="W23" s="90" t="s">
        <v>62</v>
      </c>
      <c r="X23" s="90" t="s">
        <v>75</v>
      </c>
      <c r="Y23" s="90" t="s">
        <v>63</v>
      </c>
      <c r="Z23" s="90">
        <f t="shared" si="0"/>
        <v>100</v>
      </c>
      <c r="AA23" s="90" t="str">
        <f>IF(Z23&gt;=96,"Fuerte",IF(OR(Z23=95,Z23&gt;=86),"Moderado","Débil"))</f>
        <v>Fuerte</v>
      </c>
      <c r="AB23" s="90" t="s">
        <v>141</v>
      </c>
      <c r="AC23" s="21">
        <f t="shared" si="2"/>
        <v>200</v>
      </c>
      <c r="AD23" s="114" t="str">
        <f t="shared" si="3"/>
        <v>Fuerte</v>
      </c>
      <c r="AE23" s="538"/>
      <c r="AF23" s="536"/>
      <c r="AG23" s="536"/>
      <c r="AH23" s="536"/>
      <c r="AI23" s="536"/>
      <c r="AJ23" s="536"/>
      <c r="AK23" s="536"/>
      <c r="AL23" s="536"/>
      <c r="AM23" s="120" t="s">
        <v>362</v>
      </c>
      <c r="AN23" s="85" t="s">
        <v>363</v>
      </c>
      <c r="AO23" s="93" t="s">
        <v>355</v>
      </c>
      <c r="AP23" s="84">
        <v>43467</v>
      </c>
      <c r="AQ23" s="84">
        <v>43830</v>
      </c>
      <c r="AR23" s="93" t="s">
        <v>364</v>
      </c>
      <c r="AS23" s="93"/>
      <c r="AT23" s="85"/>
      <c r="AU23" s="92"/>
      <c r="AV23" s="92"/>
      <c r="AW23" s="126"/>
      <c r="AX23" s="132"/>
      <c r="AY23" s="532"/>
      <c r="AZ23" s="96"/>
      <c r="BA23" s="532"/>
      <c r="BB23" s="116"/>
      <c r="BC23" s="120"/>
      <c r="BD23" s="128"/>
      <c r="BE23" s="128"/>
      <c r="BF23" s="129"/>
      <c r="BG23" s="133"/>
      <c r="BH23" s="552"/>
      <c r="BI23" s="552"/>
      <c r="BJ23" s="561"/>
      <c r="BK23" s="116"/>
      <c r="BL23" s="120"/>
      <c r="BM23" s="128"/>
      <c r="BN23" s="128"/>
      <c r="BO23" s="129"/>
      <c r="BP23" s="133"/>
      <c r="BQ23" s="552"/>
      <c r="BR23" s="552"/>
      <c r="BS23" s="529"/>
      <c r="BT23" s="98"/>
      <c r="BU23" s="98"/>
      <c r="BV23" s="98"/>
      <c r="BW23" s="98"/>
      <c r="BX23" s="98"/>
      <c r="BY23" s="98"/>
      <c r="BZ23" s="98"/>
      <c r="CA23" s="98"/>
      <c r="CB23" s="98"/>
      <c r="CC23" s="93"/>
      <c r="CD23" s="93"/>
      <c r="CE23" s="93"/>
      <c r="CF23" s="93"/>
      <c r="CG23" s="93"/>
      <c r="CH23" s="93"/>
      <c r="CI23" s="93"/>
      <c r="CJ23" s="93"/>
      <c r="CK23" s="93"/>
      <c r="CM23" s="553"/>
      <c r="CY23" s="532"/>
      <c r="CZ23" s="532"/>
      <c r="DD23" s="531"/>
      <c r="DE23" s="531"/>
      <c r="DF23" s="531"/>
      <c r="DG23" s="539"/>
    </row>
    <row r="24" spans="1:112" ht="132.80000000000001" customHeight="1" x14ac:dyDescent="0.25">
      <c r="A24" s="521" t="s">
        <v>54</v>
      </c>
      <c r="B24" s="521" t="s">
        <v>197</v>
      </c>
      <c r="C24" s="521" t="s">
        <v>197</v>
      </c>
      <c r="D24" s="554" t="s">
        <v>199</v>
      </c>
      <c r="E24" s="555" t="s">
        <v>331</v>
      </c>
      <c r="F24" s="556" t="s">
        <v>365</v>
      </c>
      <c r="L24" s="556" t="s">
        <v>366</v>
      </c>
      <c r="M24" s="556" t="s">
        <v>367</v>
      </c>
      <c r="N24" s="536" t="s">
        <v>9</v>
      </c>
      <c r="O24" s="536" t="s">
        <v>14</v>
      </c>
      <c r="P24" s="536" t="str">
        <f>INDEX([9]Validacion!$C$15:$G$19,'Mapa de Riesgos'!CY24:CY25,'Mapa de Riesgos'!CZ24:CZ25)</f>
        <v>Extrema</v>
      </c>
      <c r="Q24" s="93" t="s">
        <v>368</v>
      </c>
      <c r="R24" s="90" t="s">
        <v>158</v>
      </c>
      <c r="S24" s="90" t="s">
        <v>58</v>
      </c>
      <c r="T24" s="90" t="s">
        <v>59</v>
      </c>
      <c r="U24" s="90" t="s">
        <v>60</v>
      </c>
      <c r="V24" s="90" t="s">
        <v>61</v>
      </c>
      <c r="W24" s="90" t="s">
        <v>62</v>
      </c>
      <c r="X24" s="90" t="s">
        <v>75</v>
      </c>
      <c r="Y24" s="90" t="s">
        <v>63</v>
      </c>
      <c r="Z24" s="90">
        <f t="shared" si="0"/>
        <v>100</v>
      </c>
      <c r="AA24" s="90" t="str">
        <f>IF(Z24&gt;=96,"Fuerte",IF(OR(Z24=95,Z24&gt;=86),"Moderado","Débil"))</f>
        <v>Fuerte</v>
      </c>
      <c r="AB24" s="90" t="s">
        <v>141</v>
      </c>
      <c r="AC24" s="21">
        <f t="shared" si="2"/>
        <v>200</v>
      </c>
      <c r="AD24" s="114" t="str">
        <f t="shared" si="3"/>
        <v>Fuerte</v>
      </c>
      <c r="AE24" s="538">
        <f>(IF(AD24="Fuerte",100,IF(AD24="Moderado",50,0))+IF(AD25="Fuerte",100,IF(AD25="Moderado",50,0)))/2</f>
        <v>100</v>
      </c>
      <c r="AF24" s="536" t="str">
        <f>IF(AE24=100,"Fuerte",IF(OR(AE24=99,AE24&gt;=50),"Moderado","Débil"))</f>
        <v>Fuerte</v>
      </c>
      <c r="AG24" s="536" t="s">
        <v>150</v>
      </c>
      <c r="AH24" s="536" t="s">
        <v>152</v>
      </c>
      <c r="AI24" s="536" t="str">
        <f>VLOOKUP(IF(DE24=0,DE24+1,DE24),[9]Validacion!$J$15:$K$19,2,FALSE)</f>
        <v>Rara Vez</v>
      </c>
      <c r="AJ24" s="536" t="str">
        <f>VLOOKUP(IF(DG24=0,DG24+1,DG24),[9]Validacion!$J$23:$K$27,2,FALSE)</f>
        <v>Mayor</v>
      </c>
      <c r="AK24" s="536" t="str">
        <f>INDEX([9]Validacion!$C$15:$G$19,IF(DE24=0,DE24+1,'Mapa de Riesgos'!DE24:DE25),IF(DG24=0,DG24+1,'Mapa de Riesgos'!DG24:DG25))</f>
        <v>Alta</v>
      </c>
      <c r="AL24" s="536" t="s">
        <v>226</v>
      </c>
      <c r="AM24" s="120" t="s">
        <v>369</v>
      </c>
      <c r="AN24" s="120" t="s">
        <v>370</v>
      </c>
      <c r="AO24" s="120" t="s">
        <v>355</v>
      </c>
      <c r="AP24" s="84">
        <v>43467</v>
      </c>
      <c r="AQ24" s="84">
        <v>43830</v>
      </c>
      <c r="AR24" s="93" t="s">
        <v>371</v>
      </c>
      <c r="AS24" s="93"/>
      <c r="AT24" s="93"/>
      <c r="AU24" s="93"/>
      <c r="AV24" s="93"/>
      <c r="AW24" s="115"/>
      <c r="AX24" s="86"/>
      <c r="AY24" s="530"/>
      <c r="AZ24" s="94"/>
      <c r="BA24" s="530"/>
      <c r="BB24" s="116"/>
      <c r="BC24" s="116"/>
      <c r="BD24" s="116"/>
      <c r="BE24" s="116"/>
      <c r="BF24" s="117"/>
      <c r="BG24" s="118"/>
      <c r="BH24" s="550"/>
      <c r="BI24" s="550"/>
      <c r="BJ24" s="559"/>
      <c r="BK24" s="116"/>
      <c r="BL24" s="116"/>
      <c r="BM24" s="116"/>
      <c r="BN24" s="116"/>
      <c r="BO24" s="117"/>
      <c r="BP24" s="118"/>
      <c r="BQ24" s="550"/>
      <c r="BR24" s="550"/>
      <c r="BS24" s="527"/>
      <c r="BT24" s="119"/>
      <c r="BU24" s="119"/>
      <c r="BV24" s="119"/>
      <c r="BW24" s="119"/>
      <c r="BX24" s="119"/>
      <c r="BY24" s="119"/>
      <c r="BZ24" s="119"/>
      <c r="CA24" s="119"/>
      <c r="CB24" s="119"/>
      <c r="CC24" s="93"/>
      <c r="CD24" s="93"/>
      <c r="CE24" s="93"/>
      <c r="CF24" s="93"/>
      <c r="CG24" s="93"/>
      <c r="CH24" s="93"/>
      <c r="CI24" s="93"/>
      <c r="CJ24" s="93"/>
      <c r="CK24" s="93"/>
      <c r="CM24" s="553"/>
      <c r="CY24" s="530">
        <f>VLOOKUP(N24,[9]Validacion!$I$15:$M$19,2,FALSE)</f>
        <v>3</v>
      </c>
      <c r="CZ24" s="530">
        <f>VLOOKUP(O24,[9]Validacion!$I$23:$J$27,2,FALSE)</f>
        <v>4</v>
      </c>
      <c r="DD24" s="530">
        <f>VLOOKUP($N24,[9]Validacion!$I$15:$M$19,2,FALSE)</f>
        <v>3</v>
      </c>
      <c r="DE24" s="530">
        <f>IF(AF24="Fuerte",DD24-2,IF(AND(AF24="Moderado",AG24="Directamente",AH24="Directamente"),DD24-1,IF(AND(AF24="Moderado",AG24="No Disminuye",AH24="Directamente"),DD24,IF(AND(AF24="Moderado",AG24="Directamente",AH24="No Disminuye"),DD24-1,DD24))))</f>
        <v>1</v>
      </c>
      <c r="DF24" s="530">
        <f>VLOOKUP($O24,[9]Validacion!$I$23:$J$27,2,FALSE)</f>
        <v>4</v>
      </c>
      <c r="DG24" s="539">
        <f>IF(AF24="Fuerte",DF24,IF(AND(AF24="Moderado",AG24="Directamente",AH24="Directamente"),DF24-1,IF(AND(AF24="Moderado",AG24="No Disminuye",AH24="Directamente"),DF24-1,IF(AND(AF24="Moderado",AG24="Directamente",AH24="No Disminuye"),DF24,DF24))))</f>
        <v>4</v>
      </c>
    </row>
    <row r="25" spans="1:112" ht="103.75" customHeight="1" x14ac:dyDescent="0.25">
      <c r="A25" s="521"/>
      <c r="B25" s="521"/>
      <c r="C25" s="521"/>
      <c r="D25" s="554"/>
      <c r="E25" s="555"/>
      <c r="F25" s="556"/>
      <c r="L25" s="556"/>
      <c r="M25" s="556"/>
      <c r="N25" s="536"/>
      <c r="O25" s="536"/>
      <c r="P25" s="536"/>
      <c r="Q25" s="93" t="s">
        <v>372</v>
      </c>
      <c r="R25" s="90" t="s">
        <v>158</v>
      </c>
      <c r="S25" s="90" t="s">
        <v>58</v>
      </c>
      <c r="T25" s="90" t="s">
        <v>59</v>
      </c>
      <c r="U25" s="90" t="s">
        <v>60</v>
      </c>
      <c r="V25" s="90" t="s">
        <v>61</v>
      </c>
      <c r="W25" s="90" t="s">
        <v>62</v>
      </c>
      <c r="X25" s="90" t="s">
        <v>75</v>
      </c>
      <c r="Y25" s="90" t="s">
        <v>63</v>
      </c>
      <c r="Z25" s="90">
        <f t="shared" si="0"/>
        <v>100</v>
      </c>
      <c r="AA25" s="90" t="str">
        <f t="shared" ref="AA25" si="5">IF(Z25&gt;=96,"Fuerte",IF(OR(Z25=95,Z25&gt;=86),"Moderado","Débil"))</f>
        <v>Fuerte</v>
      </c>
      <c r="AB25" s="90" t="s">
        <v>141</v>
      </c>
      <c r="AC25" s="21">
        <f t="shared" si="2"/>
        <v>200</v>
      </c>
      <c r="AD25" s="114" t="str">
        <f t="shared" si="3"/>
        <v>Fuerte</v>
      </c>
      <c r="AE25" s="538"/>
      <c r="AF25" s="536"/>
      <c r="AG25" s="536"/>
      <c r="AH25" s="536"/>
      <c r="AI25" s="536"/>
      <c r="AJ25" s="536"/>
      <c r="AK25" s="536"/>
      <c r="AL25" s="536"/>
      <c r="AM25" s="120" t="s">
        <v>362</v>
      </c>
      <c r="AN25" s="85" t="s">
        <v>363</v>
      </c>
      <c r="AO25" s="120" t="s">
        <v>355</v>
      </c>
      <c r="AP25" s="84">
        <v>43467</v>
      </c>
      <c r="AQ25" s="84">
        <v>43830</v>
      </c>
      <c r="AR25" s="93" t="s">
        <v>364</v>
      </c>
      <c r="AS25" s="93"/>
      <c r="AT25" s="85"/>
      <c r="AU25" s="92"/>
      <c r="AV25" s="92"/>
      <c r="AW25" s="126"/>
      <c r="AX25" s="132"/>
      <c r="AY25" s="532"/>
      <c r="AZ25" s="96"/>
      <c r="BA25" s="532"/>
      <c r="BB25" s="116"/>
      <c r="BC25" s="120"/>
      <c r="BD25" s="128"/>
      <c r="BE25" s="128"/>
      <c r="BF25" s="129"/>
      <c r="BG25" s="133"/>
      <c r="BH25" s="552"/>
      <c r="BI25" s="552"/>
      <c r="BJ25" s="561"/>
      <c r="BK25" s="116"/>
      <c r="BL25" s="120"/>
      <c r="BM25" s="128"/>
      <c r="BN25" s="128"/>
      <c r="BO25" s="129"/>
      <c r="BP25" s="133"/>
      <c r="BQ25" s="552"/>
      <c r="BR25" s="552"/>
      <c r="BS25" s="529"/>
      <c r="BT25" s="98"/>
      <c r="BU25" s="98"/>
      <c r="BV25" s="98"/>
      <c r="BW25" s="98"/>
      <c r="BX25" s="98"/>
      <c r="BY25" s="98"/>
      <c r="BZ25" s="98"/>
      <c r="CA25" s="98"/>
      <c r="CB25" s="98"/>
      <c r="CC25" s="93"/>
      <c r="CD25" s="93"/>
      <c r="CE25" s="93"/>
      <c r="CF25" s="93"/>
      <c r="CG25" s="93"/>
      <c r="CH25" s="93"/>
      <c r="CI25" s="93"/>
      <c r="CJ25" s="93"/>
      <c r="CK25" s="93"/>
      <c r="CM25" s="553"/>
      <c r="CY25" s="532"/>
      <c r="CZ25" s="532"/>
      <c r="DD25" s="531"/>
      <c r="DE25" s="531"/>
      <c r="DF25" s="531"/>
      <c r="DG25" s="539"/>
    </row>
    <row r="26" spans="1:112" ht="132.80000000000001" customHeight="1" x14ac:dyDescent="0.25">
      <c r="A26" s="521" t="s">
        <v>54</v>
      </c>
      <c r="B26" s="521" t="s">
        <v>197</v>
      </c>
      <c r="C26" s="521" t="s">
        <v>197</v>
      </c>
      <c r="D26" s="563" t="s">
        <v>215</v>
      </c>
      <c r="E26" s="555" t="s">
        <v>373</v>
      </c>
      <c r="F26" s="564" t="s">
        <v>374</v>
      </c>
      <c r="L26" s="564" t="s">
        <v>375</v>
      </c>
      <c r="M26" s="564" t="s">
        <v>376</v>
      </c>
      <c r="N26" s="536" t="s">
        <v>9</v>
      </c>
      <c r="O26" s="536" t="s">
        <v>14</v>
      </c>
      <c r="P26" s="536" t="str">
        <f>INDEX([9]Validacion!$C$15:$G$19,'Mapa de Riesgos'!CY26:CY28,'Mapa de Riesgos'!CZ26:CZ28)</f>
        <v>Extrema</v>
      </c>
      <c r="Q26" s="120" t="s">
        <v>377</v>
      </c>
      <c r="R26" s="90" t="s">
        <v>158</v>
      </c>
      <c r="S26" s="90" t="s">
        <v>58</v>
      </c>
      <c r="T26" s="90" t="s">
        <v>59</v>
      </c>
      <c r="U26" s="90" t="s">
        <v>60</v>
      </c>
      <c r="V26" s="90" t="s">
        <v>61</v>
      </c>
      <c r="W26" s="90" t="s">
        <v>62</v>
      </c>
      <c r="X26" s="90" t="s">
        <v>75</v>
      </c>
      <c r="Y26" s="90" t="s">
        <v>63</v>
      </c>
      <c r="Z26" s="90">
        <f t="shared" si="0"/>
        <v>100</v>
      </c>
      <c r="AA26" s="90" t="str">
        <f>IF(Z26&gt;=96,"Fuerte",IF(OR(Z26=95,Z26&gt;=86),"Moderado","Débil"))</f>
        <v>Fuerte</v>
      </c>
      <c r="AB26" s="90" t="s">
        <v>141</v>
      </c>
      <c r="AC26" s="21">
        <f t="shared" si="2"/>
        <v>200</v>
      </c>
      <c r="AD26" s="114" t="str">
        <f t="shared" si="3"/>
        <v>Fuerte</v>
      </c>
      <c r="AE26" s="538">
        <f>(IF(AD26="Fuerte",100,IF(AD26="Moderado",50,0))+IF(AD27="Fuerte",100,IF(AD27="Moderado",50,0))+IF(AD28="Fuerte",100,IF(AD28="Moderado",50,0)))/3</f>
        <v>100</v>
      </c>
      <c r="AF26" s="536" t="str">
        <f>IF(AE26=100,"Fuerte",IF(OR(AE26=99,AE26&gt;=50),"Moderado","Débil"))</f>
        <v>Fuerte</v>
      </c>
      <c r="AG26" s="536" t="s">
        <v>150</v>
      </c>
      <c r="AH26" s="536" t="s">
        <v>152</v>
      </c>
      <c r="AI26" s="536" t="str">
        <f>VLOOKUP(IF(DE26=0,DE26+1,DE26),[9]Validacion!$J$15:$K$19,2,FALSE)</f>
        <v>Rara Vez</v>
      </c>
      <c r="AJ26" s="536" t="str">
        <f>VLOOKUP(IF(DG26=0,DG26+1,DG26),[9]Validacion!$J$23:$K$27,2,FALSE)</f>
        <v>Mayor</v>
      </c>
      <c r="AK26" s="536" t="str">
        <f>INDEX([9]Validacion!$C$15:$G$19,IF(DE26=0,DE26+1,'Mapa de Riesgos'!DE26:DE28),IF(DG26=0,DG26+1,'Mapa de Riesgos'!DG26:DG28))</f>
        <v>Alta</v>
      </c>
      <c r="AL26" s="536" t="s">
        <v>226</v>
      </c>
      <c r="AM26" s="85" t="s">
        <v>378</v>
      </c>
      <c r="AN26" s="85" t="s">
        <v>354</v>
      </c>
      <c r="AO26" s="85" t="s">
        <v>355</v>
      </c>
      <c r="AP26" s="84">
        <v>43467</v>
      </c>
      <c r="AQ26" s="84">
        <v>43830</v>
      </c>
      <c r="AR26" s="93" t="s">
        <v>356</v>
      </c>
      <c r="AS26" s="93"/>
      <c r="AT26" s="93"/>
      <c r="AU26" s="93"/>
      <c r="AV26" s="93"/>
      <c r="AW26" s="115"/>
      <c r="AX26" s="86"/>
      <c r="AY26" s="530"/>
      <c r="AZ26" s="94"/>
      <c r="BA26" s="530"/>
      <c r="BB26" s="116"/>
      <c r="BC26" s="116"/>
      <c r="BD26" s="116"/>
      <c r="BE26" s="116"/>
      <c r="BF26" s="117"/>
      <c r="BG26" s="118"/>
      <c r="BH26" s="550"/>
      <c r="BI26" s="550"/>
      <c r="BJ26" s="559"/>
      <c r="BK26" s="116"/>
      <c r="BL26" s="116"/>
      <c r="BM26" s="116"/>
      <c r="BN26" s="116"/>
      <c r="BO26" s="117"/>
      <c r="BP26" s="118"/>
      <c r="BQ26" s="550"/>
      <c r="BR26" s="550"/>
      <c r="BS26" s="527"/>
      <c r="BT26" s="119"/>
      <c r="BU26" s="119"/>
      <c r="BV26" s="119"/>
      <c r="BW26" s="119"/>
      <c r="BX26" s="119"/>
      <c r="BY26" s="119"/>
      <c r="BZ26" s="119"/>
      <c r="CA26" s="119"/>
      <c r="CB26" s="119"/>
      <c r="CC26" s="93"/>
      <c r="CD26" s="93"/>
      <c r="CE26" s="93"/>
      <c r="CF26" s="93"/>
      <c r="CG26" s="93"/>
      <c r="CH26" s="93"/>
      <c r="CI26" s="93"/>
      <c r="CJ26" s="93"/>
      <c r="CK26" s="93"/>
      <c r="CM26" s="553"/>
      <c r="CY26" s="530">
        <f>VLOOKUP(N26,[9]Validacion!$I$15:$M$19,2,FALSE)</f>
        <v>3</v>
      </c>
      <c r="CZ26" s="530">
        <f>VLOOKUP(O26,[9]Validacion!$I$23:$J$27,2,FALSE)</f>
        <v>4</v>
      </c>
      <c r="DD26" s="530">
        <f>VLOOKUP($N26,[9]Validacion!$I$15:$M$19,2,FALSE)</f>
        <v>3</v>
      </c>
      <c r="DE26" s="530">
        <f>IF(AF26="Fuerte",DD26-2,IF(AND(AF26="Moderado",AG26="Directamente",AH26="Directamente"),DD26-1,IF(AND(AF26="Moderado",AG26="No Disminuye",AH26="Directamente"),DD26,IF(AND(AF26="Moderado",AG26="Directamente",AH26="No Disminuye"),DD26-1,DD26))))</f>
        <v>1</v>
      </c>
      <c r="DF26" s="530">
        <f>VLOOKUP($O26,[9]Validacion!$I$23:$J$27,2,FALSE)</f>
        <v>4</v>
      </c>
      <c r="DG26" s="539">
        <f>IF(AF26="Fuerte",DF26,IF(AND(AF26="Moderado",AG26="Directamente",AH26="Directamente"),DF26-1,IF(AND(AF26="Moderado",AG26="No Disminuye",AH26="Directamente"),DF26-1,IF(AND(AF26="Moderado",AG26="Directamente",AH26="No Disminuye"),DF26,DF26))))</f>
        <v>4</v>
      </c>
    </row>
    <row r="27" spans="1:112" ht="91.55" customHeight="1" x14ac:dyDescent="0.25">
      <c r="A27" s="521"/>
      <c r="B27" s="521"/>
      <c r="C27" s="521"/>
      <c r="D27" s="563"/>
      <c r="E27" s="555"/>
      <c r="F27" s="564"/>
      <c r="L27" s="564"/>
      <c r="M27" s="564"/>
      <c r="N27" s="536"/>
      <c r="O27" s="536"/>
      <c r="P27" s="536"/>
      <c r="Q27" s="85" t="s">
        <v>379</v>
      </c>
      <c r="R27" s="90" t="s">
        <v>158</v>
      </c>
      <c r="S27" s="90" t="s">
        <v>58</v>
      </c>
      <c r="T27" s="90" t="s">
        <v>59</v>
      </c>
      <c r="U27" s="90" t="s">
        <v>60</v>
      </c>
      <c r="V27" s="90" t="s">
        <v>61</v>
      </c>
      <c r="W27" s="90" t="s">
        <v>62</v>
      </c>
      <c r="X27" s="90" t="s">
        <v>75</v>
      </c>
      <c r="Y27" s="90" t="s">
        <v>63</v>
      </c>
      <c r="Z27" s="90">
        <f t="shared" si="0"/>
        <v>100</v>
      </c>
      <c r="AA27" s="90" t="str">
        <f t="shared" ref="AA27:AA62" si="6">IF(Z27&gt;=96,"Fuerte",IF(OR(Z27=95,Z27&gt;=86),"Moderado","Débil"))</f>
        <v>Fuerte</v>
      </c>
      <c r="AB27" s="90" t="s">
        <v>141</v>
      </c>
      <c r="AC27" s="21">
        <f t="shared" si="2"/>
        <v>200</v>
      </c>
      <c r="AD27" s="114" t="str">
        <f t="shared" si="3"/>
        <v>Fuerte</v>
      </c>
      <c r="AE27" s="538"/>
      <c r="AF27" s="536"/>
      <c r="AG27" s="536"/>
      <c r="AH27" s="536"/>
      <c r="AI27" s="536"/>
      <c r="AJ27" s="536"/>
      <c r="AK27" s="536"/>
      <c r="AL27" s="536"/>
      <c r="AM27" s="85" t="s">
        <v>380</v>
      </c>
      <c r="AN27" s="85" t="s">
        <v>381</v>
      </c>
      <c r="AO27" s="85" t="s">
        <v>54</v>
      </c>
      <c r="AP27" s="84">
        <v>43467</v>
      </c>
      <c r="AQ27" s="84">
        <v>43830</v>
      </c>
      <c r="AR27" s="93" t="s">
        <v>382</v>
      </c>
      <c r="AS27" s="93"/>
      <c r="AT27" s="93"/>
      <c r="AU27" s="533"/>
      <c r="AV27" s="533"/>
      <c r="AW27" s="544"/>
      <c r="AX27" s="546"/>
      <c r="AY27" s="531"/>
      <c r="AZ27" s="95"/>
      <c r="BA27" s="531"/>
      <c r="BB27" s="116"/>
      <c r="BC27" s="116"/>
      <c r="BD27" s="548"/>
      <c r="BE27" s="548"/>
      <c r="BF27" s="557"/>
      <c r="BG27" s="542"/>
      <c r="BH27" s="551"/>
      <c r="BI27" s="551"/>
      <c r="BJ27" s="560"/>
      <c r="BK27" s="116"/>
      <c r="BL27" s="116"/>
      <c r="BM27" s="548"/>
      <c r="BN27" s="548"/>
      <c r="BO27" s="557"/>
      <c r="BP27" s="542"/>
      <c r="BQ27" s="551"/>
      <c r="BR27" s="551"/>
      <c r="BS27" s="528"/>
      <c r="BT27" s="97"/>
      <c r="BU27" s="97"/>
      <c r="BV27" s="527"/>
      <c r="BW27" s="527"/>
      <c r="BX27" s="527"/>
      <c r="BY27" s="527"/>
      <c r="BZ27" s="527"/>
      <c r="CA27" s="97"/>
      <c r="CB27" s="527"/>
      <c r="CC27" s="93"/>
      <c r="CD27" s="93"/>
      <c r="CE27" s="93"/>
      <c r="CF27" s="93"/>
      <c r="CG27" s="93"/>
      <c r="CH27" s="93"/>
      <c r="CI27" s="93"/>
      <c r="CJ27" s="93"/>
      <c r="CK27" s="93"/>
      <c r="CM27" s="553"/>
      <c r="CY27" s="531"/>
      <c r="CZ27" s="531"/>
      <c r="DD27" s="531"/>
      <c r="DE27" s="531"/>
      <c r="DF27" s="531"/>
      <c r="DG27" s="539"/>
    </row>
    <row r="28" spans="1:112" ht="105.8" customHeight="1" x14ac:dyDescent="0.25">
      <c r="A28" s="521"/>
      <c r="B28" s="521"/>
      <c r="C28" s="521"/>
      <c r="D28" s="563"/>
      <c r="E28" s="555"/>
      <c r="F28" s="564"/>
      <c r="L28" s="564"/>
      <c r="M28" s="564"/>
      <c r="N28" s="536"/>
      <c r="O28" s="536"/>
      <c r="P28" s="536"/>
      <c r="Q28" s="85" t="s">
        <v>383</v>
      </c>
      <c r="R28" s="90" t="s">
        <v>158</v>
      </c>
      <c r="S28" s="90" t="s">
        <v>58</v>
      </c>
      <c r="T28" s="90" t="s">
        <v>59</v>
      </c>
      <c r="U28" s="90" t="s">
        <v>60</v>
      </c>
      <c r="V28" s="90" t="s">
        <v>61</v>
      </c>
      <c r="W28" s="90" t="s">
        <v>62</v>
      </c>
      <c r="X28" s="90" t="s">
        <v>75</v>
      </c>
      <c r="Y28" s="90" t="s">
        <v>63</v>
      </c>
      <c r="Z28" s="90">
        <f t="shared" si="0"/>
        <v>100</v>
      </c>
      <c r="AA28" s="90" t="str">
        <f t="shared" si="6"/>
        <v>Fuerte</v>
      </c>
      <c r="AB28" s="90" t="s">
        <v>141</v>
      </c>
      <c r="AC28" s="21">
        <f t="shared" si="2"/>
        <v>200</v>
      </c>
      <c r="AD28" s="114" t="str">
        <f t="shared" si="3"/>
        <v>Fuerte</v>
      </c>
      <c r="AE28" s="538"/>
      <c r="AF28" s="536"/>
      <c r="AG28" s="536"/>
      <c r="AH28" s="536"/>
      <c r="AI28" s="536"/>
      <c r="AJ28" s="536"/>
      <c r="AK28" s="536"/>
      <c r="AL28" s="536"/>
      <c r="AM28" s="85" t="s">
        <v>384</v>
      </c>
      <c r="AN28" s="85" t="s">
        <v>385</v>
      </c>
      <c r="AO28" s="93" t="s">
        <v>54</v>
      </c>
      <c r="AP28" s="84">
        <v>43467</v>
      </c>
      <c r="AQ28" s="84">
        <v>43830</v>
      </c>
      <c r="AR28" s="93" t="s">
        <v>386</v>
      </c>
      <c r="AS28" s="93"/>
      <c r="AT28" s="85"/>
      <c r="AU28" s="535"/>
      <c r="AV28" s="535"/>
      <c r="AW28" s="545"/>
      <c r="AX28" s="547"/>
      <c r="AY28" s="532"/>
      <c r="AZ28" s="96"/>
      <c r="BA28" s="532"/>
      <c r="BB28" s="116"/>
      <c r="BC28" s="120"/>
      <c r="BD28" s="549"/>
      <c r="BE28" s="549"/>
      <c r="BF28" s="558"/>
      <c r="BG28" s="543"/>
      <c r="BH28" s="552"/>
      <c r="BI28" s="552"/>
      <c r="BJ28" s="561"/>
      <c r="BK28" s="116"/>
      <c r="BL28" s="120"/>
      <c r="BM28" s="549"/>
      <c r="BN28" s="549"/>
      <c r="BO28" s="558"/>
      <c r="BP28" s="543"/>
      <c r="BQ28" s="552"/>
      <c r="BR28" s="552"/>
      <c r="BS28" s="529"/>
      <c r="BT28" s="98"/>
      <c r="BU28" s="98"/>
      <c r="BV28" s="529"/>
      <c r="BW28" s="529"/>
      <c r="BX28" s="529"/>
      <c r="BY28" s="529"/>
      <c r="BZ28" s="529"/>
      <c r="CA28" s="98"/>
      <c r="CB28" s="529"/>
      <c r="CC28" s="93"/>
      <c r="CD28" s="93"/>
      <c r="CE28" s="93"/>
      <c r="CF28" s="93"/>
      <c r="CG28" s="93"/>
      <c r="CH28" s="93"/>
      <c r="CI28" s="93"/>
      <c r="CJ28" s="93"/>
      <c r="CK28" s="93"/>
      <c r="CM28" s="553"/>
      <c r="CY28" s="532"/>
      <c r="CZ28" s="532"/>
      <c r="DD28" s="531"/>
      <c r="DE28" s="531"/>
      <c r="DF28" s="531"/>
      <c r="DG28" s="539"/>
    </row>
    <row r="29" spans="1:112" ht="105.8" customHeight="1" x14ac:dyDescent="0.25">
      <c r="A29" s="521" t="s">
        <v>54</v>
      </c>
      <c r="B29" s="521" t="s">
        <v>197</v>
      </c>
      <c r="C29" s="521" t="s">
        <v>197</v>
      </c>
      <c r="D29" s="563" t="s">
        <v>215</v>
      </c>
      <c r="E29" s="555" t="s">
        <v>373</v>
      </c>
      <c r="F29" s="564" t="s">
        <v>387</v>
      </c>
      <c r="L29" s="564" t="s">
        <v>388</v>
      </c>
      <c r="M29" s="564" t="s">
        <v>389</v>
      </c>
      <c r="N29" s="536" t="s">
        <v>9</v>
      </c>
      <c r="O29" s="536" t="s">
        <v>14</v>
      </c>
      <c r="P29" s="536" t="str">
        <f>INDEX([9]Validacion!$C$15:$G$19,'Mapa de Riesgos'!CY29:CY31,'Mapa de Riesgos'!CZ29:CZ31)</f>
        <v>Extrema</v>
      </c>
      <c r="Q29" s="85" t="s">
        <v>390</v>
      </c>
      <c r="R29" s="90" t="s">
        <v>158</v>
      </c>
      <c r="S29" s="90" t="s">
        <v>58</v>
      </c>
      <c r="T29" s="90" t="s">
        <v>59</v>
      </c>
      <c r="U29" s="90" t="s">
        <v>60</v>
      </c>
      <c r="V29" s="90" t="s">
        <v>61</v>
      </c>
      <c r="W29" s="90" t="s">
        <v>62</v>
      </c>
      <c r="X29" s="90" t="s">
        <v>75</v>
      </c>
      <c r="Y29" s="90" t="s">
        <v>63</v>
      </c>
      <c r="Z29" s="90">
        <f t="shared" si="0"/>
        <v>100</v>
      </c>
      <c r="AA29" s="90" t="str">
        <f t="shared" si="6"/>
        <v>Fuerte</v>
      </c>
      <c r="AB29" s="90" t="s">
        <v>141</v>
      </c>
      <c r="AC29" s="21">
        <f t="shared" si="2"/>
        <v>200</v>
      </c>
      <c r="AD29" s="114" t="str">
        <f t="shared" si="3"/>
        <v>Fuerte</v>
      </c>
      <c r="AE29" s="538">
        <f>(IF(AD29="Fuerte",100,IF(AD29="Moderado",50,0))+IF(AD30="Fuerte",100,IF(AD30="Moderado",50,0))+IF(AD31="Fuerte",100,IF(AD31="Moderado",50,0)))/3</f>
        <v>100</v>
      </c>
      <c r="AF29" s="536" t="str">
        <f>IF(AE29=100,"Fuerte",IF(OR(AE29=99,AE29&gt;=50),"Moderado","Débil"))</f>
        <v>Fuerte</v>
      </c>
      <c r="AG29" s="536" t="s">
        <v>150</v>
      </c>
      <c r="AH29" s="536" t="s">
        <v>152</v>
      </c>
      <c r="AI29" s="536" t="str">
        <f>VLOOKUP(IF(DE29=0,DE29+1,DE29),[9]Validacion!$J$15:$K$19,2,FALSE)</f>
        <v>Rara Vez</v>
      </c>
      <c r="AJ29" s="536" t="str">
        <f>VLOOKUP(IF(DG29=0,DG29+1,DG29),[9]Validacion!$J$23:$K$27,2,FALSE)</f>
        <v>Mayor</v>
      </c>
      <c r="AK29" s="536" t="str">
        <f>INDEX([9]Validacion!$C$15:$G$19,IF(DE29=0,DE29+1,'Mapa de Riesgos'!DE29:DE31),IF(DG29=0,DG29+1,'Mapa de Riesgos'!DG29:DG31))</f>
        <v>Alta</v>
      </c>
      <c r="AL29" s="536" t="s">
        <v>226</v>
      </c>
      <c r="AM29" s="85" t="s">
        <v>391</v>
      </c>
      <c r="AN29" s="93" t="s">
        <v>392</v>
      </c>
      <c r="AO29" s="93" t="s">
        <v>393</v>
      </c>
      <c r="AP29" s="84">
        <v>43467</v>
      </c>
      <c r="AQ29" s="84">
        <v>43830</v>
      </c>
      <c r="AR29" s="93" t="s">
        <v>394</v>
      </c>
      <c r="AS29" s="93"/>
      <c r="AT29" s="93"/>
      <c r="AU29" s="93"/>
      <c r="AV29" s="93"/>
      <c r="AW29" s="115"/>
      <c r="AX29" s="86"/>
      <c r="AY29" s="530"/>
      <c r="AZ29" s="94"/>
      <c r="BA29" s="530"/>
      <c r="BB29" s="116"/>
      <c r="BC29" s="116"/>
      <c r="BD29" s="116"/>
      <c r="BE29" s="116"/>
      <c r="BF29" s="117"/>
      <c r="BG29" s="118"/>
      <c r="BH29" s="550"/>
      <c r="BI29" s="550"/>
      <c r="BJ29" s="559"/>
      <c r="BK29" s="116"/>
      <c r="BL29" s="116"/>
      <c r="BM29" s="116"/>
      <c r="BN29" s="116"/>
      <c r="BO29" s="117"/>
      <c r="BP29" s="118"/>
      <c r="BQ29" s="550"/>
      <c r="BR29" s="550"/>
      <c r="BS29" s="527"/>
      <c r="BT29" s="119"/>
      <c r="BU29" s="119"/>
      <c r="BV29" s="119"/>
      <c r="BW29" s="119"/>
      <c r="BX29" s="119"/>
      <c r="BY29" s="119"/>
      <c r="BZ29" s="119"/>
      <c r="CA29" s="119"/>
      <c r="CB29" s="119"/>
      <c r="CC29" s="93"/>
      <c r="CD29" s="93"/>
      <c r="CE29" s="93"/>
      <c r="CF29" s="93"/>
      <c r="CG29" s="93"/>
      <c r="CH29" s="93"/>
      <c r="CI29" s="93"/>
      <c r="CJ29" s="93"/>
      <c r="CK29" s="93"/>
      <c r="CM29" s="553"/>
      <c r="CY29" s="530">
        <f>VLOOKUP(N29,[9]Validacion!$I$15:$M$19,2,FALSE)</f>
        <v>3</v>
      </c>
      <c r="CZ29" s="530">
        <f>VLOOKUP(O29,[9]Validacion!$I$23:$J$27,2,FALSE)</f>
        <v>4</v>
      </c>
      <c r="DD29" s="530">
        <f>VLOOKUP($N29,[9]Validacion!$I$15:$M$19,2,FALSE)</f>
        <v>3</v>
      </c>
      <c r="DE29" s="530">
        <f>IF(AF29="Fuerte",DD29-2,IF(AND(AF29="Moderado",AG29="Directamente",AH29="Directamente"),DD29-1,IF(AND(AF29="Moderado",AG29="No Disminuye",AH29="Directamente"),DD29,IF(AND(AF29="Moderado",AG29="Directamente",AH29="No Disminuye"),DD29-1,DD29))))</f>
        <v>1</v>
      </c>
      <c r="DF29" s="530">
        <f>VLOOKUP($O29,[9]Validacion!$I$23:$J$27,2,FALSE)</f>
        <v>4</v>
      </c>
      <c r="DG29" s="539">
        <f>IF(AF29="Fuerte",DF29,IF(AND(AF29="Moderado",AG29="Directamente",AH29="Directamente"),DF29-1,IF(AND(AF29="Moderado",AG29="No Disminuye",AH29="Directamente"),DF29-1,IF(AND(AF29="Moderado",AG29="Directamente",AH29="No Disminuye"),DF29,DF29))))</f>
        <v>4</v>
      </c>
    </row>
    <row r="30" spans="1:112" ht="105.8" customHeight="1" x14ac:dyDescent="0.25">
      <c r="A30" s="521"/>
      <c r="B30" s="521"/>
      <c r="C30" s="521"/>
      <c r="D30" s="563"/>
      <c r="E30" s="555"/>
      <c r="F30" s="564"/>
      <c r="L30" s="564"/>
      <c r="M30" s="564"/>
      <c r="N30" s="536"/>
      <c r="O30" s="536"/>
      <c r="P30" s="536"/>
      <c r="Q30" s="85" t="s">
        <v>395</v>
      </c>
      <c r="R30" s="90" t="s">
        <v>158</v>
      </c>
      <c r="S30" s="90" t="s">
        <v>58</v>
      </c>
      <c r="T30" s="90" t="s">
        <v>59</v>
      </c>
      <c r="U30" s="90" t="s">
        <v>60</v>
      </c>
      <c r="V30" s="90" t="s">
        <v>61</v>
      </c>
      <c r="W30" s="90" t="s">
        <v>62</v>
      </c>
      <c r="X30" s="90" t="s">
        <v>75</v>
      </c>
      <c r="Y30" s="90" t="s">
        <v>63</v>
      </c>
      <c r="Z30" s="90">
        <f t="shared" si="0"/>
        <v>100</v>
      </c>
      <c r="AA30" s="90" t="str">
        <f t="shared" si="6"/>
        <v>Fuerte</v>
      </c>
      <c r="AB30" s="90" t="s">
        <v>141</v>
      </c>
      <c r="AC30" s="21">
        <f t="shared" si="2"/>
        <v>200</v>
      </c>
      <c r="AD30" s="114" t="str">
        <f t="shared" si="3"/>
        <v>Fuerte</v>
      </c>
      <c r="AE30" s="538"/>
      <c r="AF30" s="536"/>
      <c r="AG30" s="536"/>
      <c r="AH30" s="536"/>
      <c r="AI30" s="536"/>
      <c r="AJ30" s="536"/>
      <c r="AK30" s="536"/>
      <c r="AL30" s="536"/>
      <c r="AM30" s="85" t="s">
        <v>396</v>
      </c>
      <c r="AN30" s="93" t="s">
        <v>397</v>
      </c>
      <c r="AO30" s="93" t="s">
        <v>393</v>
      </c>
      <c r="AP30" s="84">
        <v>43467</v>
      </c>
      <c r="AQ30" s="84">
        <v>43830</v>
      </c>
      <c r="AR30" s="93" t="s">
        <v>398</v>
      </c>
      <c r="AS30" s="93"/>
      <c r="AT30" s="93"/>
      <c r="AU30" s="533"/>
      <c r="AV30" s="533"/>
      <c r="AW30" s="544"/>
      <c r="AX30" s="546"/>
      <c r="AY30" s="531"/>
      <c r="AZ30" s="95"/>
      <c r="BA30" s="531"/>
      <c r="BB30" s="116"/>
      <c r="BC30" s="116"/>
      <c r="BD30" s="548"/>
      <c r="BE30" s="548"/>
      <c r="BF30" s="557"/>
      <c r="BG30" s="542"/>
      <c r="BH30" s="551"/>
      <c r="BI30" s="551"/>
      <c r="BJ30" s="560"/>
      <c r="BK30" s="116"/>
      <c r="BL30" s="116"/>
      <c r="BM30" s="548"/>
      <c r="BN30" s="548"/>
      <c r="BO30" s="557"/>
      <c r="BP30" s="542"/>
      <c r="BQ30" s="551"/>
      <c r="BR30" s="551"/>
      <c r="BS30" s="528"/>
      <c r="BT30" s="97"/>
      <c r="BU30" s="97"/>
      <c r="BV30" s="527"/>
      <c r="BW30" s="527"/>
      <c r="BX30" s="527"/>
      <c r="BY30" s="527"/>
      <c r="BZ30" s="527"/>
      <c r="CA30" s="97"/>
      <c r="CB30" s="527"/>
      <c r="CC30" s="93"/>
      <c r="CD30" s="93"/>
      <c r="CE30" s="93"/>
      <c r="CF30" s="93"/>
      <c r="CG30" s="93"/>
      <c r="CH30" s="93"/>
      <c r="CI30" s="93"/>
      <c r="CJ30" s="93"/>
      <c r="CK30" s="93"/>
      <c r="CM30" s="553"/>
      <c r="CY30" s="531"/>
      <c r="CZ30" s="531"/>
      <c r="DD30" s="531"/>
      <c r="DE30" s="531"/>
      <c r="DF30" s="531"/>
      <c r="DG30" s="539"/>
    </row>
    <row r="31" spans="1:112" ht="108" customHeight="1" x14ac:dyDescent="0.25">
      <c r="A31" s="521"/>
      <c r="B31" s="521"/>
      <c r="C31" s="521"/>
      <c r="D31" s="563"/>
      <c r="E31" s="555"/>
      <c r="F31" s="564"/>
      <c r="L31" s="564"/>
      <c r="M31" s="564"/>
      <c r="N31" s="536"/>
      <c r="O31" s="536"/>
      <c r="P31" s="536"/>
      <c r="Q31" s="85" t="s">
        <v>383</v>
      </c>
      <c r="R31" s="90" t="s">
        <v>158</v>
      </c>
      <c r="S31" s="90" t="s">
        <v>58</v>
      </c>
      <c r="T31" s="90" t="s">
        <v>59</v>
      </c>
      <c r="U31" s="90" t="s">
        <v>60</v>
      </c>
      <c r="V31" s="90" t="s">
        <v>61</v>
      </c>
      <c r="W31" s="90" t="s">
        <v>62</v>
      </c>
      <c r="X31" s="90" t="s">
        <v>75</v>
      </c>
      <c r="Y31" s="90" t="s">
        <v>63</v>
      </c>
      <c r="Z31" s="90">
        <f t="shared" si="0"/>
        <v>100</v>
      </c>
      <c r="AA31" s="90" t="str">
        <f t="shared" si="6"/>
        <v>Fuerte</v>
      </c>
      <c r="AB31" s="90" t="s">
        <v>141</v>
      </c>
      <c r="AC31" s="21">
        <f t="shared" si="2"/>
        <v>200</v>
      </c>
      <c r="AD31" s="114" t="str">
        <f t="shared" si="3"/>
        <v>Fuerte</v>
      </c>
      <c r="AE31" s="538"/>
      <c r="AF31" s="536"/>
      <c r="AG31" s="536"/>
      <c r="AH31" s="536"/>
      <c r="AI31" s="536"/>
      <c r="AJ31" s="536"/>
      <c r="AK31" s="536"/>
      <c r="AL31" s="536"/>
      <c r="AM31" s="85" t="s">
        <v>384</v>
      </c>
      <c r="AN31" s="85" t="s">
        <v>385</v>
      </c>
      <c r="AO31" s="93" t="s">
        <v>54</v>
      </c>
      <c r="AP31" s="84">
        <v>43467</v>
      </c>
      <c r="AQ31" s="84">
        <v>43830</v>
      </c>
      <c r="AR31" s="93" t="s">
        <v>386</v>
      </c>
      <c r="AS31" s="93"/>
      <c r="AT31" s="85"/>
      <c r="AU31" s="535"/>
      <c r="AV31" s="535"/>
      <c r="AW31" s="545"/>
      <c r="AX31" s="547"/>
      <c r="AY31" s="532"/>
      <c r="AZ31" s="96"/>
      <c r="BA31" s="532"/>
      <c r="BB31" s="116"/>
      <c r="BC31" s="120"/>
      <c r="BD31" s="549"/>
      <c r="BE31" s="549"/>
      <c r="BF31" s="558"/>
      <c r="BG31" s="543"/>
      <c r="BH31" s="552"/>
      <c r="BI31" s="552"/>
      <c r="BJ31" s="561"/>
      <c r="BK31" s="116"/>
      <c r="BL31" s="120"/>
      <c r="BM31" s="549"/>
      <c r="BN31" s="549"/>
      <c r="BO31" s="558"/>
      <c r="BP31" s="543"/>
      <c r="BQ31" s="552"/>
      <c r="BR31" s="552"/>
      <c r="BS31" s="529"/>
      <c r="BT31" s="98"/>
      <c r="BU31" s="98"/>
      <c r="BV31" s="529"/>
      <c r="BW31" s="529"/>
      <c r="BX31" s="529"/>
      <c r="BY31" s="529"/>
      <c r="BZ31" s="529"/>
      <c r="CA31" s="98"/>
      <c r="CB31" s="529"/>
      <c r="CC31" s="93"/>
      <c r="CD31" s="93"/>
      <c r="CE31" s="93"/>
      <c r="CF31" s="93"/>
      <c r="CG31" s="93"/>
      <c r="CH31" s="93"/>
      <c r="CI31" s="93"/>
      <c r="CJ31" s="93"/>
      <c r="CK31" s="93"/>
      <c r="CM31" s="553"/>
      <c r="CY31" s="532"/>
      <c r="CZ31" s="532"/>
      <c r="DD31" s="531"/>
      <c r="DE31" s="531"/>
      <c r="DF31" s="531"/>
      <c r="DG31" s="539"/>
    </row>
    <row r="32" spans="1:112" ht="174.75" customHeight="1" x14ac:dyDescent="0.25">
      <c r="A32" s="93" t="s">
        <v>52</v>
      </c>
      <c r="B32" s="93" t="s">
        <v>197</v>
      </c>
      <c r="C32" s="93" t="s">
        <v>197</v>
      </c>
      <c r="D32" s="134" t="s">
        <v>214</v>
      </c>
      <c r="E32" s="135" t="s">
        <v>399</v>
      </c>
      <c r="F32" s="135" t="s">
        <v>400</v>
      </c>
      <c r="L32" s="135" t="s">
        <v>401</v>
      </c>
      <c r="M32" s="135" t="s">
        <v>402</v>
      </c>
      <c r="N32" s="90" t="s">
        <v>10</v>
      </c>
      <c r="O32" s="90" t="s">
        <v>14</v>
      </c>
      <c r="P32" s="90" t="str">
        <f>INDEX([9]Validacion!$C$15:$G$19,'Mapa de Riesgos'!CY32:CY32,'Mapa de Riesgos'!CZ32:CZ32)</f>
        <v>Alta</v>
      </c>
      <c r="Q32" s="120" t="s">
        <v>403</v>
      </c>
      <c r="R32" s="90" t="s">
        <v>158</v>
      </c>
      <c r="S32" s="90" t="s">
        <v>58</v>
      </c>
      <c r="T32" s="106" t="s">
        <v>59</v>
      </c>
      <c r="U32" s="106" t="s">
        <v>60</v>
      </c>
      <c r="V32" s="106" t="s">
        <v>61</v>
      </c>
      <c r="W32" s="106" t="s">
        <v>62</v>
      </c>
      <c r="X32" s="106" t="s">
        <v>75</v>
      </c>
      <c r="Y32" s="106" t="s">
        <v>63</v>
      </c>
      <c r="Z32" s="90">
        <f t="shared" si="0"/>
        <v>100</v>
      </c>
      <c r="AA32" s="90" t="str">
        <f t="shared" si="6"/>
        <v>Fuerte</v>
      </c>
      <c r="AB32" s="90" t="s">
        <v>141</v>
      </c>
      <c r="AC32" s="21">
        <f t="shared" si="2"/>
        <v>200</v>
      </c>
      <c r="AD32" s="114" t="str">
        <f t="shared" si="3"/>
        <v>Fuerte</v>
      </c>
      <c r="AE32" s="101">
        <f>(IF(AD32="Fuerte",100,IF(AD32="Moderado",50,0))/1)</f>
        <v>100</v>
      </c>
      <c r="AF32" s="90" t="str">
        <f>IF(AE32=100,"Fuerte",IF(OR(AE32=99,AE32&gt;=50),"Moderado","Débil"))</f>
        <v>Fuerte</v>
      </c>
      <c r="AG32" s="90" t="s">
        <v>150</v>
      </c>
      <c r="AH32" s="90" t="s">
        <v>152</v>
      </c>
      <c r="AI32" s="90" t="str">
        <f>VLOOKUP(IF(DE32=0,DE32+1,DE32),[9]Validacion!$J$15:$K$19,2,FALSE)</f>
        <v>Rara Vez</v>
      </c>
      <c r="AJ32" s="90" t="str">
        <f>VLOOKUP(IF(DG32=0,DG32+1,DG32),[9]Validacion!$J$23:$K$27,2,FALSE)</f>
        <v>Mayor</v>
      </c>
      <c r="AK32" s="90" t="str">
        <f>INDEX([9]Validacion!$C$15:$G$19,IF(DE32=0,DE32+1,'Mapa de Riesgos'!DE32:DE32),IF(DG32=0,DG32+1,'Mapa de Riesgos'!DG32:DG32))</f>
        <v>Alta</v>
      </c>
      <c r="AL32" s="90" t="s">
        <v>226</v>
      </c>
      <c r="AM32" s="85" t="s">
        <v>404</v>
      </c>
      <c r="AN32" s="85" t="s">
        <v>381</v>
      </c>
      <c r="AO32" s="85" t="s">
        <v>52</v>
      </c>
      <c r="AP32" s="84">
        <v>43467</v>
      </c>
      <c r="AQ32" s="84">
        <v>43830</v>
      </c>
      <c r="AR32" s="93" t="s">
        <v>405</v>
      </c>
      <c r="AS32" s="93"/>
      <c r="AT32" s="93"/>
      <c r="AU32" s="93"/>
      <c r="AV32" s="93"/>
      <c r="AW32" s="115"/>
      <c r="AX32" s="86"/>
      <c r="AY32" s="94"/>
      <c r="AZ32" s="94"/>
      <c r="BA32" s="94"/>
      <c r="BB32" s="116"/>
      <c r="BC32" s="116"/>
      <c r="BD32" s="116"/>
      <c r="BE32" s="116"/>
      <c r="BF32" s="117"/>
      <c r="BG32" s="118"/>
      <c r="BH32" s="136"/>
      <c r="BI32" s="136"/>
      <c r="BJ32" s="137"/>
      <c r="BK32" s="116"/>
      <c r="BL32" s="116"/>
      <c r="BM32" s="116"/>
      <c r="BN32" s="116"/>
      <c r="BO32" s="117"/>
      <c r="BP32" s="118"/>
      <c r="BQ32" s="136"/>
      <c r="BR32" s="136"/>
      <c r="BS32" s="97"/>
      <c r="BT32" s="119"/>
      <c r="BU32" s="119"/>
      <c r="BV32" s="119"/>
      <c r="BW32" s="119"/>
      <c r="BX32" s="119"/>
      <c r="BY32" s="119"/>
      <c r="BZ32" s="119"/>
      <c r="CA32" s="119"/>
      <c r="CB32" s="119"/>
      <c r="CC32" s="93"/>
      <c r="CD32" s="93"/>
      <c r="CE32" s="93"/>
      <c r="CF32" s="93"/>
      <c r="CG32" s="93"/>
      <c r="CH32" s="93"/>
      <c r="CI32" s="93"/>
      <c r="CJ32" s="93"/>
      <c r="CK32" s="93"/>
      <c r="CM32" s="138"/>
      <c r="CY32" s="94">
        <f>VLOOKUP(N32,[9]Validacion!$I$15:$M$19,2,FALSE)</f>
        <v>2</v>
      </c>
      <c r="CZ32" s="94">
        <f>VLOOKUP(O32,[9]Validacion!$I$23:$J$27,2,FALSE)</f>
        <v>4</v>
      </c>
      <c r="DD32" s="94">
        <f>VLOOKUP($N32,[9]Validacion!$I$15:$M$19,2,FALSE)</f>
        <v>2</v>
      </c>
      <c r="DE32" s="94">
        <f>IF(AF32="Fuerte",DD32-2,IF(AND(AF32="Moderado",AG32="Directamente",AH32="Directamente"),DD32-1,IF(AND(AF32="Moderado",AG32="No Disminuye",AH32="Directamente"),DD32,IF(AND(AF32="Moderado",AG32="Directamente",AH32="No Disminuye"),DD32-1,DD32))))</f>
        <v>0</v>
      </c>
      <c r="DF32" s="94">
        <f>VLOOKUP($O32,[9]Validacion!$I$23:$J$27,2,FALSE)</f>
        <v>4</v>
      </c>
      <c r="DG32" s="100">
        <f>IF(AF32="Fuerte",DF32,IF(AND(AF32="Moderado",AG32="Directamente",AH32="Directamente"),DF32-1,IF(AND(AF32="Moderado",AG32="No Disminuye",AH32="Directamente"),DF32-1,IF(AND(AF32="Moderado",AG32="Directamente",AH32="No Disminuye"),DF32,DF32))))</f>
        <v>4</v>
      </c>
    </row>
    <row r="33" spans="1:111" ht="118.55" customHeight="1" x14ac:dyDescent="0.25">
      <c r="A33" s="521" t="s">
        <v>25</v>
      </c>
      <c r="B33" s="521" t="s">
        <v>27</v>
      </c>
      <c r="C33" s="521" t="s">
        <v>27</v>
      </c>
      <c r="D33" s="565" t="s">
        <v>406</v>
      </c>
      <c r="E33" s="521" t="s">
        <v>407</v>
      </c>
      <c r="F33" s="564" t="s">
        <v>408</v>
      </c>
      <c r="L33" s="521" t="s">
        <v>409</v>
      </c>
      <c r="M33" s="521" t="s">
        <v>410</v>
      </c>
      <c r="N33" s="536" t="s">
        <v>10</v>
      </c>
      <c r="O33" s="536" t="s">
        <v>14</v>
      </c>
      <c r="P33" s="536" t="str">
        <f>INDEX([9]Validacion!$C$15:$G$19,'Mapa de Riesgos'!CY33:CY34,'Mapa de Riesgos'!CZ33:CZ34)</f>
        <v>Alta</v>
      </c>
      <c r="Q33" s="93" t="s">
        <v>411</v>
      </c>
      <c r="R33" s="90" t="s">
        <v>158</v>
      </c>
      <c r="S33" s="90" t="s">
        <v>58</v>
      </c>
      <c r="T33" s="90" t="s">
        <v>59</v>
      </c>
      <c r="U33" s="90" t="s">
        <v>60</v>
      </c>
      <c r="V33" s="90" t="s">
        <v>61</v>
      </c>
      <c r="W33" s="90" t="s">
        <v>62</v>
      </c>
      <c r="X33" s="90" t="s">
        <v>75</v>
      </c>
      <c r="Y33" s="90" t="s">
        <v>63</v>
      </c>
      <c r="Z33" s="90">
        <f t="shared" si="0"/>
        <v>100</v>
      </c>
      <c r="AA33" s="90" t="str">
        <f t="shared" si="6"/>
        <v>Fuerte</v>
      </c>
      <c r="AB33" s="90" t="s">
        <v>141</v>
      </c>
      <c r="AC33" s="21">
        <f t="shared" si="2"/>
        <v>200</v>
      </c>
      <c r="AD33" s="114" t="str">
        <f t="shared" si="3"/>
        <v>Fuerte</v>
      </c>
      <c r="AE33" s="536">
        <f>(IF(AD33="Fuerte",100,IF(AD33="Moderado",50,0))+IF(AD34="Fuerte",100,IF(AD34="Moderado",50,0)))/2</f>
        <v>100</v>
      </c>
      <c r="AF33" s="536" t="str">
        <f>IF(AE33=100,"Fuerte",IF(OR(AE33=99,AE33&gt;=50),"Moderado","Débil"))</f>
        <v>Fuerte</v>
      </c>
      <c r="AG33" s="536" t="s">
        <v>150</v>
      </c>
      <c r="AH33" s="536" t="s">
        <v>152</v>
      </c>
      <c r="AI33" s="536" t="str">
        <f>VLOOKUP(IF(DE33=0,DE33+1,DE33),[9]Validacion!$J$15:$K$19,2,FALSE)</f>
        <v>Rara Vez</v>
      </c>
      <c r="AJ33" s="536" t="str">
        <f>VLOOKUP(IF(DG33=0,DG33+1,DG33),[9]Validacion!$J$23:$K$27,2,FALSE)</f>
        <v>Mayor</v>
      </c>
      <c r="AK33" s="536" t="str">
        <f>INDEX([9]Validacion!$C$15:$G$19,IF(DE33=0,DE33+1,'Mapa de Riesgos'!DE33:DE34),IF(DG33=0,DG33+1,'Mapa de Riesgos'!DG33:DG34))</f>
        <v>Alta</v>
      </c>
      <c r="AL33" s="536" t="s">
        <v>226</v>
      </c>
      <c r="AM33" s="93" t="s">
        <v>412</v>
      </c>
      <c r="AN33" s="93" t="s">
        <v>413</v>
      </c>
      <c r="AO33" s="93" t="s">
        <v>25</v>
      </c>
      <c r="AP33" s="84">
        <v>43467</v>
      </c>
      <c r="AQ33" s="84">
        <v>43830</v>
      </c>
      <c r="AR33" s="93" t="s">
        <v>356</v>
      </c>
      <c r="AS33" s="567"/>
      <c r="AT33" s="567"/>
      <c r="AU33" s="93"/>
      <c r="AV33" s="93"/>
      <c r="AW33" s="139"/>
      <c r="AX33" s="86"/>
      <c r="AY33" s="530"/>
      <c r="AZ33" s="94"/>
      <c r="BA33" s="530"/>
      <c r="BB33" s="91"/>
      <c r="BC33" s="91"/>
      <c r="BD33" s="119"/>
      <c r="BE33" s="119"/>
      <c r="BF33" s="119"/>
      <c r="BG33" s="119"/>
      <c r="BH33" s="119"/>
      <c r="BI33" s="119"/>
      <c r="BJ33" s="119"/>
      <c r="BK33" s="119"/>
      <c r="BL33" s="119"/>
      <c r="BM33" s="119"/>
      <c r="BN33" s="119"/>
      <c r="BO33" s="119"/>
      <c r="BP33" s="119"/>
      <c r="BQ33" s="119"/>
      <c r="BR33" s="119"/>
      <c r="BS33" s="119"/>
      <c r="BT33" s="119"/>
      <c r="BU33" s="119"/>
      <c r="BV33" s="119"/>
      <c r="BW33" s="119"/>
      <c r="BX33" s="119"/>
      <c r="BY33" s="119"/>
      <c r="BZ33" s="119"/>
      <c r="CA33" s="119"/>
      <c r="CB33" s="119"/>
      <c r="CC33" s="93"/>
      <c r="CD33" s="93"/>
      <c r="CE33" s="93"/>
      <c r="CF33" s="93"/>
      <c r="CG33" s="93"/>
      <c r="CH33" s="93"/>
      <c r="CI33" s="93"/>
      <c r="CJ33" s="93"/>
      <c r="CK33" s="93"/>
      <c r="CY33" s="530">
        <f>VLOOKUP(N33,[9]Validacion!$I$15:$M$19,2,FALSE)</f>
        <v>2</v>
      </c>
      <c r="CZ33" s="530">
        <f>VLOOKUP(O33,[9]Validacion!$I$23:$J$27,2,FALSE)</f>
        <v>4</v>
      </c>
      <c r="DD33" s="530">
        <f>VLOOKUP($N33,[9]Validacion!$I$15:$M$19,2,FALSE)</f>
        <v>2</v>
      </c>
      <c r="DE33" s="530">
        <f>IF(AF33="Fuerte",DD33-2,IF(AND(AF33="Moderado",AG33="Directamente",AH33="Directamente"),DD33-1,IF(AND(AF33="Moderado",AG33="No Disminuye",AH33="Directamente"),DD33,IF(AND(AF33="Moderado",AG33="Directamente",AH33="No Disminuye"),DD33-1,DD33))))</f>
        <v>0</v>
      </c>
      <c r="DF33" s="530">
        <f>VLOOKUP($O33,[9]Validacion!$I$23:$J$27,2,FALSE)</f>
        <v>4</v>
      </c>
      <c r="DG33" s="539">
        <f>IF(AF33="Fuerte",DF33,IF(AND(AF33="Moderado",AG33="Directamente",AH33="Directamente"),DF33-1,IF(AND(AF33="Moderado",AG33="No Disminuye",AH33="Directamente"),DF33-1,IF(AND(AF33="Moderado",AG33="Directamente",AH33="No Disminuye"),DF33,DF33))))</f>
        <v>4</v>
      </c>
    </row>
    <row r="34" spans="1:111" ht="102.25" customHeight="1" x14ac:dyDescent="0.25">
      <c r="A34" s="521"/>
      <c r="B34" s="521"/>
      <c r="C34" s="521"/>
      <c r="D34" s="565"/>
      <c r="E34" s="521"/>
      <c r="F34" s="564"/>
      <c r="L34" s="521"/>
      <c r="M34" s="521"/>
      <c r="N34" s="536"/>
      <c r="O34" s="536"/>
      <c r="P34" s="536"/>
      <c r="Q34" s="93" t="s">
        <v>414</v>
      </c>
      <c r="R34" s="90" t="s">
        <v>158</v>
      </c>
      <c r="S34" s="90" t="s">
        <v>58</v>
      </c>
      <c r="T34" s="90" t="s">
        <v>59</v>
      </c>
      <c r="U34" s="90" t="s">
        <v>60</v>
      </c>
      <c r="V34" s="90" t="s">
        <v>61</v>
      </c>
      <c r="W34" s="90" t="s">
        <v>62</v>
      </c>
      <c r="X34" s="90" t="s">
        <v>75</v>
      </c>
      <c r="Y34" s="90" t="s">
        <v>63</v>
      </c>
      <c r="Z34" s="90">
        <f t="shared" si="0"/>
        <v>100</v>
      </c>
      <c r="AA34" s="90" t="str">
        <f t="shared" si="6"/>
        <v>Fuerte</v>
      </c>
      <c r="AB34" s="90" t="s">
        <v>141</v>
      </c>
      <c r="AC34" s="21">
        <f t="shared" si="2"/>
        <v>200</v>
      </c>
      <c r="AD34" s="114" t="str">
        <f t="shared" si="3"/>
        <v>Fuerte</v>
      </c>
      <c r="AE34" s="536"/>
      <c r="AF34" s="536"/>
      <c r="AG34" s="536"/>
      <c r="AH34" s="536"/>
      <c r="AI34" s="536"/>
      <c r="AJ34" s="536"/>
      <c r="AK34" s="536"/>
      <c r="AL34" s="536"/>
      <c r="AM34" s="93" t="s">
        <v>415</v>
      </c>
      <c r="AN34" s="93" t="s">
        <v>416</v>
      </c>
      <c r="AO34" s="93" t="s">
        <v>25</v>
      </c>
      <c r="AP34" s="84">
        <v>43467</v>
      </c>
      <c r="AQ34" s="84">
        <v>43830</v>
      </c>
      <c r="AR34" s="93" t="s">
        <v>417</v>
      </c>
      <c r="AS34" s="568"/>
      <c r="AT34" s="568"/>
      <c r="AU34" s="93"/>
      <c r="AV34" s="93"/>
      <c r="AW34" s="140"/>
      <c r="AX34" s="86"/>
      <c r="AY34" s="532"/>
      <c r="AZ34" s="96"/>
      <c r="BA34" s="532"/>
      <c r="BB34" s="92"/>
      <c r="BC34" s="92"/>
      <c r="BD34" s="119"/>
      <c r="BE34" s="119"/>
      <c r="BF34" s="119"/>
      <c r="BG34" s="119"/>
      <c r="BH34" s="119"/>
      <c r="BI34" s="119"/>
      <c r="BJ34" s="119"/>
      <c r="BK34" s="119"/>
      <c r="BL34" s="119"/>
      <c r="BM34" s="119"/>
      <c r="BN34" s="119"/>
      <c r="BO34" s="119"/>
      <c r="BP34" s="119"/>
      <c r="BQ34" s="119"/>
      <c r="BR34" s="119"/>
      <c r="BS34" s="119"/>
      <c r="BT34" s="119"/>
      <c r="BU34" s="119"/>
      <c r="BV34" s="119"/>
      <c r="BW34" s="119"/>
      <c r="BX34" s="119"/>
      <c r="BY34" s="119"/>
      <c r="BZ34" s="119"/>
      <c r="CA34" s="119"/>
      <c r="CB34" s="119"/>
      <c r="CC34" s="93"/>
      <c r="CD34" s="93"/>
      <c r="CE34" s="93"/>
      <c r="CF34" s="93"/>
      <c r="CG34" s="93"/>
      <c r="CH34" s="93"/>
      <c r="CI34" s="93"/>
      <c r="CJ34" s="93"/>
      <c r="CK34" s="93"/>
      <c r="CY34" s="532"/>
      <c r="CZ34" s="532"/>
      <c r="DD34" s="532"/>
      <c r="DE34" s="532"/>
      <c r="DF34" s="532"/>
      <c r="DG34" s="539"/>
    </row>
    <row r="35" spans="1:111" ht="134.5" customHeight="1" x14ac:dyDescent="0.25">
      <c r="A35" s="521" t="s">
        <v>25</v>
      </c>
      <c r="B35" s="521" t="s">
        <v>27</v>
      </c>
      <c r="C35" s="521" t="s">
        <v>27</v>
      </c>
      <c r="D35" s="566" t="s">
        <v>213</v>
      </c>
      <c r="E35" s="521" t="s">
        <v>418</v>
      </c>
      <c r="F35" s="564" t="s">
        <v>419</v>
      </c>
      <c r="L35" s="564" t="s">
        <v>420</v>
      </c>
      <c r="M35" s="564" t="s">
        <v>421</v>
      </c>
      <c r="N35" s="536" t="s">
        <v>10</v>
      </c>
      <c r="O35" s="536" t="s">
        <v>14</v>
      </c>
      <c r="P35" s="536" t="str">
        <f>INDEX([9]Validacion!$C$15:$G$19,'Mapa de Riesgos'!CY35:CY36,'Mapa de Riesgos'!CZ35:CZ36)</f>
        <v>Alta</v>
      </c>
      <c r="Q35" s="93" t="s">
        <v>422</v>
      </c>
      <c r="R35" s="90" t="s">
        <v>158</v>
      </c>
      <c r="S35" s="90" t="s">
        <v>58</v>
      </c>
      <c r="T35" s="90" t="s">
        <v>59</v>
      </c>
      <c r="U35" s="90" t="s">
        <v>60</v>
      </c>
      <c r="V35" s="90" t="s">
        <v>61</v>
      </c>
      <c r="W35" s="90" t="s">
        <v>62</v>
      </c>
      <c r="X35" s="90" t="s">
        <v>75</v>
      </c>
      <c r="Y35" s="90" t="s">
        <v>63</v>
      </c>
      <c r="Z35" s="90">
        <f>IF(S35="Asignado",15,0)+IF(T35="Adecuado",15,0)+IF(U35="Oportuna",15,0)+IF(V35="Prevenir",15,IF(V35="Detectar",10,0))+IF(W35="Confiable",15,0)+IF(X35="Se investigan y resuelven oportunamente",15,0)+IF(Y35="Completa",10,IF(Y35="Incompleta",5,0))</f>
        <v>100</v>
      </c>
      <c r="AA35" s="90" t="str">
        <f t="shared" si="6"/>
        <v>Fuerte</v>
      </c>
      <c r="AB35" s="90" t="s">
        <v>141</v>
      </c>
      <c r="AC35" s="21">
        <f>IF(AA35="Fuerte",100,IF(AA35="Moderado",50,0))+IF(AB35="Fuerte",100,IF(AB35="Moderado",50,0))</f>
        <v>200</v>
      </c>
      <c r="AD35" s="114" t="str">
        <f>IF(AND(AA35="Moderado",AB35="Moderado",AC35=100),"Moderado",IF(AC35=200,"Fuerte",IF(OR(AC35=150,),"Moderado","Débil")))</f>
        <v>Fuerte</v>
      </c>
      <c r="AE35" s="536">
        <f>(IF(AD35="Fuerte",100,IF(AD35="Moderado",50,0))+IF(AD36="Fuerte",100,IF(AD36="Moderado",50,0)))/2</f>
        <v>100</v>
      </c>
      <c r="AF35" s="536" t="str">
        <f>IF(AE35=100,"Fuerte",IF(OR(AE35=99,AE35&gt;=50),"Moderado","Débil"))</f>
        <v>Fuerte</v>
      </c>
      <c r="AG35" s="536" t="s">
        <v>150</v>
      </c>
      <c r="AH35" s="536" t="s">
        <v>152</v>
      </c>
      <c r="AI35" s="536" t="str">
        <f>VLOOKUP(IF(DE35=0,DE35+1,DE35),[9]Validacion!$J$15:$K$19,2,FALSE)</f>
        <v>Rara Vez</v>
      </c>
      <c r="AJ35" s="536" t="str">
        <f>VLOOKUP(IF(DG35=0,DG35+1,DG35),[9]Validacion!$J$23:$K$27,2,FALSE)</f>
        <v>Mayor</v>
      </c>
      <c r="AK35" s="536" t="str">
        <f>INDEX([9]Validacion!$C$15:$G$19,IF(DE35=0,DE35+1,'Mapa de Riesgos'!DE35:DE36),IF(DG35=0,DG35+1,'Mapa de Riesgos'!DG35:DG36))</f>
        <v>Alta</v>
      </c>
      <c r="AL35" s="536" t="s">
        <v>226</v>
      </c>
      <c r="AM35" s="93" t="s">
        <v>423</v>
      </c>
      <c r="AN35" s="93" t="s">
        <v>328</v>
      </c>
      <c r="AO35" s="93" t="s">
        <v>25</v>
      </c>
      <c r="AP35" s="84">
        <v>43467</v>
      </c>
      <c r="AQ35" s="84">
        <v>43830</v>
      </c>
      <c r="AR35" s="93" t="s">
        <v>424</v>
      </c>
      <c r="AS35" s="567"/>
      <c r="AT35" s="567"/>
      <c r="AU35" s="93"/>
      <c r="AV35" s="93"/>
      <c r="AW35" s="90"/>
      <c r="AX35" s="86"/>
      <c r="AY35" s="530"/>
      <c r="AZ35" s="94"/>
      <c r="BA35" s="530"/>
      <c r="BB35" s="567"/>
      <c r="BC35" s="567"/>
      <c r="BD35" s="93"/>
      <c r="BE35" s="90"/>
      <c r="BF35" s="90"/>
      <c r="BG35" s="86"/>
      <c r="BH35" s="530"/>
      <c r="BI35" s="530"/>
      <c r="BJ35" s="527"/>
      <c r="BK35" s="567"/>
      <c r="BL35" s="567"/>
      <c r="BM35" s="93"/>
      <c r="BN35" s="90"/>
      <c r="BO35" s="90"/>
      <c r="BP35" s="86"/>
      <c r="BQ35" s="530"/>
      <c r="BR35" s="530"/>
      <c r="BS35" s="530"/>
      <c r="BT35" s="119"/>
      <c r="BU35" s="119"/>
      <c r="BV35" s="119"/>
      <c r="BW35" s="119"/>
      <c r="BX35" s="119"/>
      <c r="BY35" s="119"/>
      <c r="BZ35" s="119"/>
      <c r="CA35" s="119"/>
      <c r="CB35" s="119"/>
      <c r="CC35" s="93"/>
      <c r="CD35" s="93"/>
      <c r="CE35" s="93"/>
      <c r="CF35" s="93"/>
      <c r="CG35" s="93"/>
      <c r="CH35" s="93"/>
      <c r="CI35" s="93"/>
      <c r="CJ35" s="93"/>
      <c r="CK35" s="93"/>
      <c r="CY35" s="530">
        <f>VLOOKUP(N35,[9]Validacion!$I$15:$M$19,2,FALSE)</f>
        <v>2</v>
      </c>
      <c r="CZ35" s="530">
        <f>VLOOKUP(O35,[9]Validacion!$I$23:$J$27,2,FALSE)</f>
        <v>4</v>
      </c>
      <c r="DD35" s="530">
        <f>VLOOKUP($N35,[9]Validacion!$I$15:$M$19,2,FALSE)</f>
        <v>2</v>
      </c>
      <c r="DE35" s="530">
        <f>IF(AF35="Fuerte",DD35-2,IF(AND(AF35="Moderado",AG35="Directamente",AH35="Directamente"),DD35-1,IF(AND(AF35="Moderado",AG35="No Disminuye",AH35="Directamente"),DD35,IF(AND(AF35="Moderado",AG35="Directamente",AH35="No Disminuye"),DD35-1,DD35))))</f>
        <v>0</v>
      </c>
      <c r="DF35" s="530">
        <f>VLOOKUP($O35,[9]Validacion!$I$23:$J$27,2,FALSE)</f>
        <v>4</v>
      </c>
      <c r="DG35" s="539">
        <f>IF(AF35="Fuerte",DF35,IF(AND(AF35="Moderado",AG35="Directamente",AH35="Directamente"),DF35-1,IF(AND(AF35="Moderado",AG35="No Disminuye",AH35="Directamente"),DF35-1,IF(AND(AF35="Moderado",AG35="Directamente",AH35="No Disminuye"),DF35,DF35))))</f>
        <v>4</v>
      </c>
    </row>
    <row r="36" spans="1:111" ht="99" customHeight="1" x14ac:dyDescent="0.25">
      <c r="A36" s="521"/>
      <c r="B36" s="521"/>
      <c r="C36" s="521"/>
      <c r="D36" s="566"/>
      <c r="E36" s="521"/>
      <c r="F36" s="564"/>
      <c r="L36" s="564"/>
      <c r="M36" s="564"/>
      <c r="N36" s="536"/>
      <c r="O36" s="536"/>
      <c r="P36" s="536"/>
      <c r="Q36" s="93" t="s">
        <v>425</v>
      </c>
      <c r="R36" s="90" t="s">
        <v>158</v>
      </c>
      <c r="S36" s="90" t="s">
        <v>58</v>
      </c>
      <c r="T36" s="90" t="s">
        <v>59</v>
      </c>
      <c r="U36" s="90" t="s">
        <v>60</v>
      </c>
      <c r="V36" s="90" t="s">
        <v>61</v>
      </c>
      <c r="W36" s="90" t="s">
        <v>62</v>
      </c>
      <c r="X36" s="90" t="s">
        <v>75</v>
      </c>
      <c r="Y36" s="90" t="s">
        <v>63</v>
      </c>
      <c r="Z36" s="90">
        <f>IF(S36="Asignado",15,0)+IF(T36="Adecuado",15,0)+IF(U36="Oportuna",15,0)+IF(V36="Prevenir",15,IF(V36="Detectar",10,0))+IF(W36="Confiable",15,0)+IF(X36="Se investigan y resuelven oportunamente",15,0)+IF(Y36="Completa",10,IF(Y36="Incompleta",5,0))</f>
        <v>100</v>
      </c>
      <c r="AA36" s="90" t="str">
        <f t="shared" si="6"/>
        <v>Fuerte</v>
      </c>
      <c r="AB36" s="90" t="s">
        <v>141</v>
      </c>
      <c r="AC36" s="21">
        <f>IF(AA36="Fuerte",100,IF(AA36="Moderado",50,0))+IF(AB36="Fuerte",100,IF(AB36="Moderado",50,0))</f>
        <v>200</v>
      </c>
      <c r="AD36" s="114" t="str">
        <f>IF(AND(AA36="Moderado",AB36="Moderado",AC36=100),"Moderado",IF(AC36=200,"Fuerte",IF(OR(AC36=150,),"Moderado","Débil")))</f>
        <v>Fuerte</v>
      </c>
      <c r="AE36" s="536"/>
      <c r="AF36" s="536"/>
      <c r="AG36" s="536"/>
      <c r="AH36" s="536"/>
      <c r="AI36" s="536"/>
      <c r="AJ36" s="536"/>
      <c r="AK36" s="536"/>
      <c r="AL36" s="536"/>
      <c r="AM36" s="93" t="s">
        <v>426</v>
      </c>
      <c r="AN36" s="93" t="s">
        <v>427</v>
      </c>
      <c r="AO36" s="93" t="s">
        <v>25</v>
      </c>
      <c r="AP36" s="84">
        <v>43467</v>
      </c>
      <c r="AQ36" s="84">
        <v>43830</v>
      </c>
      <c r="AR36" s="93" t="s">
        <v>428</v>
      </c>
      <c r="AS36" s="568"/>
      <c r="AT36" s="568"/>
      <c r="AU36" s="93"/>
      <c r="AV36" s="93"/>
      <c r="AW36" s="115"/>
      <c r="AX36" s="86"/>
      <c r="AY36" s="532"/>
      <c r="AZ36" s="96"/>
      <c r="BA36" s="532"/>
      <c r="BB36" s="568"/>
      <c r="BC36" s="568"/>
      <c r="BD36" s="93"/>
      <c r="BE36" s="93"/>
      <c r="BF36" s="115"/>
      <c r="BG36" s="86"/>
      <c r="BH36" s="532"/>
      <c r="BI36" s="532"/>
      <c r="BJ36" s="529"/>
      <c r="BK36" s="568"/>
      <c r="BL36" s="568"/>
      <c r="BM36" s="93"/>
      <c r="BN36" s="93"/>
      <c r="BO36" s="115"/>
      <c r="BP36" s="86"/>
      <c r="BQ36" s="532"/>
      <c r="BR36" s="532"/>
      <c r="BS36" s="532"/>
      <c r="BT36" s="119"/>
      <c r="BU36" s="119"/>
      <c r="BV36" s="119"/>
      <c r="BW36" s="119"/>
      <c r="BX36" s="119"/>
      <c r="BY36" s="119"/>
      <c r="BZ36" s="119"/>
      <c r="CA36" s="119"/>
      <c r="CB36" s="119"/>
      <c r="CC36" s="93"/>
      <c r="CD36" s="93"/>
      <c r="CE36" s="93"/>
      <c r="CF36" s="93"/>
      <c r="CG36" s="93"/>
      <c r="CH36" s="93"/>
      <c r="CI36" s="93"/>
      <c r="CJ36" s="93"/>
      <c r="CK36" s="93"/>
      <c r="CY36" s="532"/>
      <c r="CZ36" s="532"/>
      <c r="DD36" s="532"/>
      <c r="DE36" s="532"/>
      <c r="DF36" s="532"/>
      <c r="DG36" s="539"/>
    </row>
    <row r="37" spans="1:111" ht="99" customHeight="1" x14ac:dyDescent="0.25">
      <c r="A37" s="521" t="s">
        <v>24</v>
      </c>
      <c r="B37" s="521" t="s">
        <v>27</v>
      </c>
      <c r="C37" s="521" t="s">
        <v>27</v>
      </c>
      <c r="D37" s="569" t="s">
        <v>202</v>
      </c>
      <c r="E37" s="521" t="s">
        <v>429</v>
      </c>
      <c r="F37" s="521" t="s">
        <v>430</v>
      </c>
      <c r="L37" s="521" t="s">
        <v>431</v>
      </c>
      <c r="M37" s="521" t="s">
        <v>432</v>
      </c>
      <c r="N37" s="536" t="s">
        <v>10</v>
      </c>
      <c r="O37" s="536" t="s">
        <v>14</v>
      </c>
      <c r="P37" s="536" t="str">
        <f>INDEX([9]Validacion!$C$15:$G$19,'Mapa de Riesgos'!CY37:CY40,'Mapa de Riesgos'!CZ37:CZ40)</f>
        <v>Alta</v>
      </c>
      <c r="Q37" s="93" t="s">
        <v>433</v>
      </c>
      <c r="R37" s="90" t="s">
        <v>158</v>
      </c>
      <c r="S37" s="106" t="s">
        <v>58</v>
      </c>
      <c r="T37" s="90" t="s">
        <v>59</v>
      </c>
      <c r="U37" s="90" t="s">
        <v>60</v>
      </c>
      <c r="V37" s="90" t="s">
        <v>61</v>
      </c>
      <c r="W37" s="90" t="s">
        <v>62</v>
      </c>
      <c r="X37" s="90" t="s">
        <v>75</v>
      </c>
      <c r="Y37" s="90" t="s">
        <v>63</v>
      </c>
      <c r="Z37" s="90">
        <f t="shared" si="0"/>
        <v>100</v>
      </c>
      <c r="AA37" s="90" t="str">
        <f t="shared" si="6"/>
        <v>Fuerte</v>
      </c>
      <c r="AB37" s="90" t="s">
        <v>141</v>
      </c>
      <c r="AC37" s="21">
        <f t="shared" si="2"/>
        <v>200</v>
      </c>
      <c r="AD37" s="114" t="str">
        <f t="shared" si="3"/>
        <v>Fuerte</v>
      </c>
      <c r="AE37" s="538">
        <f>(IF(AD37="Fuerte",100,IF(AD37="Moderado",50,0))+IF(AD38="Fuerte",100,IF(AD38="Moderado",50,0))+IF(AD39="Fuerte",100,IF(AD39="Moderado",50,0))+IF(AD40="Fuerte",100,IF(AD40="Moderado",50,0)))/4</f>
        <v>100</v>
      </c>
      <c r="AF37" s="536" t="str">
        <f>IF(AE37=100,"Fuerte",IF(OR(AE37=99,AE37&gt;=50),"Moderado","Débil"))</f>
        <v>Fuerte</v>
      </c>
      <c r="AG37" s="536" t="s">
        <v>150</v>
      </c>
      <c r="AH37" s="536" t="s">
        <v>152</v>
      </c>
      <c r="AI37" s="536" t="str">
        <f>VLOOKUP(IF(DE37=0,DE37+1,DE37),[9]Validacion!$J$15:$K$19,2,FALSE)</f>
        <v>Rara Vez</v>
      </c>
      <c r="AJ37" s="536" t="str">
        <f>VLOOKUP(IF(DG37=0,DG37+1,DG37),[9]Validacion!$J$23:$K$27,2,FALSE)</f>
        <v>Mayor</v>
      </c>
      <c r="AK37" s="536" t="str">
        <f>INDEX([9]Validacion!$C$15:$G$19,IF(DE37=0,DE37+1,'Mapa de Riesgos'!DE37:DE40),IF(DG37=0,DG37+1,'Mapa de Riesgos'!DG37:DG40))</f>
        <v>Alta</v>
      </c>
      <c r="AL37" s="536" t="s">
        <v>226</v>
      </c>
      <c r="AM37" s="93" t="s">
        <v>434</v>
      </c>
      <c r="AN37" s="93" t="s">
        <v>435</v>
      </c>
      <c r="AO37" s="93" t="s">
        <v>436</v>
      </c>
      <c r="AP37" s="84">
        <v>43467</v>
      </c>
      <c r="AQ37" s="84">
        <v>43830</v>
      </c>
      <c r="AR37" s="93" t="s">
        <v>437</v>
      </c>
      <c r="AS37" s="141"/>
      <c r="AT37" s="141"/>
      <c r="AU37" s="93"/>
      <c r="AV37" s="85"/>
      <c r="AW37" s="121"/>
      <c r="AX37" s="86"/>
      <c r="AY37" s="530"/>
      <c r="AZ37" s="94"/>
      <c r="BA37" s="530"/>
      <c r="BB37" s="141"/>
      <c r="BC37" s="141"/>
      <c r="BD37" s="93"/>
      <c r="BE37" s="85"/>
      <c r="BF37" s="121"/>
      <c r="BG37" s="86"/>
      <c r="BH37" s="530"/>
      <c r="BI37" s="530"/>
      <c r="BJ37" s="141" t="s">
        <v>438</v>
      </c>
      <c r="BK37" s="141"/>
      <c r="BL37" s="141"/>
      <c r="BM37" s="93"/>
      <c r="BN37" s="85"/>
      <c r="BO37" s="121"/>
      <c r="BP37" s="86"/>
      <c r="BQ37" s="530"/>
      <c r="BR37" s="530"/>
      <c r="BS37" s="141"/>
      <c r="BT37" s="141"/>
      <c r="BU37" s="93"/>
      <c r="BV37" s="85"/>
      <c r="BW37" s="121"/>
      <c r="BX37" s="86"/>
      <c r="BY37" s="530"/>
      <c r="BZ37" s="530"/>
      <c r="CA37" s="119"/>
      <c r="CB37" s="119"/>
      <c r="CC37" s="93"/>
      <c r="CD37" s="93"/>
      <c r="CE37" s="93"/>
      <c r="CF37" s="93"/>
      <c r="CG37" s="93"/>
      <c r="CH37" s="93"/>
      <c r="CI37" s="93"/>
      <c r="CJ37" s="93"/>
      <c r="CK37" s="93"/>
      <c r="CY37" s="530">
        <f>VLOOKUP(N37,[9]Validacion!$I$15:$M$19,2,FALSE)</f>
        <v>2</v>
      </c>
      <c r="CZ37" s="530">
        <f>VLOOKUP(O37,[9]Validacion!$I$23:$J$27,2,FALSE)</f>
        <v>4</v>
      </c>
      <c r="DD37" s="530">
        <f>VLOOKUP($N37,[9]Validacion!$I$15:$M$19,2,FALSE)</f>
        <v>2</v>
      </c>
      <c r="DE37" s="530">
        <f>IF(AF37="Fuerte",DD37-2,IF(AND(AF37="Moderado",AG37="Directamente",AH37="Directamente"),DD37-1,IF(AND(AF37="Moderado",AG37="No Disminuye",AH37="Directamente"),DD37,IF(AND(AF37="Moderado",AG37="Directamente",AH37="No Disminuye"),DD37-1,DD37))))</f>
        <v>0</v>
      </c>
      <c r="DF37" s="530">
        <f>VLOOKUP($O37,[9]Validacion!$I$23:$J$27,2,FALSE)</f>
        <v>4</v>
      </c>
      <c r="DG37" s="539">
        <f>IF(AF37="Fuerte",DF37,IF(AND(AF37="Moderado",AG37="Directamente",AH37="Directamente"),DF37-1,IF(AND(AF37="Moderado",AG37="No Disminuye",AH37="Directamente"),DF37-1,IF(AND(AF37="Moderado",AG37="Directamente",AH37="No Disminuye"),DF37,DF37))))</f>
        <v>4</v>
      </c>
    </row>
    <row r="38" spans="1:111" ht="107.5" customHeight="1" x14ac:dyDescent="0.25">
      <c r="A38" s="521"/>
      <c r="B38" s="521"/>
      <c r="C38" s="521"/>
      <c r="D38" s="569"/>
      <c r="E38" s="521"/>
      <c r="F38" s="521"/>
      <c r="L38" s="521"/>
      <c r="M38" s="521"/>
      <c r="N38" s="536"/>
      <c r="O38" s="536"/>
      <c r="P38" s="536"/>
      <c r="Q38" s="93" t="s">
        <v>439</v>
      </c>
      <c r="R38" s="90" t="s">
        <v>158</v>
      </c>
      <c r="S38" s="106" t="s">
        <v>58</v>
      </c>
      <c r="T38" s="90" t="s">
        <v>59</v>
      </c>
      <c r="U38" s="90" t="s">
        <v>60</v>
      </c>
      <c r="V38" s="90" t="s">
        <v>61</v>
      </c>
      <c r="W38" s="90" t="s">
        <v>62</v>
      </c>
      <c r="X38" s="90" t="s">
        <v>75</v>
      </c>
      <c r="Y38" s="90" t="s">
        <v>63</v>
      </c>
      <c r="Z38" s="90">
        <f t="shared" si="0"/>
        <v>100</v>
      </c>
      <c r="AA38" s="90" t="str">
        <f t="shared" si="6"/>
        <v>Fuerte</v>
      </c>
      <c r="AB38" s="90" t="s">
        <v>141</v>
      </c>
      <c r="AC38" s="21">
        <f t="shared" si="2"/>
        <v>200</v>
      </c>
      <c r="AD38" s="114" t="str">
        <f t="shared" si="3"/>
        <v>Fuerte</v>
      </c>
      <c r="AE38" s="538"/>
      <c r="AF38" s="536"/>
      <c r="AG38" s="536"/>
      <c r="AH38" s="536"/>
      <c r="AI38" s="536"/>
      <c r="AJ38" s="536"/>
      <c r="AK38" s="536"/>
      <c r="AL38" s="536"/>
      <c r="AM38" s="93" t="s">
        <v>440</v>
      </c>
      <c r="AN38" s="93" t="s">
        <v>441</v>
      </c>
      <c r="AO38" s="93" t="s">
        <v>436</v>
      </c>
      <c r="AP38" s="84">
        <v>43467</v>
      </c>
      <c r="AQ38" s="84">
        <v>43830</v>
      </c>
      <c r="AR38" s="93" t="s">
        <v>442</v>
      </c>
      <c r="AS38" s="141"/>
      <c r="AT38" s="141"/>
      <c r="AU38" s="533"/>
      <c r="AV38" s="524"/>
      <c r="AW38" s="570"/>
      <c r="AX38" s="546"/>
      <c r="AY38" s="531"/>
      <c r="AZ38" s="95"/>
      <c r="BA38" s="531"/>
      <c r="BB38" s="141"/>
      <c r="BC38" s="141"/>
      <c r="BD38" s="533"/>
      <c r="BE38" s="524"/>
      <c r="BF38" s="570"/>
      <c r="BG38" s="546"/>
      <c r="BH38" s="531"/>
      <c r="BI38" s="531"/>
      <c r="BJ38" s="567" t="s">
        <v>443</v>
      </c>
      <c r="BK38" s="141"/>
      <c r="BL38" s="141"/>
      <c r="BM38" s="533"/>
      <c r="BN38" s="524"/>
      <c r="BO38" s="570"/>
      <c r="BP38" s="546"/>
      <c r="BQ38" s="531"/>
      <c r="BR38" s="531"/>
      <c r="BS38" s="567"/>
      <c r="BT38" s="141"/>
      <c r="BU38" s="533"/>
      <c r="BV38" s="524"/>
      <c r="BW38" s="570"/>
      <c r="BX38" s="546"/>
      <c r="BY38" s="531"/>
      <c r="BZ38" s="531"/>
      <c r="CA38" s="119"/>
      <c r="CB38" s="119"/>
      <c r="CC38" s="93"/>
      <c r="CD38" s="93"/>
      <c r="CE38" s="93"/>
      <c r="CF38" s="93"/>
      <c r="CG38" s="93"/>
      <c r="CH38" s="93"/>
      <c r="CI38" s="93"/>
      <c r="CJ38" s="93"/>
      <c r="CK38" s="93"/>
      <c r="CY38" s="531"/>
      <c r="CZ38" s="531"/>
      <c r="DD38" s="531"/>
      <c r="DE38" s="531"/>
      <c r="DF38" s="531"/>
      <c r="DG38" s="539"/>
    </row>
    <row r="39" spans="1:111" ht="104.95" customHeight="1" x14ac:dyDescent="0.25">
      <c r="A39" s="521"/>
      <c r="B39" s="521"/>
      <c r="C39" s="521"/>
      <c r="D39" s="569"/>
      <c r="E39" s="521"/>
      <c r="F39" s="521"/>
      <c r="L39" s="521"/>
      <c r="M39" s="521"/>
      <c r="N39" s="536"/>
      <c r="O39" s="536"/>
      <c r="P39" s="536"/>
      <c r="Q39" s="93" t="s">
        <v>444</v>
      </c>
      <c r="R39" s="90" t="s">
        <v>158</v>
      </c>
      <c r="S39" s="106" t="s">
        <v>58</v>
      </c>
      <c r="T39" s="90" t="s">
        <v>59</v>
      </c>
      <c r="U39" s="90" t="s">
        <v>60</v>
      </c>
      <c r="V39" s="90" t="s">
        <v>61</v>
      </c>
      <c r="W39" s="90" t="s">
        <v>62</v>
      </c>
      <c r="X39" s="90" t="s">
        <v>75</v>
      </c>
      <c r="Y39" s="90" t="s">
        <v>63</v>
      </c>
      <c r="Z39" s="90">
        <f t="shared" si="0"/>
        <v>100</v>
      </c>
      <c r="AA39" s="90" t="str">
        <f t="shared" si="6"/>
        <v>Fuerte</v>
      </c>
      <c r="AB39" s="90" t="s">
        <v>141</v>
      </c>
      <c r="AC39" s="21">
        <f t="shared" si="2"/>
        <v>200</v>
      </c>
      <c r="AD39" s="114" t="str">
        <f t="shared" si="3"/>
        <v>Fuerte</v>
      </c>
      <c r="AE39" s="538"/>
      <c r="AF39" s="536"/>
      <c r="AG39" s="536"/>
      <c r="AH39" s="536"/>
      <c r="AI39" s="536"/>
      <c r="AJ39" s="536"/>
      <c r="AK39" s="536"/>
      <c r="AL39" s="536"/>
      <c r="AM39" s="93" t="s">
        <v>445</v>
      </c>
      <c r="AN39" s="93" t="s">
        <v>446</v>
      </c>
      <c r="AO39" s="93" t="s">
        <v>436</v>
      </c>
      <c r="AP39" s="84">
        <v>43467</v>
      </c>
      <c r="AQ39" s="84">
        <v>43830</v>
      </c>
      <c r="AR39" s="93" t="s">
        <v>447</v>
      </c>
      <c r="AS39" s="141"/>
      <c r="AT39" s="141"/>
      <c r="AU39" s="534"/>
      <c r="AV39" s="525"/>
      <c r="AW39" s="571"/>
      <c r="AX39" s="573"/>
      <c r="AY39" s="531"/>
      <c r="AZ39" s="95"/>
      <c r="BA39" s="531"/>
      <c r="BB39" s="141"/>
      <c r="BC39" s="141"/>
      <c r="BD39" s="534"/>
      <c r="BE39" s="525"/>
      <c r="BF39" s="571"/>
      <c r="BG39" s="573"/>
      <c r="BH39" s="531"/>
      <c r="BI39" s="531"/>
      <c r="BJ39" s="574"/>
      <c r="BK39" s="141"/>
      <c r="BL39" s="141"/>
      <c r="BM39" s="534"/>
      <c r="BN39" s="525"/>
      <c r="BO39" s="571"/>
      <c r="BP39" s="573"/>
      <c r="BQ39" s="531"/>
      <c r="BR39" s="531"/>
      <c r="BS39" s="574"/>
      <c r="BT39" s="141"/>
      <c r="BU39" s="534"/>
      <c r="BV39" s="525"/>
      <c r="BW39" s="571"/>
      <c r="BX39" s="573"/>
      <c r="BY39" s="531"/>
      <c r="BZ39" s="531"/>
      <c r="CA39" s="119"/>
      <c r="CB39" s="119"/>
      <c r="CC39" s="93"/>
      <c r="CD39" s="93"/>
      <c r="CE39" s="93"/>
      <c r="CF39" s="93"/>
      <c r="CG39" s="93"/>
      <c r="CH39" s="93"/>
      <c r="CI39" s="93"/>
      <c r="CJ39" s="93"/>
      <c r="CK39" s="93"/>
      <c r="CY39" s="531"/>
      <c r="CZ39" s="531"/>
      <c r="DD39" s="531"/>
      <c r="DE39" s="531"/>
      <c r="DF39" s="531"/>
      <c r="DG39" s="539"/>
    </row>
    <row r="40" spans="1:111" ht="93.75" customHeight="1" x14ac:dyDescent="0.25">
      <c r="A40" s="521"/>
      <c r="B40" s="521"/>
      <c r="C40" s="521"/>
      <c r="D40" s="569"/>
      <c r="E40" s="521"/>
      <c r="F40" s="521"/>
      <c r="L40" s="521"/>
      <c r="M40" s="521"/>
      <c r="N40" s="536"/>
      <c r="O40" s="536"/>
      <c r="P40" s="536"/>
      <c r="Q40" s="93" t="s">
        <v>448</v>
      </c>
      <c r="R40" s="90" t="s">
        <v>158</v>
      </c>
      <c r="S40" s="106" t="s">
        <v>58</v>
      </c>
      <c r="T40" s="90" t="s">
        <v>59</v>
      </c>
      <c r="U40" s="90" t="s">
        <v>60</v>
      </c>
      <c r="V40" s="90" t="s">
        <v>61</v>
      </c>
      <c r="W40" s="90" t="s">
        <v>62</v>
      </c>
      <c r="X40" s="90" t="s">
        <v>75</v>
      </c>
      <c r="Y40" s="90" t="s">
        <v>63</v>
      </c>
      <c r="Z40" s="90">
        <f t="shared" si="0"/>
        <v>100</v>
      </c>
      <c r="AA40" s="90" t="str">
        <f t="shared" si="6"/>
        <v>Fuerte</v>
      </c>
      <c r="AB40" s="90" t="s">
        <v>141</v>
      </c>
      <c r="AC40" s="21">
        <f t="shared" si="2"/>
        <v>200</v>
      </c>
      <c r="AD40" s="114" t="str">
        <f t="shared" si="3"/>
        <v>Fuerte</v>
      </c>
      <c r="AE40" s="538"/>
      <c r="AF40" s="536"/>
      <c r="AG40" s="536"/>
      <c r="AH40" s="536"/>
      <c r="AI40" s="536"/>
      <c r="AJ40" s="536"/>
      <c r="AK40" s="536"/>
      <c r="AL40" s="536"/>
      <c r="AM40" s="142" t="s">
        <v>449</v>
      </c>
      <c r="AN40" s="93" t="s">
        <v>450</v>
      </c>
      <c r="AO40" s="93" t="s">
        <v>436</v>
      </c>
      <c r="AP40" s="84">
        <v>43467</v>
      </c>
      <c r="AQ40" s="84">
        <v>43830</v>
      </c>
      <c r="AR40" s="93" t="s">
        <v>451</v>
      </c>
      <c r="AS40" s="141"/>
      <c r="AT40" s="141"/>
      <c r="AU40" s="535"/>
      <c r="AV40" s="526"/>
      <c r="AW40" s="572"/>
      <c r="AX40" s="547"/>
      <c r="AY40" s="532"/>
      <c r="AZ40" s="96"/>
      <c r="BA40" s="532"/>
      <c r="BB40" s="141"/>
      <c r="BC40" s="141"/>
      <c r="BD40" s="535"/>
      <c r="BE40" s="526"/>
      <c r="BF40" s="572"/>
      <c r="BG40" s="547"/>
      <c r="BH40" s="532"/>
      <c r="BI40" s="532"/>
      <c r="BJ40" s="568"/>
      <c r="BK40" s="141"/>
      <c r="BL40" s="141"/>
      <c r="BM40" s="535"/>
      <c r="BN40" s="526"/>
      <c r="BO40" s="572"/>
      <c r="BP40" s="547"/>
      <c r="BQ40" s="532"/>
      <c r="BR40" s="532"/>
      <c r="BS40" s="568"/>
      <c r="BT40" s="141"/>
      <c r="BU40" s="535"/>
      <c r="BV40" s="526"/>
      <c r="BW40" s="572"/>
      <c r="BX40" s="547"/>
      <c r="BY40" s="532"/>
      <c r="BZ40" s="532"/>
      <c r="CA40" s="119"/>
      <c r="CB40" s="119"/>
      <c r="CC40" s="93"/>
      <c r="CD40" s="93"/>
      <c r="CE40" s="93"/>
      <c r="CF40" s="93"/>
      <c r="CG40" s="93"/>
      <c r="CH40" s="93"/>
      <c r="CI40" s="93"/>
      <c r="CJ40" s="93"/>
      <c r="CK40" s="93"/>
      <c r="CY40" s="532"/>
      <c r="CZ40" s="532"/>
      <c r="DD40" s="531"/>
      <c r="DE40" s="531"/>
      <c r="DF40" s="531"/>
      <c r="DG40" s="539"/>
    </row>
    <row r="41" spans="1:111" ht="81.7" customHeight="1" x14ac:dyDescent="0.25">
      <c r="A41" s="521" t="s">
        <v>24</v>
      </c>
      <c r="B41" s="521" t="s">
        <v>27</v>
      </c>
      <c r="C41" s="521" t="s">
        <v>27</v>
      </c>
      <c r="D41" s="569" t="s">
        <v>203</v>
      </c>
      <c r="E41" s="521" t="s">
        <v>429</v>
      </c>
      <c r="F41" s="521" t="s">
        <v>452</v>
      </c>
      <c r="L41" s="521" t="s">
        <v>453</v>
      </c>
      <c r="M41" s="521" t="s">
        <v>454</v>
      </c>
      <c r="N41" s="536" t="s">
        <v>10</v>
      </c>
      <c r="O41" s="536" t="s">
        <v>14</v>
      </c>
      <c r="P41" s="536" t="str">
        <f>INDEX([9]Validacion!$C$15:$G$19,'Mapa de Riesgos'!CY41:CY43,'Mapa de Riesgos'!CZ41:CZ43)</f>
        <v>Alta</v>
      </c>
      <c r="Q41" s="93" t="s">
        <v>455</v>
      </c>
      <c r="R41" s="90" t="s">
        <v>158</v>
      </c>
      <c r="S41" s="106" t="s">
        <v>58</v>
      </c>
      <c r="T41" s="90" t="s">
        <v>59</v>
      </c>
      <c r="U41" s="90" t="s">
        <v>60</v>
      </c>
      <c r="V41" s="90" t="s">
        <v>61</v>
      </c>
      <c r="W41" s="90" t="s">
        <v>62</v>
      </c>
      <c r="X41" s="90" t="s">
        <v>75</v>
      </c>
      <c r="Y41" s="90" t="s">
        <v>63</v>
      </c>
      <c r="Z41" s="90">
        <f t="shared" si="0"/>
        <v>100</v>
      </c>
      <c r="AA41" s="90" t="str">
        <f t="shared" si="6"/>
        <v>Fuerte</v>
      </c>
      <c r="AB41" s="90" t="s">
        <v>141</v>
      </c>
      <c r="AC41" s="21">
        <f t="shared" si="2"/>
        <v>200</v>
      </c>
      <c r="AD41" s="114" t="str">
        <f t="shared" si="3"/>
        <v>Fuerte</v>
      </c>
      <c r="AE41" s="538">
        <f>(IF(AD41="Fuerte",100,IF(AD41="Moderado",50,0))+IF(AD42="Fuerte",100,IF(AD42="Moderado",50,0))+IF(AD43="Fuerte",100,IF(AD43="Moderado",50,0)))/3</f>
        <v>100</v>
      </c>
      <c r="AF41" s="536" t="str">
        <f>IF(AE41=100,"Fuerte",IF(OR(AE41=99,AE41&gt;=50),"Moderado","Débil"))</f>
        <v>Fuerte</v>
      </c>
      <c r="AG41" s="536" t="s">
        <v>150</v>
      </c>
      <c r="AH41" s="536" t="s">
        <v>152</v>
      </c>
      <c r="AI41" s="536" t="str">
        <f>VLOOKUP(IF(DE41=0,DE41+1,DE41),[9]Validacion!$J$15:$K$19,2,FALSE)</f>
        <v>Rara Vez</v>
      </c>
      <c r="AJ41" s="536" t="str">
        <f>VLOOKUP(IF(DG41=0,DG41+1,DG41),[9]Validacion!$J$23:$K$27,2,FALSE)</f>
        <v>Mayor</v>
      </c>
      <c r="AK41" s="536" t="str">
        <f>INDEX([9]Validacion!$C$15:$G$19,IF(DE41=0,DE41+1,'Mapa de Riesgos'!DE41:DE43),IF(DG41=0,DG41+1,'Mapa de Riesgos'!DG41:DG43))</f>
        <v>Alta</v>
      </c>
      <c r="AL41" s="536" t="s">
        <v>226</v>
      </c>
      <c r="AM41" s="93" t="s">
        <v>456</v>
      </c>
      <c r="AN41" s="93" t="s">
        <v>457</v>
      </c>
      <c r="AO41" s="93" t="s">
        <v>458</v>
      </c>
      <c r="AP41" s="84">
        <v>43467</v>
      </c>
      <c r="AQ41" s="84">
        <v>43830</v>
      </c>
      <c r="AR41" s="93" t="s">
        <v>459</v>
      </c>
      <c r="AS41" s="141"/>
      <c r="AT41" s="141"/>
      <c r="AU41" s="93"/>
      <c r="AV41" s="93"/>
      <c r="AW41" s="143"/>
      <c r="AX41" s="86"/>
      <c r="AY41" s="530"/>
      <c r="AZ41" s="94"/>
      <c r="BA41" s="530"/>
      <c r="BB41" s="20"/>
      <c r="BC41" s="20"/>
      <c r="BD41" s="93"/>
      <c r="BE41" s="123"/>
      <c r="BF41" s="144"/>
      <c r="BG41" s="145"/>
      <c r="BH41" s="530"/>
      <c r="BI41" s="530"/>
      <c r="BJ41" s="527"/>
      <c r="BK41" s="20"/>
      <c r="BL41" s="20"/>
      <c r="BM41" s="93"/>
      <c r="BN41" s="123"/>
      <c r="BO41" s="144"/>
      <c r="BP41" s="86"/>
      <c r="BQ41" s="530"/>
      <c r="BR41" s="530"/>
      <c r="BS41" s="119"/>
      <c r="BT41" s="119"/>
      <c r="BU41" s="119"/>
      <c r="BV41" s="119"/>
      <c r="BW41" s="119"/>
      <c r="BX41" s="119"/>
      <c r="BY41" s="119"/>
      <c r="BZ41" s="119"/>
      <c r="CA41" s="119"/>
      <c r="CB41" s="119"/>
      <c r="CC41" s="93"/>
      <c r="CD41" s="93"/>
      <c r="CE41" s="93"/>
      <c r="CF41" s="93"/>
      <c r="CG41" s="93"/>
      <c r="CH41" s="93"/>
      <c r="CI41" s="93"/>
      <c r="CJ41" s="93"/>
      <c r="CK41" s="93"/>
      <c r="CY41" s="530">
        <f>VLOOKUP(N41,[9]Validacion!$I$15:$M$19,2,FALSE)</f>
        <v>2</v>
      </c>
      <c r="CZ41" s="530">
        <f>VLOOKUP(O41,[9]Validacion!$I$23:$J$27,2,FALSE)</f>
        <v>4</v>
      </c>
      <c r="DD41" s="530">
        <f>VLOOKUP($N41,[9]Validacion!$I$15:$M$19,2,FALSE)</f>
        <v>2</v>
      </c>
      <c r="DE41" s="530">
        <f>IF(AF41="Fuerte",DD41-2,IF(AND(AF41="Moderado",AG41="Directamente",AH41="Directamente"),DD41-1,IF(AND(AF41="Moderado",AG41="No Disminuye",AH41="Directamente"),DD41,IF(AND(AF41="Moderado",AG41="Directamente",AH41="No Disminuye"),DD41-1,DD41))))</f>
        <v>0</v>
      </c>
      <c r="DF41" s="530">
        <f>VLOOKUP($O41,[9]Validacion!$I$23:$J$27,2,FALSE)</f>
        <v>4</v>
      </c>
      <c r="DG41" s="539">
        <f>IF(AF41="Fuerte",DF41,IF(AND(AF41="Moderado",AG41="Directamente",AH41="Directamente"),DF41-1,IF(AND(AF41="Moderado",AG41="No Disminuye",AH41="Directamente"),DF41-1,IF(AND(AF41="Moderado",AG41="Directamente",AH41="No Disminuye"),DF41,DF41))))</f>
        <v>4</v>
      </c>
    </row>
    <row r="42" spans="1:111" ht="70.5" customHeight="1" x14ac:dyDescent="0.25">
      <c r="A42" s="521"/>
      <c r="B42" s="521"/>
      <c r="C42" s="521"/>
      <c r="D42" s="569"/>
      <c r="E42" s="521"/>
      <c r="F42" s="521"/>
      <c r="L42" s="521"/>
      <c r="M42" s="521"/>
      <c r="N42" s="536"/>
      <c r="O42" s="536"/>
      <c r="P42" s="536"/>
      <c r="Q42" s="93" t="s">
        <v>460</v>
      </c>
      <c r="R42" s="90" t="s">
        <v>158</v>
      </c>
      <c r="S42" s="106" t="s">
        <v>58</v>
      </c>
      <c r="T42" s="90" t="s">
        <v>59</v>
      </c>
      <c r="U42" s="90" t="s">
        <v>60</v>
      </c>
      <c r="V42" s="90" t="s">
        <v>61</v>
      </c>
      <c r="W42" s="90" t="s">
        <v>62</v>
      </c>
      <c r="X42" s="90" t="s">
        <v>75</v>
      </c>
      <c r="Y42" s="90" t="s">
        <v>63</v>
      </c>
      <c r="Z42" s="90">
        <f t="shared" si="0"/>
        <v>100</v>
      </c>
      <c r="AA42" s="90" t="str">
        <f t="shared" si="6"/>
        <v>Fuerte</v>
      </c>
      <c r="AB42" s="90" t="s">
        <v>141</v>
      </c>
      <c r="AC42" s="21">
        <f t="shared" si="2"/>
        <v>200</v>
      </c>
      <c r="AD42" s="114" t="str">
        <f t="shared" si="3"/>
        <v>Fuerte</v>
      </c>
      <c r="AE42" s="538"/>
      <c r="AF42" s="536"/>
      <c r="AG42" s="536"/>
      <c r="AH42" s="536"/>
      <c r="AI42" s="536"/>
      <c r="AJ42" s="536"/>
      <c r="AK42" s="536"/>
      <c r="AL42" s="536"/>
      <c r="AM42" s="93" t="s">
        <v>461</v>
      </c>
      <c r="AN42" s="93" t="s">
        <v>462</v>
      </c>
      <c r="AO42" s="93" t="s">
        <v>458</v>
      </c>
      <c r="AP42" s="84">
        <v>43467</v>
      </c>
      <c r="AQ42" s="84">
        <v>43830</v>
      </c>
      <c r="AR42" s="93" t="s">
        <v>348</v>
      </c>
      <c r="AS42" s="141"/>
      <c r="AT42" s="141"/>
      <c r="AU42" s="93"/>
      <c r="AV42" s="93"/>
      <c r="AW42" s="143"/>
      <c r="AX42" s="86"/>
      <c r="AY42" s="531"/>
      <c r="AZ42" s="95"/>
      <c r="BA42" s="531"/>
      <c r="BB42" s="93"/>
      <c r="BC42" s="93"/>
      <c r="BD42" s="119"/>
      <c r="BE42" s="119"/>
      <c r="BF42" s="146"/>
      <c r="BG42" s="145"/>
      <c r="BH42" s="531"/>
      <c r="BI42" s="531"/>
      <c r="BJ42" s="528"/>
      <c r="BK42" s="93"/>
      <c r="BL42" s="93"/>
      <c r="BM42" s="119"/>
      <c r="BN42" s="119"/>
      <c r="BO42" s="119"/>
      <c r="BP42" s="119"/>
      <c r="BQ42" s="531"/>
      <c r="BR42" s="531"/>
      <c r="BS42" s="119"/>
      <c r="BT42" s="119"/>
      <c r="BU42" s="119"/>
      <c r="BV42" s="119"/>
      <c r="BW42" s="119"/>
      <c r="BX42" s="119"/>
      <c r="BY42" s="119"/>
      <c r="BZ42" s="119"/>
      <c r="CA42" s="119"/>
      <c r="CB42" s="119"/>
      <c r="CC42" s="93"/>
      <c r="CD42" s="93"/>
      <c r="CE42" s="93"/>
      <c r="CF42" s="93"/>
      <c r="CG42" s="93"/>
      <c r="CH42" s="93"/>
      <c r="CI42" s="93"/>
      <c r="CJ42" s="93"/>
      <c r="CK42" s="93"/>
      <c r="CY42" s="531"/>
      <c r="CZ42" s="531"/>
      <c r="DD42" s="531"/>
      <c r="DE42" s="531"/>
      <c r="DF42" s="531"/>
      <c r="DG42" s="539"/>
    </row>
    <row r="43" spans="1:111" ht="84.75" customHeight="1" x14ac:dyDescent="0.25">
      <c r="A43" s="521"/>
      <c r="B43" s="521"/>
      <c r="C43" s="521"/>
      <c r="D43" s="569"/>
      <c r="E43" s="521"/>
      <c r="F43" s="521"/>
      <c r="L43" s="521"/>
      <c r="M43" s="521"/>
      <c r="N43" s="536"/>
      <c r="O43" s="536"/>
      <c r="P43" s="536"/>
      <c r="Q43" s="93" t="s">
        <v>463</v>
      </c>
      <c r="R43" s="90" t="s">
        <v>158</v>
      </c>
      <c r="S43" s="106" t="s">
        <v>58</v>
      </c>
      <c r="T43" s="90" t="s">
        <v>59</v>
      </c>
      <c r="U43" s="90" t="s">
        <v>60</v>
      </c>
      <c r="V43" s="90" t="s">
        <v>61</v>
      </c>
      <c r="W43" s="90" t="s">
        <v>62</v>
      </c>
      <c r="X43" s="90" t="s">
        <v>75</v>
      </c>
      <c r="Y43" s="90" t="s">
        <v>63</v>
      </c>
      <c r="Z43" s="90">
        <f t="shared" si="0"/>
        <v>100</v>
      </c>
      <c r="AA43" s="90" t="str">
        <f t="shared" si="6"/>
        <v>Fuerte</v>
      </c>
      <c r="AB43" s="90" t="s">
        <v>141</v>
      </c>
      <c r="AC43" s="21">
        <f t="shared" si="2"/>
        <v>200</v>
      </c>
      <c r="AD43" s="114" t="str">
        <f t="shared" si="3"/>
        <v>Fuerte</v>
      </c>
      <c r="AE43" s="538"/>
      <c r="AF43" s="536"/>
      <c r="AG43" s="536"/>
      <c r="AH43" s="536"/>
      <c r="AI43" s="536"/>
      <c r="AJ43" s="536"/>
      <c r="AK43" s="536"/>
      <c r="AL43" s="536"/>
      <c r="AM43" s="93" t="s">
        <v>464</v>
      </c>
      <c r="AN43" s="93" t="s">
        <v>465</v>
      </c>
      <c r="AO43" s="93" t="s">
        <v>458</v>
      </c>
      <c r="AP43" s="84">
        <v>43467</v>
      </c>
      <c r="AQ43" s="84">
        <v>43830</v>
      </c>
      <c r="AR43" s="93" t="s">
        <v>466</v>
      </c>
      <c r="AS43" s="141"/>
      <c r="AT43" s="141"/>
      <c r="AU43" s="93"/>
      <c r="AV43" s="93"/>
      <c r="AW43" s="121"/>
      <c r="AX43" s="86"/>
      <c r="AY43" s="532"/>
      <c r="AZ43" s="96"/>
      <c r="BA43" s="532"/>
      <c r="BB43" s="141"/>
      <c r="BC43" s="141"/>
      <c r="BD43" s="93"/>
      <c r="BE43" s="93"/>
      <c r="BF43" s="147"/>
      <c r="BG43" s="145"/>
      <c r="BH43" s="532"/>
      <c r="BI43" s="532"/>
      <c r="BJ43" s="529"/>
      <c r="BK43" s="141"/>
      <c r="BL43" s="141"/>
      <c r="BM43" s="93"/>
      <c r="BN43" s="93"/>
      <c r="BO43" s="147"/>
      <c r="BP43" s="145"/>
      <c r="BQ43" s="532"/>
      <c r="BR43" s="532"/>
      <c r="BS43" s="93"/>
      <c r="BT43" s="119"/>
      <c r="BU43" s="119"/>
      <c r="BV43" s="119"/>
      <c r="BW43" s="119"/>
      <c r="BX43" s="119"/>
      <c r="BY43" s="119"/>
      <c r="BZ43" s="119"/>
      <c r="CA43" s="119"/>
      <c r="CB43" s="119"/>
      <c r="CC43" s="93"/>
      <c r="CD43" s="93"/>
      <c r="CE43" s="93"/>
      <c r="CF43" s="93"/>
      <c r="CG43" s="93"/>
      <c r="CH43" s="93"/>
      <c r="CI43" s="93"/>
      <c r="CJ43" s="93"/>
      <c r="CK43" s="93"/>
      <c r="CY43" s="532"/>
      <c r="CZ43" s="532"/>
      <c r="DD43" s="531"/>
      <c r="DE43" s="531"/>
      <c r="DF43" s="531"/>
      <c r="DG43" s="539"/>
    </row>
    <row r="44" spans="1:111" ht="133.5" customHeight="1" x14ac:dyDescent="0.25">
      <c r="A44" s="521" t="s">
        <v>24</v>
      </c>
      <c r="B44" s="521" t="s">
        <v>27</v>
      </c>
      <c r="C44" s="521" t="s">
        <v>27</v>
      </c>
      <c r="D44" s="569" t="s">
        <v>204</v>
      </c>
      <c r="E44" s="521" t="s">
        <v>429</v>
      </c>
      <c r="F44" s="521" t="s">
        <v>467</v>
      </c>
      <c r="L44" s="521" t="s">
        <v>468</v>
      </c>
      <c r="M44" s="521" t="s">
        <v>469</v>
      </c>
      <c r="N44" s="536" t="s">
        <v>11</v>
      </c>
      <c r="O44" s="536" t="s">
        <v>14</v>
      </c>
      <c r="P44" s="536" t="str">
        <f>INDEX([9]Validacion!$C$15:$G$19,'Mapa de Riesgos'!CY44:CY45,'Mapa de Riesgos'!CZ44:CZ45)</f>
        <v>Alta</v>
      </c>
      <c r="Q44" s="93" t="s">
        <v>470</v>
      </c>
      <c r="R44" s="90" t="s">
        <v>158</v>
      </c>
      <c r="S44" s="106" t="s">
        <v>58</v>
      </c>
      <c r="T44" s="90" t="s">
        <v>59</v>
      </c>
      <c r="U44" s="90" t="s">
        <v>60</v>
      </c>
      <c r="V44" s="90" t="s">
        <v>61</v>
      </c>
      <c r="W44" s="90" t="s">
        <v>62</v>
      </c>
      <c r="X44" s="90" t="s">
        <v>75</v>
      </c>
      <c r="Y44" s="90" t="s">
        <v>63</v>
      </c>
      <c r="Z44" s="90">
        <f t="shared" si="0"/>
        <v>100</v>
      </c>
      <c r="AA44" s="90" t="str">
        <f t="shared" si="6"/>
        <v>Fuerte</v>
      </c>
      <c r="AB44" s="90" t="s">
        <v>141</v>
      </c>
      <c r="AC44" s="21">
        <f t="shared" si="2"/>
        <v>200</v>
      </c>
      <c r="AD44" s="114" t="str">
        <f t="shared" si="3"/>
        <v>Fuerte</v>
      </c>
      <c r="AE44" s="536">
        <f>(IF(AD44="Fuerte",100,IF(AD44="Moderado",50,0))+IF(AD45="Fuerte",100,IF(AD45="Moderado",50,0)))/2</f>
        <v>100</v>
      </c>
      <c r="AF44" s="536" t="str">
        <f>IF(AE44=100,"Fuerte",IF(OR(AE44=99,AE44&gt;=50),"Moderado","Débil"))</f>
        <v>Fuerte</v>
      </c>
      <c r="AG44" s="536" t="s">
        <v>150</v>
      </c>
      <c r="AH44" s="536" t="s">
        <v>152</v>
      </c>
      <c r="AI44" s="536" t="str">
        <f>VLOOKUP(IF(DE44=0,DE44+1,IF(DE44=-1,DE44+2,DE44)),[9]Validacion!$J$15:$K$19,2,FALSE)</f>
        <v>Rara Vez</v>
      </c>
      <c r="AJ44" s="536" t="str">
        <f>VLOOKUP(IF(DG44=0,DG44+1,DG44),[9]Validacion!$J$23:$K$27,2,FALSE)</f>
        <v>Mayor</v>
      </c>
      <c r="AK44" s="536" t="str">
        <f>INDEX([9]Validacion!$C$15:$G$19,IF(DE44=0,DE44+1,IF(DE44=-1,DE44+2,'Mapa de Riesgos'!DE44:DE45)),IF(DG44=0,DG44+1,'Mapa de Riesgos'!DG44:DG45))</f>
        <v>Alta</v>
      </c>
      <c r="AL44" s="536" t="s">
        <v>226</v>
      </c>
      <c r="AM44" s="85" t="s">
        <v>471</v>
      </c>
      <c r="AN44" s="93" t="s">
        <v>472</v>
      </c>
      <c r="AO44" s="93" t="s">
        <v>473</v>
      </c>
      <c r="AP44" s="84">
        <v>43467</v>
      </c>
      <c r="AQ44" s="84">
        <v>43830</v>
      </c>
      <c r="AR44" s="93" t="s">
        <v>474</v>
      </c>
      <c r="AS44" s="567"/>
      <c r="AT44" s="567"/>
      <c r="AU44" s="93"/>
      <c r="AV44" s="93"/>
      <c r="AW44" s="121"/>
      <c r="AX44" s="86"/>
      <c r="AY44" s="530"/>
      <c r="AZ44" s="94"/>
      <c r="BA44" s="530"/>
      <c r="BB44" s="567"/>
      <c r="BC44" s="567"/>
      <c r="BD44" s="93"/>
      <c r="BE44" s="93"/>
      <c r="BF44" s="121"/>
      <c r="BG44" s="145"/>
      <c r="BH44" s="530"/>
      <c r="BI44" s="530"/>
      <c r="BJ44" s="93" t="s">
        <v>475</v>
      </c>
      <c r="BK44" s="567"/>
      <c r="BL44" s="567"/>
      <c r="BM44" s="93"/>
      <c r="BN44" s="93"/>
      <c r="BO44" s="121"/>
      <c r="BP44" s="145"/>
      <c r="BQ44" s="530"/>
      <c r="BR44" s="530"/>
      <c r="BS44" s="93"/>
      <c r="BT44" s="119"/>
      <c r="BU44" s="119"/>
      <c r="BV44" s="119"/>
      <c r="BW44" s="119"/>
      <c r="BX44" s="119"/>
      <c r="BY44" s="119"/>
      <c r="BZ44" s="119"/>
      <c r="CA44" s="119"/>
      <c r="CB44" s="119"/>
      <c r="CC44" s="93"/>
      <c r="CD44" s="93"/>
      <c r="CE44" s="93"/>
      <c r="CF44" s="93"/>
      <c r="CG44" s="93"/>
      <c r="CH44" s="93"/>
      <c r="CI44" s="93"/>
      <c r="CJ44" s="93"/>
      <c r="CK44" s="93"/>
      <c r="CY44" s="530">
        <f>VLOOKUP(N44,[9]Validacion!$I$15:$M$19,2,FALSE)</f>
        <v>1</v>
      </c>
      <c r="CZ44" s="530">
        <f>VLOOKUP(O44,[9]Validacion!$I$23:$J$27,2,FALSE)</f>
        <v>4</v>
      </c>
      <c r="DD44" s="530">
        <f>VLOOKUP($N44,[9]Validacion!$I$15:$M$19,2,FALSE)</f>
        <v>1</v>
      </c>
      <c r="DE44" s="530">
        <f>IF(AF44="Fuerte",DD44-2,IF(AND(AF44="Moderado",AG44="Directamente",AH44="Directamente"),DD44-1,IF(AND(AF44="Moderado",AG44="No Disminuye",AH44="Directamente"),DD44,IF(AND(AF44="Moderado",AG44="Directamente",AH44="No Disminuye"),DD44-1,DD44))))</f>
        <v>-1</v>
      </c>
      <c r="DF44" s="530">
        <f>VLOOKUP($O44,[9]Validacion!$I$23:$J$27,2,FALSE)</f>
        <v>4</v>
      </c>
      <c r="DG44" s="539">
        <f>IF(AF44="Fuerte",DF44,IF(AND(AF44="Moderado",AG44="Directamente",AH44="Directamente"),DF44-1,IF(AND(AF44="Moderado",AG44="No Disminuye",AH44="Directamente"),DF44-1,IF(AND(AF44="Moderado",AG44="Directamente",AH44="No Disminuye"),DF44,DF44))))</f>
        <v>4</v>
      </c>
    </row>
    <row r="45" spans="1:111" ht="81.7" customHeight="1" x14ac:dyDescent="0.25">
      <c r="A45" s="521"/>
      <c r="B45" s="521"/>
      <c r="C45" s="521"/>
      <c r="D45" s="569"/>
      <c r="E45" s="521"/>
      <c r="F45" s="521"/>
      <c r="L45" s="521"/>
      <c r="M45" s="521"/>
      <c r="N45" s="536"/>
      <c r="O45" s="536"/>
      <c r="P45" s="536"/>
      <c r="Q45" s="93" t="s">
        <v>448</v>
      </c>
      <c r="R45" s="90" t="s">
        <v>158</v>
      </c>
      <c r="S45" s="106" t="s">
        <v>58</v>
      </c>
      <c r="T45" s="90" t="s">
        <v>59</v>
      </c>
      <c r="U45" s="90" t="s">
        <v>60</v>
      </c>
      <c r="V45" s="90" t="s">
        <v>61</v>
      </c>
      <c r="W45" s="90" t="s">
        <v>62</v>
      </c>
      <c r="X45" s="90" t="s">
        <v>75</v>
      </c>
      <c r="Y45" s="90" t="s">
        <v>63</v>
      </c>
      <c r="Z45" s="90">
        <f t="shared" si="0"/>
        <v>100</v>
      </c>
      <c r="AA45" s="90" t="str">
        <f t="shared" si="6"/>
        <v>Fuerte</v>
      </c>
      <c r="AB45" s="90" t="s">
        <v>141</v>
      </c>
      <c r="AC45" s="21">
        <f t="shared" si="2"/>
        <v>200</v>
      </c>
      <c r="AD45" s="114" t="str">
        <f t="shared" si="3"/>
        <v>Fuerte</v>
      </c>
      <c r="AE45" s="536"/>
      <c r="AF45" s="536"/>
      <c r="AG45" s="536"/>
      <c r="AH45" s="536"/>
      <c r="AI45" s="536"/>
      <c r="AJ45" s="536"/>
      <c r="AK45" s="536"/>
      <c r="AL45" s="536"/>
      <c r="AM45" s="142" t="s">
        <v>449</v>
      </c>
      <c r="AN45" s="93" t="s">
        <v>450</v>
      </c>
      <c r="AO45" s="93" t="s">
        <v>473</v>
      </c>
      <c r="AP45" s="84">
        <v>43467</v>
      </c>
      <c r="AQ45" s="84">
        <v>43830</v>
      </c>
      <c r="AR45" s="93" t="s">
        <v>451</v>
      </c>
      <c r="AS45" s="568"/>
      <c r="AT45" s="568"/>
      <c r="AU45" s="93"/>
      <c r="AV45" s="93"/>
      <c r="AW45" s="121"/>
      <c r="AX45" s="86"/>
      <c r="AY45" s="532"/>
      <c r="AZ45" s="96"/>
      <c r="BA45" s="532"/>
      <c r="BB45" s="568"/>
      <c r="BC45" s="568"/>
      <c r="BD45" s="93"/>
      <c r="BE45" s="93"/>
      <c r="BF45" s="121"/>
      <c r="BG45" s="145"/>
      <c r="BH45" s="532"/>
      <c r="BI45" s="532"/>
      <c r="BJ45" s="119"/>
      <c r="BK45" s="568"/>
      <c r="BL45" s="568"/>
      <c r="BM45" s="93"/>
      <c r="BN45" s="93"/>
      <c r="BO45" s="121"/>
      <c r="BP45" s="145"/>
      <c r="BQ45" s="532"/>
      <c r="BR45" s="532"/>
      <c r="BS45" s="119"/>
      <c r="BT45" s="119"/>
      <c r="BU45" s="119"/>
      <c r="BV45" s="119"/>
      <c r="BW45" s="119"/>
      <c r="BX45" s="119"/>
      <c r="BY45" s="119"/>
      <c r="BZ45" s="119"/>
      <c r="CA45" s="119"/>
      <c r="CB45" s="119"/>
      <c r="CC45" s="93"/>
      <c r="CD45" s="93"/>
      <c r="CE45" s="93"/>
      <c r="CF45" s="93"/>
      <c r="CG45" s="93"/>
      <c r="CH45" s="93"/>
      <c r="CI45" s="93"/>
      <c r="CJ45" s="93"/>
      <c r="CK45" s="93"/>
      <c r="CY45" s="532"/>
      <c r="CZ45" s="532"/>
      <c r="DD45" s="532"/>
      <c r="DE45" s="532"/>
      <c r="DF45" s="532"/>
      <c r="DG45" s="539"/>
    </row>
    <row r="46" spans="1:111" ht="112.75" customHeight="1" x14ac:dyDescent="0.25">
      <c r="A46" s="521" t="s">
        <v>24</v>
      </c>
      <c r="B46" s="521" t="s">
        <v>27</v>
      </c>
      <c r="C46" s="521" t="s">
        <v>27</v>
      </c>
      <c r="D46" s="522" t="s">
        <v>206</v>
      </c>
      <c r="E46" s="521" t="s">
        <v>476</v>
      </c>
      <c r="F46" s="564" t="s">
        <v>477</v>
      </c>
      <c r="L46" s="521" t="s">
        <v>478</v>
      </c>
      <c r="M46" s="521" t="s">
        <v>469</v>
      </c>
      <c r="N46" s="536" t="s">
        <v>8</v>
      </c>
      <c r="O46" s="536" t="s">
        <v>14</v>
      </c>
      <c r="P46" s="536" t="str">
        <f>INDEX([9]Validacion!$C$15:$G$19,'Mapa de Riesgos'!CY46:CY47,'Mapa de Riesgos'!CZ46:CZ47)</f>
        <v>Extrema</v>
      </c>
      <c r="Q46" s="93" t="s">
        <v>479</v>
      </c>
      <c r="R46" s="90" t="s">
        <v>158</v>
      </c>
      <c r="S46" s="106" t="s">
        <v>58</v>
      </c>
      <c r="T46" s="90" t="s">
        <v>59</v>
      </c>
      <c r="U46" s="90" t="s">
        <v>60</v>
      </c>
      <c r="V46" s="90" t="s">
        <v>61</v>
      </c>
      <c r="W46" s="90" t="s">
        <v>62</v>
      </c>
      <c r="X46" s="90" t="s">
        <v>75</v>
      </c>
      <c r="Y46" s="90" t="s">
        <v>63</v>
      </c>
      <c r="Z46" s="90">
        <f t="shared" si="0"/>
        <v>100</v>
      </c>
      <c r="AA46" s="90" t="str">
        <f t="shared" si="6"/>
        <v>Fuerte</v>
      </c>
      <c r="AB46" s="90" t="s">
        <v>141</v>
      </c>
      <c r="AC46" s="21">
        <f t="shared" si="2"/>
        <v>200</v>
      </c>
      <c r="AD46" s="114" t="str">
        <f t="shared" si="3"/>
        <v>Fuerte</v>
      </c>
      <c r="AE46" s="536">
        <f>(IF(AD46="Fuerte",100,IF(AD46="Moderado",50,0))+IF(AD47="Fuerte",100,IF(AD47="Moderado",50,0)))/2</f>
        <v>100</v>
      </c>
      <c r="AF46" s="536" t="str">
        <f>IF(AE46=100,"Fuerte",IF(OR(AE46=99,AE46&gt;=50),"Moderado","Débil"))</f>
        <v>Fuerte</v>
      </c>
      <c r="AG46" s="536" t="s">
        <v>150</v>
      </c>
      <c r="AH46" s="536" t="s">
        <v>152</v>
      </c>
      <c r="AI46" s="536" t="str">
        <f>VLOOKUP(IF(DE46=0,DE46+1,DE46),[9]Validacion!$J$15:$K$19,2,FALSE)</f>
        <v>Improbable</v>
      </c>
      <c r="AJ46" s="536" t="str">
        <f>VLOOKUP(IF(DG46=0,DG46+1,DG46),[9]Validacion!$J$23:$K$27,2,FALSE)</f>
        <v>Mayor</v>
      </c>
      <c r="AK46" s="536" t="str">
        <f>INDEX([9]Validacion!$C$15:$G$19,IF(DE46=0,DE46+1,'Mapa de Riesgos'!DE46:DE47),IF(DG46=0,DG46+1,'Mapa de Riesgos'!DG46:DG47))</f>
        <v>Alta</v>
      </c>
      <c r="AL46" s="536" t="s">
        <v>226</v>
      </c>
      <c r="AM46" s="85" t="s">
        <v>480</v>
      </c>
      <c r="AN46" s="148" t="s">
        <v>481</v>
      </c>
      <c r="AO46" s="93" t="s">
        <v>482</v>
      </c>
      <c r="AP46" s="84">
        <v>43467</v>
      </c>
      <c r="AQ46" s="84">
        <v>43830</v>
      </c>
      <c r="AR46" s="93" t="s">
        <v>483</v>
      </c>
      <c r="AS46" s="567"/>
      <c r="AT46" s="567"/>
      <c r="AU46" s="93"/>
      <c r="AV46" s="93"/>
      <c r="AW46" s="121"/>
      <c r="AX46" s="86"/>
      <c r="AY46" s="530"/>
      <c r="AZ46" s="94"/>
      <c r="BA46" s="530"/>
      <c r="BB46" s="91"/>
      <c r="BC46" s="91"/>
      <c r="BD46" s="530"/>
      <c r="BE46" s="527"/>
      <c r="BF46" s="575"/>
      <c r="BG46" s="546"/>
      <c r="BH46" s="527"/>
      <c r="BI46" s="527"/>
      <c r="BJ46" s="119"/>
      <c r="BK46" s="119"/>
      <c r="BL46" s="119"/>
      <c r="BM46" s="530"/>
      <c r="BN46" s="527"/>
      <c r="BO46" s="575"/>
      <c r="BP46" s="546"/>
      <c r="BQ46" s="527"/>
      <c r="BR46" s="527"/>
      <c r="BS46" s="119"/>
      <c r="BT46" s="119"/>
      <c r="BU46" s="119"/>
      <c r="BV46" s="119"/>
      <c r="BW46" s="119"/>
      <c r="BX46" s="119"/>
      <c r="BY46" s="119"/>
      <c r="BZ46" s="119"/>
      <c r="CA46" s="119"/>
      <c r="CB46" s="119"/>
      <c r="CC46" s="93"/>
      <c r="CD46" s="93"/>
      <c r="CE46" s="93"/>
      <c r="CF46" s="93"/>
      <c r="CG46" s="93"/>
      <c r="CH46" s="93"/>
      <c r="CI46" s="93"/>
      <c r="CJ46" s="93"/>
      <c r="CK46" s="93"/>
      <c r="CY46" s="530">
        <f>VLOOKUP(N46,[9]Validacion!$I$15:$M$19,2,FALSE)</f>
        <v>4</v>
      </c>
      <c r="CZ46" s="530">
        <f>VLOOKUP(O46,[9]Validacion!$I$23:$J$27,2,FALSE)</f>
        <v>4</v>
      </c>
      <c r="DD46" s="530">
        <f>VLOOKUP($N46,[9]Validacion!$I$15:$M$19,2,FALSE)</f>
        <v>4</v>
      </c>
      <c r="DE46" s="530">
        <f>IF(AF46="Fuerte",DD46-2,IF(AND(AF46="Moderado",AG46="Directamente",AH46="Directamente"),DD46-1,IF(AND(AF46="Moderado",AG46="No Disminuye",AH46="Directamente"),DD46,IF(AND(AF46="Moderado",AG46="Directamente",AH46="No Disminuye"),DD46-1,DD46))))</f>
        <v>2</v>
      </c>
      <c r="DF46" s="530">
        <f>VLOOKUP($O46,[9]Validacion!$I$23:$J$27,2,FALSE)</f>
        <v>4</v>
      </c>
      <c r="DG46" s="539">
        <f>IF(AF46="Fuerte",DF46,IF(AND(AF46="Moderado",AG46="Directamente",AH46="Directamente"),DF46-1,IF(AND(AF46="Moderado",AG46="No Disminuye",AH46="Directamente"),DF46-1,IF(AND(AF46="Moderado",AG46="Directamente",AH46="No Disminuye"),DF46,DF46))))</f>
        <v>4</v>
      </c>
    </row>
    <row r="47" spans="1:111" ht="112.75" customHeight="1" x14ac:dyDescent="0.25">
      <c r="A47" s="521"/>
      <c r="B47" s="521"/>
      <c r="C47" s="521"/>
      <c r="D47" s="522"/>
      <c r="E47" s="521"/>
      <c r="F47" s="564"/>
      <c r="L47" s="521"/>
      <c r="M47" s="521"/>
      <c r="N47" s="536"/>
      <c r="O47" s="536"/>
      <c r="P47" s="536"/>
      <c r="Q47" s="93" t="s">
        <v>484</v>
      </c>
      <c r="R47" s="90" t="s">
        <v>158</v>
      </c>
      <c r="S47" s="106" t="s">
        <v>58</v>
      </c>
      <c r="T47" s="90" t="s">
        <v>59</v>
      </c>
      <c r="U47" s="90" t="s">
        <v>60</v>
      </c>
      <c r="V47" s="90" t="s">
        <v>61</v>
      </c>
      <c r="W47" s="90" t="s">
        <v>62</v>
      </c>
      <c r="X47" s="90" t="s">
        <v>75</v>
      </c>
      <c r="Y47" s="90" t="s">
        <v>63</v>
      </c>
      <c r="Z47" s="90">
        <f t="shared" si="0"/>
        <v>100</v>
      </c>
      <c r="AA47" s="90" t="str">
        <f t="shared" si="6"/>
        <v>Fuerte</v>
      </c>
      <c r="AB47" s="90" t="s">
        <v>141</v>
      </c>
      <c r="AC47" s="21">
        <f t="shared" si="2"/>
        <v>200</v>
      </c>
      <c r="AD47" s="114" t="str">
        <f t="shared" si="3"/>
        <v>Fuerte</v>
      </c>
      <c r="AE47" s="536"/>
      <c r="AF47" s="536"/>
      <c r="AG47" s="536"/>
      <c r="AH47" s="536"/>
      <c r="AI47" s="536"/>
      <c r="AJ47" s="536"/>
      <c r="AK47" s="536"/>
      <c r="AL47" s="536"/>
      <c r="AM47" s="142" t="s">
        <v>449</v>
      </c>
      <c r="AN47" s="93" t="s">
        <v>450</v>
      </c>
      <c r="AO47" s="93" t="s">
        <v>482</v>
      </c>
      <c r="AP47" s="84">
        <v>43467</v>
      </c>
      <c r="AQ47" s="84">
        <v>43830</v>
      </c>
      <c r="AR47" s="93" t="s">
        <v>451</v>
      </c>
      <c r="AS47" s="574"/>
      <c r="AT47" s="574"/>
      <c r="AU47" s="93"/>
      <c r="AV47" s="93"/>
      <c r="AW47" s="121"/>
      <c r="AX47" s="86"/>
      <c r="AY47" s="531"/>
      <c r="AZ47" s="95"/>
      <c r="BA47" s="531"/>
      <c r="BB47" s="99"/>
      <c r="BC47" s="99"/>
      <c r="BD47" s="531"/>
      <c r="BE47" s="528"/>
      <c r="BF47" s="576"/>
      <c r="BG47" s="573"/>
      <c r="BH47" s="528"/>
      <c r="BI47" s="528"/>
      <c r="BJ47" s="119"/>
      <c r="BK47" s="119"/>
      <c r="BL47" s="119"/>
      <c r="BM47" s="531"/>
      <c r="BN47" s="528"/>
      <c r="BO47" s="576"/>
      <c r="BP47" s="573"/>
      <c r="BQ47" s="528"/>
      <c r="BR47" s="528"/>
      <c r="BS47" s="119"/>
      <c r="BT47" s="119"/>
      <c r="BU47" s="119"/>
      <c r="BV47" s="119"/>
      <c r="BW47" s="119"/>
      <c r="BX47" s="119"/>
      <c r="BY47" s="119"/>
      <c r="BZ47" s="119"/>
      <c r="CA47" s="119"/>
      <c r="CB47" s="119"/>
      <c r="CC47" s="93"/>
      <c r="CD47" s="93"/>
      <c r="CE47" s="93"/>
      <c r="CF47" s="93"/>
      <c r="CG47" s="93"/>
      <c r="CH47" s="93"/>
      <c r="CI47" s="93"/>
      <c r="CJ47" s="93"/>
      <c r="CK47" s="93"/>
      <c r="CY47" s="531"/>
      <c r="CZ47" s="532"/>
      <c r="DD47" s="531"/>
      <c r="DE47" s="531"/>
      <c r="DF47" s="531"/>
      <c r="DG47" s="539"/>
    </row>
    <row r="48" spans="1:111" ht="127.55" customHeight="1" x14ac:dyDescent="0.25">
      <c r="A48" s="521" t="s">
        <v>24</v>
      </c>
      <c r="B48" s="521" t="s">
        <v>27</v>
      </c>
      <c r="C48" s="521" t="s">
        <v>27</v>
      </c>
      <c r="D48" s="577" t="s">
        <v>210</v>
      </c>
      <c r="E48" s="521" t="s">
        <v>485</v>
      </c>
      <c r="F48" s="521" t="s">
        <v>486</v>
      </c>
      <c r="L48" s="521" t="s">
        <v>487</v>
      </c>
      <c r="M48" s="564" t="s">
        <v>488</v>
      </c>
      <c r="N48" s="536" t="s">
        <v>10</v>
      </c>
      <c r="O48" s="536" t="s">
        <v>14</v>
      </c>
      <c r="P48" s="536" t="str">
        <f>INDEX([9]Validacion!$C$15:$G$19,'Mapa de Riesgos'!CY48:CY50,'Mapa de Riesgos'!CZ48:CZ50)</f>
        <v>Alta</v>
      </c>
      <c r="Q48" s="93" t="s">
        <v>489</v>
      </c>
      <c r="R48" s="90" t="s">
        <v>158</v>
      </c>
      <c r="S48" s="106" t="s">
        <v>58</v>
      </c>
      <c r="T48" s="90" t="s">
        <v>59</v>
      </c>
      <c r="U48" s="90" t="s">
        <v>60</v>
      </c>
      <c r="V48" s="90" t="s">
        <v>61</v>
      </c>
      <c r="W48" s="90" t="s">
        <v>62</v>
      </c>
      <c r="X48" s="90" t="s">
        <v>75</v>
      </c>
      <c r="Y48" s="90" t="s">
        <v>63</v>
      </c>
      <c r="Z48" s="90">
        <f t="shared" si="0"/>
        <v>100</v>
      </c>
      <c r="AA48" s="90" t="str">
        <f t="shared" si="6"/>
        <v>Fuerte</v>
      </c>
      <c r="AB48" s="90" t="s">
        <v>141</v>
      </c>
      <c r="AC48" s="21">
        <f t="shared" si="2"/>
        <v>200</v>
      </c>
      <c r="AD48" s="114" t="str">
        <f t="shared" si="3"/>
        <v>Fuerte</v>
      </c>
      <c r="AE48" s="538">
        <f>(IF(AD48="Fuerte",100,IF(AD48="Moderado",50,0))+IF(AD49="Fuerte",100,IF(AD49="Moderado",50,0))+IF(AD50="Fuerte",100,IF(AD50="Moderado",50,0)))/3</f>
        <v>100</v>
      </c>
      <c r="AF48" s="536" t="str">
        <f>IF(AE48=100,"Fuerte",IF(OR(AE48=99,AE48&gt;=50),"Moderado","Débil"))</f>
        <v>Fuerte</v>
      </c>
      <c r="AG48" s="536" t="s">
        <v>150</v>
      </c>
      <c r="AH48" s="536" t="s">
        <v>152</v>
      </c>
      <c r="AI48" s="536" t="str">
        <f>VLOOKUP(IF(DE48=0,DE48+1,DE48),[9]Validacion!$J$15:$K$19,2,FALSE)</f>
        <v>Rara Vez</v>
      </c>
      <c r="AJ48" s="536" t="str">
        <f>VLOOKUP(IF(DG48=0,DG48+1,DG48),[9]Validacion!$J$23:$K$27,2,FALSE)</f>
        <v>Mayor</v>
      </c>
      <c r="AK48" s="536" t="str">
        <f>INDEX([9]Validacion!$C$15:$G$19,IF(DE48=0,DE48+1,'Mapa de Riesgos'!DE48:DE50),IF(DG48=0,DG48+1,'Mapa de Riesgos'!DG48:DG50))</f>
        <v>Alta</v>
      </c>
      <c r="AL48" s="536" t="s">
        <v>226</v>
      </c>
      <c r="AM48" s="93" t="s">
        <v>490</v>
      </c>
      <c r="AN48" s="93" t="s">
        <v>491</v>
      </c>
      <c r="AO48" s="93" t="s">
        <v>492</v>
      </c>
      <c r="AP48" s="84">
        <v>43467</v>
      </c>
      <c r="AQ48" s="84">
        <v>43830</v>
      </c>
      <c r="AR48" s="93" t="s">
        <v>493</v>
      </c>
      <c r="AS48" s="20"/>
      <c r="AT48" s="20"/>
      <c r="AU48" s="85"/>
      <c r="AV48" s="85"/>
      <c r="AW48" s="140"/>
      <c r="AX48" s="86"/>
      <c r="AY48" s="530"/>
      <c r="AZ48" s="94"/>
      <c r="BA48" s="530"/>
      <c r="BB48" s="20"/>
      <c r="BC48" s="20"/>
      <c r="BD48" s="120"/>
      <c r="BE48" s="120"/>
      <c r="BF48" s="149"/>
      <c r="BG48" s="86"/>
      <c r="BH48" s="527"/>
      <c r="BI48" s="527"/>
      <c r="BJ48" s="533" t="s">
        <v>494</v>
      </c>
      <c r="BK48" s="20"/>
      <c r="BL48" s="20"/>
      <c r="BM48" s="85"/>
      <c r="BN48" s="85"/>
      <c r="BO48" s="149"/>
      <c r="BP48" s="86"/>
      <c r="BQ48" s="550"/>
      <c r="BR48" s="550"/>
      <c r="BS48" s="533"/>
      <c r="BT48" s="119"/>
      <c r="BU48" s="119"/>
      <c r="BV48" s="119"/>
      <c r="BW48" s="119"/>
      <c r="BX48" s="119"/>
      <c r="BY48" s="119"/>
      <c r="BZ48" s="119"/>
      <c r="CA48" s="119"/>
      <c r="CB48" s="119"/>
      <c r="CC48" s="93"/>
      <c r="CD48" s="93"/>
      <c r="CE48" s="93"/>
      <c r="CF48" s="93"/>
      <c r="CG48" s="93"/>
      <c r="CH48" s="93"/>
      <c r="CI48" s="93"/>
      <c r="CJ48" s="93"/>
      <c r="CK48" s="93"/>
      <c r="CY48" s="530">
        <f>VLOOKUP(N48,[9]Validacion!$I$15:$M$19,2,FALSE)</f>
        <v>2</v>
      </c>
      <c r="CZ48" s="530">
        <f>VLOOKUP(O48,[9]Validacion!$I$23:$J$27,2,FALSE)</f>
        <v>4</v>
      </c>
      <c r="DD48" s="530">
        <f>VLOOKUP($N48,[9]Validacion!$I$15:$M$19,2,FALSE)</f>
        <v>2</v>
      </c>
      <c r="DE48" s="530">
        <f>IF(AF48="Fuerte",DD48-2,IF(AND(AF48="Moderado",AG48="Directamente",AH48="Directamente"),DD48-1,IF(AND(AF48="Moderado",AG48="No Disminuye",AH48="Directamente"),DD48,IF(AND(AF48="Moderado",AG48="Directamente",AH48="No Disminuye"),DD48-1,DD48))))</f>
        <v>0</v>
      </c>
      <c r="DF48" s="530">
        <f>VLOOKUP($O48,[9]Validacion!$I$23:$J$27,2,FALSE)</f>
        <v>4</v>
      </c>
      <c r="DG48" s="539">
        <f>IF(AF48="Fuerte",DF48,IF(AND(AF48="Moderado",AG48="Directamente",AH48="Directamente"),DF48-1,IF(AND(AF48="Moderado",AG48="No Disminuye",AH48="Directamente"),DF48-1,IF(AND(AF48="Moderado",AG48="Directamente",AH48="No Disminuye"),DF48,DF48))))</f>
        <v>4</v>
      </c>
    </row>
    <row r="49" spans="1:111" ht="86.3" customHeight="1" x14ac:dyDescent="0.25">
      <c r="A49" s="521"/>
      <c r="B49" s="521"/>
      <c r="C49" s="521"/>
      <c r="D49" s="577"/>
      <c r="E49" s="521"/>
      <c r="F49" s="521"/>
      <c r="L49" s="521"/>
      <c r="M49" s="564"/>
      <c r="N49" s="536"/>
      <c r="O49" s="536"/>
      <c r="P49" s="536"/>
      <c r="Q49" s="93" t="s">
        <v>495</v>
      </c>
      <c r="R49" s="90" t="s">
        <v>158</v>
      </c>
      <c r="S49" s="106" t="s">
        <v>58</v>
      </c>
      <c r="T49" s="90" t="s">
        <v>59</v>
      </c>
      <c r="U49" s="90" t="s">
        <v>60</v>
      </c>
      <c r="V49" s="90" t="s">
        <v>61</v>
      </c>
      <c r="W49" s="90" t="s">
        <v>62</v>
      </c>
      <c r="X49" s="90" t="s">
        <v>75</v>
      </c>
      <c r="Y49" s="90" t="s">
        <v>63</v>
      </c>
      <c r="Z49" s="90">
        <f t="shared" si="0"/>
        <v>100</v>
      </c>
      <c r="AA49" s="90" t="str">
        <f t="shared" si="6"/>
        <v>Fuerte</v>
      </c>
      <c r="AB49" s="90" t="s">
        <v>141</v>
      </c>
      <c r="AC49" s="21">
        <f t="shared" si="2"/>
        <v>200</v>
      </c>
      <c r="AD49" s="114" t="str">
        <f t="shared" si="3"/>
        <v>Fuerte</v>
      </c>
      <c r="AE49" s="538"/>
      <c r="AF49" s="536"/>
      <c r="AG49" s="536"/>
      <c r="AH49" s="536"/>
      <c r="AI49" s="536"/>
      <c r="AJ49" s="536"/>
      <c r="AK49" s="536"/>
      <c r="AL49" s="536"/>
      <c r="AM49" s="93" t="s">
        <v>496</v>
      </c>
      <c r="AN49" s="93" t="s">
        <v>497</v>
      </c>
      <c r="AO49" s="93" t="s">
        <v>492</v>
      </c>
      <c r="AP49" s="84">
        <v>43467</v>
      </c>
      <c r="AQ49" s="84">
        <v>43830</v>
      </c>
      <c r="AR49" s="93" t="s">
        <v>498</v>
      </c>
      <c r="AS49" s="20"/>
      <c r="AT49" s="20"/>
      <c r="AU49" s="533"/>
      <c r="AV49" s="533"/>
      <c r="AW49" s="544"/>
      <c r="AX49" s="546"/>
      <c r="AY49" s="531"/>
      <c r="AZ49" s="95"/>
      <c r="BA49" s="531"/>
      <c r="BB49" s="20"/>
      <c r="BC49" s="20"/>
      <c r="BD49" s="533"/>
      <c r="BE49" s="533"/>
      <c r="BF49" s="544"/>
      <c r="BG49" s="546"/>
      <c r="BH49" s="528"/>
      <c r="BI49" s="528"/>
      <c r="BJ49" s="534"/>
      <c r="BK49" s="20"/>
      <c r="BL49" s="20"/>
      <c r="BM49" s="533"/>
      <c r="BN49" s="533"/>
      <c r="BO49" s="544"/>
      <c r="BP49" s="546"/>
      <c r="BQ49" s="551"/>
      <c r="BR49" s="551"/>
      <c r="BS49" s="534"/>
      <c r="BT49" s="119"/>
      <c r="BU49" s="119"/>
      <c r="BV49" s="119"/>
      <c r="BW49" s="119"/>
      <c r="BX49" s="119"/>
      <c r="BY49" s="119"/>
      <c r="BZ49" s="119"/>
      <c r="CA49" s="119"/>
      <c r="CB49" s="119"/>
      <c r="CC49" s="93"/>
      <c r="CD49" s="93"/>
      <c r="CE49" s="93"/>
      <c r="CF49" s="93"/>
      <c r="CG49" s="93"/>
      <c r="CH49" s="93"/>
      <c r="CI49" s="93"/>
      <c r="CJ49" s="93"/>
      <c r="CK49" s="93"/>
      <c r="CY49" s="531"/>
      <c r="CZ49" s="531"/>
      <c r="DD49" s="531"/>
      <c r="DE49" s="531"/>
      <c r="DF49" s="531"/>
      <c r="DG49" s="539"/>
    </row>
    <row r="50" spans="1:111" ht="104.95" customHeight="1" x14ac:dyDescent="0.25">
      <c r="A50" s="521"/>
      <c r="B50" s="521"/>
      <c r="C50" s="521"/>
      <c r="D50" s="577"/>
      <c r="E50" s="521"/>
      <c r="F50" s="521"/>
      <c r="L50" s="521"/>
      <c r="M50" s="564"/>
      <c r="N50" s="536"/>
      <c r="O50" s="536"/>
      <c r="P50" s="536"/>
      <c r="Q50" s="93" t="s">
        <v>499</v>
      </c>
      <c r="R50" s="90" t="s">
        <v>158</v>
      </c>
      <c r="S50" s="106" t="s">
        <v>58</v>
      </c>
      <c r="T50" s="90" t="s">
        <v>59</v>
      </c>
      <c r="U50" s="90" t="s">
        <v>60</v>
      </c>
      <c r="V50" s="90" t="s">
        <v>61</v>
      </c>
      <c r="W50" s="90" t="s">
        <v>62</v>
      </c>
      <c r="X50" s="90" t="s">
        <v>75</v>
      </c>
      <c r="Y50" s="90" t="s">
        <v>63</v>
      </c>
      <c r="Z50" s="90">
        <f t="shared" si="0"/>
        <v>100</v>
      </c>
      <c r="AA50" s="90" t="str">
        <f t="shared" si="6"/>
        <v>Fuerte</v>
      </c>
      <c r="AB50" s="90" t="s">
        <v>141</v>
      </c>
      <c r="AC50" s="21">
        <f t="shared" si="2"/>
        <v>200</v>
      </c>
      <c r="AD50" s="114" t="str">
        <f t="shared" si="3"/>
        <v>Fuerte</v>
      </c>
      <c r="AE50" s="538"/>
      <c r="AF50" s="536"/>
      <c r="AG50" s="536"/>
      <c r="AH50" s="536"/>
      <c r="AI50" s="536"/>
      <c r="AJ50" s="536"/>
      <c r="AK50" s="536"/>
      <c r="AL50" s="536"/>
      <c r="AM50" s="93" t="s">
        <v>500</v>
      </c>
      <c r="AN50" s="93" t="s">
        <v>501</v>
      </c>
      <c r="AO50" s="93" t="s">
        <v>492</v>
      </c>
      <c r="AP50" s="84">
        <v>43467</v>
      </c>
      <c r="AQ50" s="84">
        <v>43830</v>
      </c>
      <c r="AR50" s="93" t="s">
        <v>502</v>
      </c>
      <c r="AS50" s="20"/>
      <c r="AT50" s="20"/>
      <c r="AU50" s="535"/>
      <c r="AV50" s="535"/>
      <c r="AW50" s="545"/>
      <c r="AX50" s="547"/>
      <c r="AY50" s="532"/>
      <c r="AZ50" s="96"/>
      <c r="BA50" s="532"/>
      <c r="BB50" s="20"/>
      <c r="BC50" s="20"/>
      <c r="BD50" s="535"/>
      <c r="BE50" s="535"/>
      <c r="BF50" s="545"/>
      <c r="BG50" s="547"/>
      <c r="BH50" s="529"/>
      <c r="BI50" s="529"/>
      <c r="BJ50" s="535"/>
      <c r="BK50" s="20"/>
      <c r="BL50" s="20"/>
      <c r="BM50" s="535"/>
      <c r="BN50" s="535"/>
      <c r="BO50" s="545"/>
      <c r="BP50" s="547"/>
      <c r="BQ50" s="552"/>
      <c r="BR50" s="552"/>
      <c r="BS50" s="535"/>
      <c r="BT50" s="119"/>
      <c r="BU50" s="119"/>
      <c r="BV50" s="119"/>
      <c r="BW50" s="119"/>
      <c r="BX50" s="119"/>
      <c r="BY50" s="119"/>
      <c r="BZ50" s="119"/>
      <c r="CA50" s="119"/>
      <c r="CB50" s="119"/>
      <c r="CC50" s="93"/>
      <c r="CD50" s="93"/>
      <c r="CE50" s="93"/>
      <c r="CF50" s="93"/>
      <c r="CG50" s="93"/>
      <c r="CH50" s="93"/>
      <c r="CI50" s="93"/>
      <c r="CJ50" s="93"/>
      <c r="CK50" s="93"/>
      <c r="CY50" s="532"/>
      <c r="CZ50" s="532"/>
      <c r="DD50" s="531"/>
      <c r="DE50" s="531"/>
      <c r="DF50" s="531"/>
      <c r="DG50" s="539"/>
    </row>
    <row r="51" spans="1:111" ht="108.7" customHeight="1" x14ac:dyDescent="0.25">
      <c r="A51" s="521" t="s">
        <v>24</v>
      </c>
      <c r="B51" s="521" t="s">
        <v>27</v>
      </c>
      <c r="C51" s="521" t="s">
        <v>27</v>
      </c>
      <c r="D51" s="578" t="s">
        <v>227</v>
      </c>
      <c r="E51" s="556" t="s">
        <v>503</v>
      </c>
      <c r="F51" s="521" t="s">
        <v>504</v>
      </c>
      <c r="L51" s="521" t="s">
        <v>505</v>
      </c>
      <c r="M51" s="521" t="s">
        <v>506</v>
      </c>
      <c r="N51" s="536" t="s">
        <v>10</v>
      </c>
      <c r="O51" s="536" t="s">
        <v>14</v>
      </c>
      <c r="P51" s="536" t="str">
        <f>INDEX([9]Validacion!$C$15:$G$19,'Mapa de Riesgos'!CY51:CY52,'Mapa de Riesgos'!CZ51:CZ52)</f>
        <v>Alta</v>
      </c>
      <c r="Q51" s="93" t="s">
        <v>507</v>
      </c>
      <c r="R51" s="90" t="s">
        <v>158</v>
      </c>
      <c r="S51" s="106" t="s">
        <v>58</v>
      </c>
      <c r="T51" s="90" t="s">
        <v>59</v>
      </c>
      <c r="U51" s="90" t="s">
        <v>60</v>
      </c>
      <c r="V51" s="90" t="s">
        <v>61</v>
      </c>
      <c r="W51" s="90" t="s">
        <v>62</v>
      </c>
      <c r="X51" s="90" t="s">
        <v>75</v>
      </c>
      <c r="Y51" s="90" t="s">
        <v>63</v>
      </c>
      <c r="Z51" s="90">
        <f t="shared" si="0"/>
        <v>100</v>
      </c>
      <c r="AA51" s="90" t="str">
        <f t="shared" si="6"/>
        <v>Fuerte</v>
      </c>
      <c r="AB51" s="90" t="s">
        <v>141</v>
      </c>
      <c r="AC51" s="21">
        <f t="shared" si="2"/>
        <v>200</v>
      </c>
      <c r="AD51" s="114" t="str">
        <f t="shared" si="3"/>
        <v>Fuerte</v>
      </c>
      <c r="AE51" s="536">
        <f>(IF(AD51="Fuerte",100,IF(AD51="Moderado",50,0))+IF(AD52="Fuerte",100,IF(AD52="Moderado",50,0)))/2</f>
        <v>100</v>
      </c>
      <c r="AF51" s="536" t="str">
        <f>IF(AE51=100,"Fuerte",IF(OR(AE51=99,AE51&gt;=50),"Moderado","Débil"))</f>
        <v>Fuerte</v>
      </c>
      <c r="AG51" s="536" t="s">
        <v>150</v>
      </c>
      <c r="AH51" s="536" t="s">
        <v>152</v>
      </c>
      <c r="AI51" s="536" t="str">
        <f>VLOOKUP(IF(DE51=0,DE51+1,DE51),[9]Validacion!$J$15:$K$19,2,FALSE)</f>
        <v>Rara Vez</v>
      </c>
      <c r="AJ51" s="536" t="str">
        <f>VLOOKUP(IF(DG51=0,DG51+1,DG51),[9]Validacion!$J$23:$K$27,2,FALSE)</f>
        <v>Mayor</v>
      </c>
      <c r="AK51" s="536" t="str">
        <f>INDEX([9]Validacion!$C$15:$G$19,IF(DE51=0,DE51+1,'Mapa de Riesgos'!DE51:DE52),IF(DG51=0,DG51+1,'Mapa de Riesgos'!DG51:DG52))</f>
        <v>Alta</v>
      </c>
      <c r="AL51" s="536" t="s">
        <v>226</v>
      </c>
      <c r="AM51" s="93" t="s">
        <v>508</v>
      </c>
      <c r="AN51" s="93" t="s">
        <v>509</v>
      </c>
      <c r="AO51" s="93" t="s">
        <v>510</v>
      </c>
      <c r="AP51" s="84">
        <v>43467</v>
      </c>
      <c r="AQ51" s="84">
        <v>43830</v>
      </c>
      <c r="AR51" s="93" t="s">
        <v>511</v>
      </c>
      <c r="AS51" s="20"/>
      <c r="AT51" s="20"/>
      <c r="AU51" s="93"/>
      <c r="AV51" s="93"/>
      <c r="AW51" s="121"/>
      <c r="AX51" s="86"/>
      <c r="AY51" s="530"/>
      <c r="AZ51" s="94"/>
      <c r="BA51" s="530"/>
      <c r="BB51" s="20"/>
      <c r="BC51" s="20"/>
      <c r="BD51" s="93"/>
      <c r="BE51" s="148"/>
      <c r="BF51" s="124"/>
      <c r="BG51" s="86"/>
      <c r="BH51" s="530"/>
      <c r="BI51" s="530"/>
      <c r="BJ51" s="527"/>
      <c r="BK51" s="20"/>
      <c r="BL51" s="20"/>
      <c r="BM51" s="93"/>
      <c r="BN51" s="93"/>
      <c r="BO51" s="124"/>
      <c r="BP51" s="86"/>
      <c r="BQ51" s="533"/>
      <c r="BR51" s="533"/>
      <c r="BS51" s="533"/>
      <c r="BT51" s="119"/>
      <c r="BU51" s="119"/>
      <c r="BV51" s="119"/>
      <c r="BW51" s="119"/>
      <c r="BX51" s="119"/>
      <c r="BY51" s="119"/>
      <c r="BZ51" s="119"/>
      <c r="CA51" s="119"/>
      <c r="CB51" s="119"/>
      <c r="CC51" s="93"/>
      <c r="CD51" s="93"/>
      <c r="CE51" s="93"/>
      <c r="CF51" s="93"/>
      <c r="CG51" s="93"/>
      <c r="CH51" s="93"/>
      <c r="CI51" s="93"/>
      <c r="CJ51" s="93"/>
      <c r="CK51" s="93"/>
      <c r="CY51" s="530">
        <f>VLOOKUP(N51,[9]Validacion!$I$15:$M$19,2,FALSE)</f>
        <v>2</v>
      </c>
      <c r="CZ51" s="530">
        <f>VLOOKUP(O51,[9]Validacion!$I$23:$J$27,2,FALSE)</f>
        <v>4</v>
      </c>
      <c r="DD51" s="530">
        <f>VLOOKUP($N51,[9]Validacion!$I$15:$M$19,2,FALSE)</f>
        <v>2</v>
      </c>
      <c r="DE51" s="530">
        <f>IF(AF51="Fuerte",DD51-2,IF(AND(AF51="Moderado",AG51="Directamente",AH51="Directamente"),DD51-1,IF(AND(AF51="Moderado",AG51="No Disminuye",AH51="Directamente"),DD51,IF(AND(AF51="Moderado",AG51="Directamente",AH51="No Disminuye"),DD51-1,DD51))))</f>
        <v>0</v>
      </c>
      <c r="DF51" s="530">
        <f>VLOOKUP($O51,[9]Validacion!$I$23:$J$27,2,FALSE)</f>
        <v>4</v>
      </c>
      <c r="DG51" s="539">
        <f>IF(AF51="Fuerte",DF51,IF(AND(AF51="Moderado",AG51="Directamente",AH51="Directamente"),DF51-1,IF(AND(AF51="Moderado",AG51="No Disminuye",AH51="Directamente"),DF51-1,IF(AND(AF51="Moderado",AG51="Directamente",AH51="No Disminuye"),DF51,DF51))))</f>
        <v>4</v>
      </c>
    </row>
    <row r="52" spans="1:111" ht="93.25" customHeight="1" x14ac:dyDescent="0.25">
      <c r="A52" s="521"/>
      <c r="B52" s="521"/>
      <c r="C52" s="521"/>
      <c r="D52" s="578"/>
      <c r="E52" s="556"/>
      <c r="F52" s="521"/>
      <c r="L52" s="521"/>
      <c r="M52" s="521"/>
      <c r="N52" s="536"/>
      <c r="O52" s="536"/>
      <c r="P52" s="536"/>
      <c r="Q52" s="93" t="s">
        <v>512</v>
      </c>
      <c r="R52" s="90" t="s">
        <v>158</v>
      </c>
      <c r="S52" s="106" t="s">
        <v>58</v>
      </c>
      <c r="T52" s="90" t="s">
        <v>59</v>
      </c>
      <c r="U52" s="90" t="s">
        <v>60</v>
      </c>
      <c r="V52" s="90" t="s">
        <v>61</v>
      </c>
      <c r="W52" s="90" t="s">
        <v>62</v>
      </c>
      <c r="X52" s="90" t="s">
        <v>75</v>
      </c>
      <c r="Y52" s="90" t="s">
        <v>63</v>
      </c>
      <c r="Z52" s="90">
        <f t="shared" si="0"/>
        <v>100</v>
      </c>
      <c r="AA52" s="90" t="str">
        <f t="shared" si="6"/>
        <v>Fuerte</v>
      </c>
      <c r="AB52" s="90" t="s">
        <v>141</v>
      </c>
      <c r="AC52" s="21">
        <f t="shared" si="2"/>
        <v>200</v>
      </c>
      <c r="AD52" s="114" t="str">
        <f t="shared" si="3"/>
        <v>Fuerte</v>
      </c>
      <c r="AE52" s="536"/>
      <c r="AF52" s="536"/>
      <c r="AG52" s="536"/>
      <c r="AH52" s="536"/>
      <c r="AI52" s="536"/>
      <c r="AJ52" s="536"/>
      <c r="AK52" s="536"/>
      <c r="AL52" s="536"/>
      <c r="AM52" s="93" t="s">
        <v>513</v>
      </c>
      <c r="AN52" s="93" t="s">
        <v>514</v>
      </c>
      <c r="AO52" s="93" t="s">
        <v>510</v>
      </c>
      <c r="AP52" s="84">
        <v>43467</v>
      </c>
      <c r="AQ52" s="84">
        <v>43830</v>
      </c>
      <c r="AR52" s="93" t="s">
        <v>515</v>
      </c>
      <c r="AS52" s="20"/>
      <c r="AT52" s="20"/>
      <c r="AU52" s="93"/>
      <c r="AV52" s="93"/>
      <c r="AW52" s="115"/>
      <c r="AX52" s="86"/>
      <c r="AY52" s="532"/>
      <c r="AZ52" s="96"/>
      <c r="BA52" s="532"/>
      <c r="BB52" s="20"/>
      <c r="BC52" s="20"/>
      <c r="BD52" s="93"/>
      <c r="BE52" s="93"/>
      <c r="BF52" s="115"/>
      <c r="BG52" s="145"/>
      <c r="BH52" s="532"/>
      <c r="BI52" s="532"/>
      <c r="BJ52" s="529"/>
      <c r="BK52" s="20"/>
      <c r="BL52" s="20"/>
      <c r="BM52" s="93"/>
      <c r="BN52" s="93"/>
      <c r="BO52" s="115"/>
      <c r="BP52" s="145"/>
      <c r="BQ52" s="535"/>
      <c r="BR52" s="535"/>
      <c r="BS52" s="535"/>
      <c r="BT52" s="119"/>
      <c r="BU52" s="119"/>
      <c r="BV52" s="119"/>
      <c r="BW52" s="119"/>
      <c r="BX52" s="119"/>
      <c r="BY52" s="119"/>
      <c r="BZ52" s="119"/>
      <c r="CA52" s="119"/>
      <c r="CB52" s="119"/>
      <c r="CC52" s="93"/>
      <c r="CD52" s="93"/>
      <c r="CE52" s="93"/>
      <c r="CF52" s="93"/>
      <c r="CG52" s="93"/>
      <c r="CH52" s="93"/>
      <c r="CI52" s="93"/>
      <c r="CJ52" s="93"/>
      <c r="CK52" s="93"/>
      <c r="CY52" s="532"/>
      <c r="CZ52" s="532"/>
      <c r="DD52" s="531"/>
      <c r="DE52" s="531"/>
      <c r="DF52" s="531"/>
      <c r="DG52" s="539"/>
    </row>
    <row r="53" spans="1:111" ht="138.25" customHeight="1" x14ac:dyDescent="0.25">
      <c r="A53" s="93" t="s">
        <v>24</v>
      </c>
      <c r="B53" s="93" t="s">
        <v>27</v>
      </c>
      <c r="C53" s="93" t="s">
        <v>27</v>
      </c>
      <c r="D53" s="150" t="s">
        <v>212</v>
      </c>
      <c r="E53" s="85" t="s">
        <v>516</v>
      </c>
      <c r="F53" s="93" t="s">
        <v>517</v>
      </c>
      <c r="L53" s="93" t="s">
        <v>518</v>
      </c>
      <c r="M53" s="93" t="s">
        <v>519</v>
      </c>
      <c r="N53" s="90" t="s">
        <v>9</v>
      </c>
      <c r="O53" s="90" t="s">
        <v>14</v>
      </c>
      <c r="P53" s="90" t="str">
        <f>INDEX([9]Validacion!$C$15:$G$19,'Mapa de Riesgos'!CY53:CY53,'Mapa de Riesgos'!CZ53:CZ53)</f>
        <v>Extrema</v>
      </c>
      <c r="Q53" s="93" t="s">
        <v>520</v>
      </c>
      <c r="R53" s="90" t="s">
        <v>158</v>
      </c>
      <c r="S53" s="106" t="s">
        <v>58</v>
      </c>
      <c r="T53" s="90" t="s">
        <v>59</v>
      </c>
      <c r="U53" s="90" t="s">
        <v>60</v>
      </c>
      <c r="V53" s="90" t="s">
        <v>61</v>
      </c>
      <c r="W53" s="90" t="s">
        <v>62</v>
      </c>
      <c r="X53" s="90" t="s">
        <v>75</v>
      </c>
      <c r="Y53" s="90" t="s">
        <v>63</v>
      </c>
      <c r="Z53" s="90">
        <f t="shared" si="0"/>
        <v>100</v>
      </c>
      <c r="AA53" s="90" t="str">
        <f t="shared" si="6"/>
        <v>Fuerte</v>
      </c>
      <c r="AB53" s="90" t="s">
        <v>141</v>
      </c>
      <c r="AC53" s="21">
        <f t="shared" si="2"/>
        <v>200</v>
      </c>
      <c r="AD53" s="114" t="str">
        <f t="shared" si="3"/>
        <v>Fuerte</v>
      </c>
      <c r="AE53" s="101">
        <f>(IF(AD53="Fuerte",100,IF(AD53="Moderado",50,0))/1)</f>
        <v>100</v>
      </c>
      <c r="AF53" s="90" t="str">
        <f>IF(AE53=100,"Fuerte",IF(OR(AE53=99,AE53&gt;=50),"Moderado","Débil"))</f>
        <v>Fuerte</v>
      </c>
      <c r="AG53" s="106" t="s">
        <v>150</v>
      </c>
      <c r="AH53" s="90" t="s">
        <v>152</v>
      </c>
      <c r="AI53" s="90" t="str">
        <f>VLOOKUP(IF(DE53=0,DE53+1,DE53),[9]Validacion!$J$15:$K$19,2,FALSE)</f>
        <v>Rara Vez</v>
      </c>
      <c r="AJ53" s="90" t="str">
        <f>VLOOKUP(IF(DG53=0,DG53+1,DG53),[9]Validacion!$J$23:$K$27,2,FALSE)</f>
        <v>Mayor</v>
      </c>
      <c r="AK53" s="90" t="str">
        <f>INDEX([9]Validacion!$C$15:$G$19,IF(DE53=0,DE53+1,'Mapa de Riesgos'!DE53:DE53),IF(DG53=0,DG53+1,'Mapa de Riesgos'!DG53:DG53))</f>
        <v>Alta</v>
      </c>
      <c r="AL53" s="90" t="s">
        <v>226</v>
      </c>
      <c r="AM53" s="93" t="s">
        <v>521</v>
      </c>
      <c r="AN53" s="93" t="s">
        <v>522</v>
      </c>
      <c r="AO53" s="93" t="s">
        <v>523</v>
      </c>
      <c r="AP53" s="84">
        <v>43467</v>
      </c>
      <c r="AQ53" s="84">
        <v>43830</v>
      </c>
      <c r="AR53" s="93" t="s">
        <v>356</v>
      </c>
      <c r="AS53" s="93"/>
      <c r="AT53" s="93"/>
      <c r="AU53" s="93"/>
      <c r="AV53" s="93"/>
      <c r="AW53" s="90"/>
      <c r="AX53" s="86"/>
      <c r="AY53" s="94"/>
      <c r="AZ53" s="94"/>
      <c r="BA53" s="94"/>
      <c r="BB53" s="91"/>
      <c r="BC53" s="91"/>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93"/>
      <c r="CD53" s="93"/>
      <c r="CE53" s="93"/>
      <c r="CF53" s="93"/>
      <c r="CG53" s="93"/>
      <c r="CH53" s="93"/>
      <c r="CI53" s="93"/>
      <c r="CJ53" s="93"/>
      <c r="CK53" s="93"/>
      <c r="CY53" s="94">
        <f>VLOOKUP(N53,[9]Validacion!$I$15:$M$19,2,FALSE)</f>
        <v>3</v>
      </c>
      <c r="CZ53" s="94">
        <f>VLOOKUP(O53,[9]Validacion!$I$23:$J$27,2,FALSE)</f>
        <v>4</v>
      </c>
      <c r="DD53" s="94">
        <f>VLOOKUP($N53,[9]Validacion!$I$15:$M$19,2,FALSE)</f>
        <v>3</v>
      </c>
      <c r="DE53" s="94">
        <f>IF(AF53="Fuerte",DD53-2,IF(AND(AF53="Moderado",AG53="Directamente",AH53="Directamente"),DD53-1,IF(AND(AF53="Moderado",AG53="No Disminuye",AH53="Directamente"),DD53,IF(AND(AF53="Moderado",AG53="Directamente",AH53="No Disminuye"),DD53-1,DD53))))</f>
        <v>1</v>
      </c>
      <c r="DF53" s="94">
        <f>VLOOKUP($O53,[9]Validacion!$I$23:$J$27,2,FALSE)</f>
        <v>4</v>
      </c>
      <c r="DG53" s="100">
        <f>IF(AF53="Fuerte",DF53,IF(AND(AF53="Moderado",AG53="Directamente",AH53="Directamente"),DF53-1,IF(AND(AF53="Moderado",AG53="No Disminuye",AH53="Directamente"),DF53-1,IF(AND(AF53="Moderado",AG53="Directamente",AH53="No Disminuye"),DF53,DF53))))</f>
        <v>4</v>
      </c>
    </row>
    <row r="54" spans="1:111" ht="104.95" customHeight="1" x14ac:dyDescent="0.25">
      <c r="A54" s="521" t="s">
        <v>24</v>
      </c>
      <c r="B54" s="521" t="s">
        <v>27</v>
      </c>
      <c r="C54" s="521" t="s">
        <v>27</v>
      </c>
      <c r="D54" s="580" t="s">
        <v>219</v>
      </c>
      <c r="E54" s="581" t="s">
        <v>524</v>
      </c>
      <c r="F54" s="581" t="s">
        <v>525</v>
      </c>
      <c r="L54" s="556" t="s">
        <v>526</v>
      </c>
      <c r="M54" s="581" t="s">
        <v>527</v>
      </c>
      <c r="N54" s="579" t="s">
        <v>11</v>
      </c>
      <c r="O54" s="579" t="s">
        <v>14</v>
      </c>
      <c r="P54" s="579" t="str">
        <f>INDEX([9]Validacion!$C$15:$G$19,'Mapa de Riesgos'!CY54:CY57,'Mapa de Riesgos'!CZ54:CZ57)</f>
        <v>Alta</v>
      </c>
      <c r="Q54" s="116" t="s">
        <v>528</v>
      </c>
      <c r="R54" s="151" t="s">
        <v>158</v>
      </c>
      <c r="S54" s="152" t="s">
        <v>58</v>
      </c>
      <c r="T54" s="151" t="s">
        <v>59</v>
      </c>
      <c r="U54" s="151" t="s">
        <v>60</v>
      </c>
      <c r="V54" s="151" t="s">
        <v>61</v>
      </c>
      <c r="W54" s="151" t="s">
        <v>62</v>
      </c>
      <c r="X54" s="151" t="s">
        <v>75</v>
      </c>
      <c r="Y54" s="151" t="s">
        <v>63</v>
      </c>
      <c r="Z54" s="151">
        <f t="shared" si="0"/>
        <v>100</v>
      </c>
      <c r="AA54" s="151" t="str">
        <f t="shared" si="6"/>
        <v>Fuerte</v>
      </c>
      <c r="AB54" s="151" t="s">
        <v>141</v>
      </c>
      <c r="AC54" s="153">
        <f t="shared" si="2"/>
        <v>200</v>
      </c>
      <c r="AD54" s="154" t="str">
        <f t="shared" si="3"/>
        <v>Fuerte</v>
      </c>
      <c r="AE54" s="538">
        <f>(IF(AD54="Fuerte",100,IF(AD54="Moderado",50,0))+IF(AD55="Fuerte",100,IF(AD55="Moderado",50,0))+IF(AD56="Fuerte",100,IF(AD56="Moderado",50,0))+IF(AD57="Fuerte",100,IF(AD57="Moderado",50,0)))/4</f>
        <v>100</v>
      </c>
      <c r="AF54" s="579" t="str">
        <f>IF(AE54=100,"Fuerte",IF(OR(AE54=99,AE54&gt;=50),"Moderado","Débil"))</f>
        <v>Fuerte</v>
      </c>
      <c r="AG54" s="579" t="s">
        <v>150</v>
      </c>
      <c r="AH54" s="579" t="s">
        <v>152</v>
      </c>
      <c r="AI54" s="536" t="str">
        <f>VLOOKUP(IF(DE54=0,DE54+1,IF(DE54=-1,DE54+2,DE54)),[9]Validacion!$J$15:$K$19,2,FALSE)</f>
        <v>Rara Vez</v>
      </c>
      <c r="AJ54" s="579" t="str">
        <f>VLOOKUP(IF(DG54=0,DG54+1,DG54),[9]Validacion!$J$23:$K$27,2,FALSE)</f>
        <v>Mayor</v>
      </c>
      <c r="AK54" s="579" t="str">
        <f>INDEX([9]Validacion!$C$15:$G$19,IF(DE54=0,DE54+1,IF(DE54=-1,DE54+2,'Mapa de Riesgos'!DE54:DE57)),IF(DG54=0,DG54+1,'Mapa de Riesgos'!DG54:DG57))</f>
        <v>Alta</v>
      </c>
      <c r="AL54" s="579" t="s">
        <v>226</v>
      </c>
      <c r="AM54" s="116" t="s">
        <v>529</v>
      </c>
      <c r="AN54" s="116" t="s">
        <v>530</v>
      </c>
      <c r="AO54" s="116" t="s">
        <v>531</v>
      </c>
      <c r="AP54" s="84">
        <v>43467</v>
      </c>
      <c r="AQ54" s="84">
        <v>43830</v>
      </c>
      <c r="AR54" s="93" t="s">
        <v>532</v>
      </c>
      <c r="AS54" s="20"/>
      <c r="AT54" s="20"/>
      <c r="AU54" s="93"/>
      <c r="AV54" s="93"/>
      <c r="AW54" s="90"/>
      <c r="AX54" s="86"/>
      <c r="AY54" s="530"/>
      <c r="AZ54" s="94"/>
      <c r="BA54" s="530"/>
      <c r="BB54" s="91"/>
      <c r="BC54" s="91"/>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93"/>
      <c r="CD54" s="93"/>
      <c r="CE54" s="93"/>
      <c r="CF54" s="93"/>
      <c r="CG54" s="93"/>
      <c r="CH54" s="93"/>
      <c r="CI54" s="93"/>
      <c r="CJ54" s="93"/>
      <c r="CK54" s="93"/>
      <c r="CY54" s="530">
        <f>VLOOKUP(N54,[9]Validacion!$I$15:$M$19,2,FALSE)</f>
        <v>1</v>
      </c>
      <c r="CZ54" s="530">
        <f>VLOOKUP(O54,[9]Validacion!$I$23:$J$27,2,FALSE)</f>
        <v>4</v>
      </c>
      <c r="DD54" s="530">
        <f>VLOOKUP($N54,[9]Validacion!$I$15:$M$19,2,FALSE)</f>
        <v>1</v>
      </c>
      <c r="DE54" s="530">
        <f>IF(AF54="Fuerte",DD54-2,IF(AND(AF54="Moderado",AG54="Directamente",AH54="Directamente"),DD54-1,IF(AND(AF54="Moderado",AG54="No Disminuye",AH54="Directamente"),DD54,IF(AND(AF54="Moderado",AG54="Directamente",AH54="No Disminuye"),DD54-1,DD54))))</f>
        <v>-1</v>
      </c>
      <c r="DF54" s="530">
        <f>VLOOKUP($O54,[9]Validacion!$I$23:$J$27,2,FALSE)</f>
        <v>4</v>
      </c>
      <c r="DG54" s="539">
        <f>IF(AF54="Fuerte",DF54,IF(AND(AF54="Moderado",AG54="Directamente",AH54="Directamente"),DF54-1,IF(AND(AF54="Moderado",AG54="No Disminuye",AH54="Directamente"),DF54-1,IF(AND(AF54="Moderado",AG54="Directamente",AH54="No Disminuye"),DF54,DF54))))</f>
        <v>4</v>
      </c>
    </row>
    <row r="55" spans="1:111" ht="115.5" customHeight="1" x14ac:dyDescent="0.25">
      <c r="A55" s="521"/>
      <c r="B55" s="521"/>
      <c r="C55" s="521"/>
      <c r="D55" s="580"/>
      <c r="E55" s="581"/>
      <c r="F55" s="581"/>
      <c r="L55" s="556"/>
      <c r="M55" s="581"/>
      <c r="N55" s="579"/>
      <c r="O55" s="579"/>
      <c r="P55" s="579"/>
      <c r="Q55" s="116" t="s">
        <v>533</v>
      </c>
      <c r="R55" s="151" t="s">
        <v>158</v>
      </c>
      <c r="S55" s="152" t="s">
        <v>58</v>
      </c>
      <c r="T55" s="151" t="s">
        <v>59</v>
      </c>
      <c r="U55" s="151" t="s">
        <v>60</v>
      </c>
      <c r="V55" s="151" t="s">
        <v>61</v>
      </c>
      <c r="W55" s="151" t="s">
        <v>62</v>
      </c>
      <c r="X55" s="151" t="s">
        <v>75</v>
      </c>
      <c r="Y55" s="151" t="s">
        <v>63</v>
      </c>
      <c r="Z55" s="151">
        <f t="shared" si="0"/>
        <v>100</v>
      </c>
      <c r="AA55" s="151" t="str">
        <f t="shared" si="6"/>
        <v>Fuerte</v>
      </c>
      <c r="AB55" s="151" t="s">
        <v>141</v>
      </c>
      <c r="AC55" s="153">
        <f t="shared" si="2"/>
        <v>200</v>
      </c>
      <c r="AD55" s="154" t="str">
        <f t="shared" si="3"/>
        <v>Fuerte</v>
      </c>
      <c r="AE55" s="538"/>
      <c r="AF55" s="579"/>
      <c r="AG55" s="579"/>
      <c r="AH55" s="579"/>
      <c r="AI55" s="536"/>
      <c r="AJ55" s="579"/>
      <c r="AK55" s="579"/>
      <c r="AL55" s="579"/>
      <c r="AM55" s="116" t="s">
        <v>534</v>
      </c>
      <c r="AN55" s="116" t="s">
        <v>535</v>
      </c>
      <c r="AO55" s="116" t="s">
        <v>531</v>
      </c>
      <c r="AP55" s="84">
        <v>43467</v>
      </c>
      <c r="AQ55" s="84">
        <v>43830</v>
      </c>
      <c r="AR55" s="93" t="s">
        <v>536</v>
      </c>
      <c r="AS55" s="141"/>
      <c r="AT55" s="141"/>
      <c r="AU55" s="93"/>
      <c r="AV55" s="93"/>
      <c r="AW55" s="90"/>
      <c r="AX55" s="86"/>
      <c r="AY55" s="531"/>
      <c r="AZ55" s="95"/>
      <c r="BA55" s="531"/>
      <c r="BB55" s="99"/>
      <c r="BC55" s="9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93"/>
      <c r="CD55" s="93"/>
      <c r="CE55" s="93"/>
      <c r="CF55" s="93"/>
      <c r="CG55" s="93"/>
      <c r="CH55" s="93"/>
      <c r="CI55" s="93"/>
      <c r="CJ55" s="93"/>
      <c r="CK55" s="93"/>
      <c r="CY55" s="531"/>
      <c r="CZ55" s="531"/>
      <c r="DD55" s="531"/>
      <c r="DE55" s="531"/>
      <c r="DF55" s="531"/>
      <c r="DG55" s="539"/>
    </row>
    <row r="56" spans="1:111" ht="92.25" customHeight="1" x14ac:dyDescent="0.25">
      <c r="A56" s="521"/>
      <c r="B56" s="521"/>
      <c r="C56" s="521"/>
      <c r="D56" s="580"/>
      <c r="E56" s="581"/>
      <c r="F56" s="581"/>
      <c r="L56" s="556"/>
      <c r="M56" s="581"/>
      <c r="N56" s="579"/>
      <c r="O56" s="579"/>
      <c r="P56" s="579"/>
      <c r="Q56" s="116" t="s">
        <v>537</v>
      </c>
      <c r="R56" s="151" t="s">
        <v>158</v>
      </c>
      <c r="S56" s="152" t="s">
        <v>58</v>
      </c>
      <c r="T56" s="151" t="s">
        <v>59</v>
      </c>
      <c r="U56" s="151" t="s">
        <v>60</v>
      </c>
      <c r="V56" s="151" t="s">
        <v>61</v>
      </c>
      <c r="W56" s="151" t="s">
        <v>62</v>
      </c>
      <c r="X56" s="151" t="s">
        <v>75</v>
      </c>
      <c r="Y56" s="151" t="s">
        <v>63</v>
      </c>
      <c r="Z56" s="151">
        <f t="shared" si="0"/>
        <v>100</v>
      </c>
      <c r="AA56" s="151" t="str">
        <f t="shared" si="6"/>
        <v>Fuerte</v>
      </c>
      <c r="AB56" s="151" t="s">
        <v>141</v>
      </c>
      <c r="AC56" s="153">
        <f t="shared" si="2"/>
        <v>200</v>
      </c>
      <c r="AD56" s="154" t="str">
        <f t="shared" si="3"/>
        <v>Fuerte</v>
      </c>
      <c r="AE56" s="538"/>
      <c r="AF56" s="579"/>
      <c r="AG56" s="579"/>
      <c r="AH56" s="579"/>
      <c r="AI56" s="536"/>
      <c r="AJ56" s="579"/>
      <c r="AK56" s="579"/>
      <c r="AL56" s="579"/>
      <c r="AM56" s="116" t="s">
        <v>538</v>
      </c>
      <c r="AN56" s="116" t="s">
        <v>539</v>
      </c>
      <c r="AO56" s="116" t="s">
        <v>531</v>
      </c>
      <c r="AP56" s="84">
        <v>43467</v>
      </c>
      <c r="AQ56" s="84">
        <v>43830</v>
      </c>
      <c r="AR56" s="93" t="s">
        <v>540</v>
      </c>
      <c r="AS56" s="567"/>
      <c r="AT56" s="582"/>
      <c r="AU56" s="93"/>
      <c r="AV56" s="93"/>
      <c r="AW56" s="90"/>
      <c r="AX56" s="86"/>
      <c r="AY56" s="531"/>
      <c r="AZ56" s="95"/>
      <c r="BA56" s="531"/>
      <c r="BB56" s="99"/>
      <c r="BC56" s="9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93"/>
      <c r="CD56" s="93"/>
      <c r="CE56" s="93"/>
      <c r="CF56" s="93"/>
      <c r="CG56" s="93"/>
      <c r="CH56" s="93"/>
      <c r="CI56" s="93"/>
      <c r="CJ56" s="93"/>
      <c r="CK56" s="93"/>
      <c r="CY56" s="531"/>
      <c r="CZ56" s="531"/>
      <c r="DD56" s="531"/>
      <c r="DE56" s="531"/>
      <c r="DF56" s="531"/>
      <c r="DG56" s="539"/>
    </row>
    <row r="57" spans="1:111" ht="84.25" customHeight="1" x14ac:dyDescent="0.25">
      <c r="A57" s="521"/>
      <c r="B57" s="521"/>
      <c r="C57" s="521"/>
      <c r="D57" s="580"/>
      <c r="E57" s="581"/>
      <c r="F57" s="581"/>
      <c r="L57" s="556"/>
      <c r="M57" s="581"/>
      <c r="N57" s="579"/>
      <c r="O57" s="579"/>
      <c r="P57" s="579"/>
      <c r="Q57" s="116" t="s">
        <v>541</v>
      </c>
      <c r="R57" s="151" t="s">
        <v>158</v>
      </c>
      <c r="S57" s="152" t="s">
        <v>58</v>
      </c>
      <c r="T57" s="151" t="s">
        <v>59</v>
      </c>
      <c r="U57" s="151" t="s">
        <v>60</v>
      </c>
      <c r="V57" s="151" t="s">
        <v>61</v>
      </c>
      <c r="W57" s="151" t="s">
        <v>62</v>
      </c>
      <c r="X57" s="151" t="s">
        <v>75</v>
      </c>
      <c r="Y57" s="151" t="s">
        <v>63</v>
      </c>
      <c r="Z57" s="151">
        <f t="shared" si="0"/>
        <v>100</v>
      </c>
      <c r="AA57" s="151" t="str">
        <f t="shared" si="6"/>
        <v>Fuerte</v>
      </c>
      <c r="AB57" s="151" t="s">
        <v>141</v>
      </c>
      <c r="AC57" s="153">
        <f t="shared" si="2"/>
        <v>200</v>
      </c>
      <c r="AD57" s="154" t="str">
        <f t="shared" si="3"/>
        <v>Fuerte</v>
      </c>
      <c r="AE57" s="538"/>
      <c r="AF57" s="579"/>
      <c r="AG57" s="579"/>
      <c r="AH57" s="579"/>
      <c r="AI57" s="536"/>
      <c r="AJ57" s="579"/>
      <c r="AK57" s="579"/>
      <c r="AL57" s="579"/>
      <c r="AM57" s="116" t="s">
        <v>542</v>
      </c>
      <c r="AN57" s="116" t="s">
        <v>543</v>
      </c>
      <c r="AO57" s="116" t="s">
        <v>531</v>
      </c>
      <c r="AP57" s="84">
        <v>43467</v>
      </c>
      <c r="AQ57" s="84">
        <v>43830</v>
      </c>
      <c r="AR57" s="93" t="s">
        <v>544</v>
      </c>
      <c r="AS57" s="568"/>
      <c r="AT57" s="583"/>
      <c r="AU57" s="93"/>
      <c r="AV57" s="93"/>
      <c r="AW57" s="90"/>
      <c r="AX57" s="86"/>
      <c r="AY57" s="532"/>
      <c r="AZ57" s="96"/>
      <c r="BA57" s="532"/>
      <c r="BB57" s="92"/>
      <c r="BC57" s="92"/>
      <c r="BD57" s="119"/>
      <c r="BE57" s="119"/>
      <c r="BF57" s="119"/>
      <c r="BG57" s="119"/>
      <c r="BH57" s="119"/>
      <c r="BI57" s="119"/>
      <c r="BJ57" s="119"/>
      <c r="BK57" s="119"/>
      <c r="BL57" s="119"/>
      <c r="BM57" s="119"/>
      <c r="BN57" s="119"/>
      <c r="BO57" s="119"/>
      <c r="BP57" s="119"/>
      <c r="BQ57" s="119"/>
      <c r="BR57" s="119"/>
      <c r="BS57" s="119"/>
      <c r="BT57" s="119"/>
      <c r="BU57" s="119"/>
      <c r="BV57" s="119"/>
      <c r="BW57" s="119"/>
      <c r="BX57" s="119"/>
      <c r="BY57" s="119"/>
      <c r="BZ57" s="119"/>
      <c r="CA57" s="119"/>
      <c r="CB57" s="119"/>
      <c r="CC57" s="93"/>
      <c r="CD57" s="93"/>
      <c r="CE57" s="93"/>
      <c r="CF57" s="93"/>
      <c r="CG57" s="93"/>
      <c r="CH57" s="93"/>
      <c r="CI57" s="93"/>
      <c r="CJ57" s="93"/>
      <c r="CK57" s="93"/>
      <c r="CM57" s="125"/>
      <c r="CY57" s="532"/>
      <c r="CZ57" s="532"/>
      <c r="DD57" s="531"/>
      <c r="DE57" s="531"/>
      <c r="DF57" s="531"/>
      <c r="DG57" s="539"/>
    </row>
    <row r="58" spans="1:111" ht="129.25" customHeight="1" x14ac:dyDescent="0.25">
      <c r="A58" s="521" t="s">
        <v>53</v>
      </c>
      <c r="B58" s="521" t="s">
        <v>27</v>
      </c>
      <c r="C58" s="521" t="s">
        <v>27</v>
      </c>
      <c r="D58" s="587" t="s">
        <v>220</v>
      </c>
      <c r="E58" s="521" t="s">
        <v>545</v>
      </c>
      <c r="F58" s="521" t="s">
        <v>546</v>
      </c>
      <c r="L58" s="521" t="s">
        <v>547</v>
      </c>
      <c r="M58" s="556" t="s">
        <v>548</v>
      </c>
      <c r="N58" s="536" t="s">
        <v>9</v>
      </c>
      <c r="O58" s="536" t="s">
        <v>14</v>
      </c>
      <c r="P58" s="536" t="str">
        <f>INDEX([9]Validacion!$C$15:$G$19,'Mapa de Riesgos'!CY58:CY59,'Mapa de Riesgos'!CZ58:CZ59)</f>
        <v>Extrema</v>
      </c>
      <c r="Q58" s="93" t="s">
        <v>549</v>
      </c>
      <c r="R58" s="90" t="s">
        <v>158</v>
      </c>
      <c r="S58" s="106" t="s">
        <v>58</v>
      </c>
      <c r="T58" s="106" t="s">
        <v>59</v>
      </c>
      <c r="U58" s="106" t="s">
        <v>60</v>
      </c>
      <c r="V58" s="106" t="s">
        <v>61</v>
      </c>
      <c r="W58" s="106" t="s">
        <v>62</v>
      </c>
      <c r="X58" s="106" t="s">
        <v>75</v>
      </c>
      <c r="Y58" s="106" t="s">
        <v>63</v>
      </c>
      <c r="Z58" s="90">
        <f t="shared" si="0"/>
        <v>100</v>
      </c>
      <c r="AA58" s="90" t="str">
        <f>IF(Z58&gt;=96,"Fuerte",IF(OR(Z58=95,Z58&gt;=86),"Moderado","Débil"))</f>
        <v>Fuerte</v>
      </c>
      <c r="AB58" s="90" t="s">
        <v>141</v>
      </c>
      <c r="AC58" s="21">
        <f t="shared" si="2"/>
        <v>200</v>
      </c>
      <c r="AD58" s="21" t="str">
        <f t="shared" si="3"/>
        <v>Fuerte</v>
      </c>
      <c r="AE58" s="536">
        <f>(IF(AD58="Fuerte",100,IF(AD58="Moderado",50,0))+IF(AD59="Fuerte",100,IF(AD59="Moderado",50,0)))/2</f>
        <v>100</v>
      </c>
      <c r="AF58" s="536" t="str">
        <f>IF(AE58=100,"Fuerte",IF(OR(AE58=99,AE58&gt;=50),"Moderado","Débil"))</f>
        <v>Fuerte</v>
      </c>
      <c r="AG58" s="536" t="s">
        <v>150</v>
      </c>
      <c r="AH58" s="536" t="s">
        <v>152</v>
      </c>
      <c r="AI58" s="536" t="str">
        <f>VLOOKUP(IF(DE58=0,DE58+1,DE58),[9]Validacion!$J$15:$K$19,2,FALSE)</f>
        <v>Rara Vez</v>
      </c>
      <c r="AJ58" s="536" t="str">
        <f>VLOOKUP(IF(DG58=0,DG58+1,DG58),[9]Validacion!$J$23:$K$27,2,FALSE)</f>
        <v>Mayor</v>
      </c>
      <c r="AK58" s="536" t="str">
        <f>INDEX([9]Validacion!$C$15:$G$19,IF(DE58=0,DE58+1,'Mapa de Riesgos'!DE58:DE59),IF(DG58=0,DG58+1,'Mapa de Riesgos'!DG58:DG59))</f>
        <v>Alta</v>
      </c>
      <c r="AL58" s="536" t="s">
        <v>226</v>
      </c>
      <c r="AM58" s="116" t="s">
        <v>550</v>
      </c>
      <c r="AN58" s="93" t="s">
        <v>551</v>
      </c>
      <c r="AO58" s="93" t="s">
        <v>552</v>
      </c>
      <c r="AP58" s="84">
        <v>43467</v>
      </c>
      <c r="AQ58" s="84">
        <v>43830</v>
      </c>
      <c r="AR58" s="93" t="s">
        <v>553</v>
      </c>
      <c r="AS58" s="20"/>
      <c r="AT58" s="20"/>
      <c r="AU58" s="93"/>
      <c r="AV58" s="93"/>
      <c r="AW58" s="121"/>
      <c r="AX58" s="86"/>
      <c r="AY58" s="585"/>
      <c r="AZ58" s="155"/>
      <c r="BA58" s="530"/>
      <c r="BB58" s="91"/>
      <c r="BC58" s="91"/>
      <c r="BD58" s="119"/>
      <c r="BE58" s="119"/>
      <c r="BF58" s="119"/>
      <c r="BG58" s="119"/>
      <c r="BH58" s="119"/>
      <c r="BI58" s="119"/>
      <c r="BJ58" s="119"/>
      <c r="BK58" s="119"/>
      <c r="BL58" s="119"/>
      <c r="BM58" s="119"/>
      <c r="BN58" s="119"/>
      <c r="BO58" s="119"/>
      <c r="BP58" s="119"/>
      <c r="BQ58" s="119"/>
      <c r="BR58" s="119"/>
      <c r="BS58" s="119"/>
      <c r="BT58" s="119"/>
      <c r="BU58" s="119"/>
      <c r="BV58" s="119"/>
      <c r="BW58" s="119"/>
      <c r="BX58" s="119"/>
      <c r="BY58" s="119"/>
      <c r="BZ58" s="119"/>
      <c r="CA58" s="119"/>
      <c r="CB58" s="119"/>
      <c r="CC58" s="93"/>
      <c r="CD58" s="93"/>
      <c r="CE58" s="93"/>
      <c r="CF58" s="93"/>
      <c r="CG58" s="93"/>
      <c r="CH58" s="93"/>
      <c r="CI58" s="93"/>
      <c r="CJ58" s="93"/>
      <c r="CK58" s="93"/>
      <c r="CY58" s="530">
        <f>VLOOKUP(N58,[9]Validacion!$I$15:$M$19,2,FALSE)</f>
        <v>3</v>
      </c>
      <c r="CZ58" s="530">
        <f>VLOOKUP(O58,[9]Validacion!$I$23:$J$27,2,FALSE)</f>
        <v>4</v>
      </c>
      <c r="DD58" s="530">
        <f>VLOOKUP($N58,[9]Validacion!$I$15:$M$19,2,FALSE)</f>
        <v>3</v>
      </c>
      <c r="DE58" s="530">
        <f>IF(AF58="Fuerte",DD58-2,IF(AND(AF58="Moderado",AG58="Directamente",AH58="Directamente"),DD58-1,IF(AND(AF58="Moderado",AG58="No Disminuye",AH58="Directamente"),DD58,IF(AND(AF58="Moderado",AG58="Directamente",AH58="No Disminuye"),DD58-1,DD58))))</f>
        <v>1</v>
      </c>
      <c r="DF58" s="530">
        <f>VLOOKUP($O58,[9]Validacion!$I$23:$J$27,2,FALSE)</f>
        <v>4</v>
      </c>
      <c r="DG58" s="539">
        <f>IF(AF58="Fuerte",DF58,IF(AND(AF58="Moderado",AG58="Directamente",AH58="Directamente"),DF58-1,IF(AND(AF58="Moderado",AG58="No Disminuye",AH58="Directamente"),DF58-1,IF(AND(AF58="Moderado",AG58="Directamente",AH58="No Disminuye"),DF58,DF58))))</f>
        <v>4</v>
      </c>
    </row>
    <row r="59" spans="1:111" ht="129.25" customHeight="1" thickBot="1" x14ac:dyDescent="0.3">
      <c r="A59" s="521"/>
      <c r="B59" s="521"/>
      <c r="C59" s="521"/>
      <c r="D59" s="587"/>
      <c r="E59" s="521"/>
      <c r="F59" s="521"/>
      <c r="L59" s="521"/>
      <c r="M59" s="556"/>
      <c r="N59" s="536"/>
      <c r="O59" s="536"/>
      <c r="P59" s="536"/>
      <c r="Q59" s="93" t="s">
        <v>554</v>
      </c>
      <c r="R59" s="90" t="s">
        <v>158</v>
      </c>
      <c r="S59" s="106" t="s">
        <v>58</v>
      </c>
      <c r="T59" s="106" t="s">
        <v>59</v>
      </c>
      <c r="U59" s="106" t="s">
        <v>60</v>
      </c>
      <c r="V59" s="106" t="s">
        <v>61</v>
      </c>
      <c r="W59" s="106" t="s">
        <v>62</v>
      </c>
      <c r="X59" s="106" t="s">
        <v>75</v>
      </c>
      <c r="Y59" s="106" t="s">
        <v>63</v>
      </c>
      <c r="Z59" s="90">
        <f t="shared" si="0"/>
        <v>100</v>
      </c>
      <c r="AA59" s="90" t="str">
        <f>IF(Z59&gt;=96,"Fuerte",IF(OR(Z59=95,Z59&gt;=86),"Moderado","Débil"))</f>
        <v>Fuerte</v>
      </c>
      <c r="AB59" s="90" t="s">
        <v>141</v>
      </c>
      <c r="AC59" s="21">
        <f t="shared" si="2"/>
        <v>200</v>
      </c>
      <c r="AD59" s="21" t="str">
        <f t="shared" si="3"/>
        <v>Fuerte</v>
      </c>
      <c r="AE59" s="536"/>
      <c r="AF59" s="536"/>
      <c r="AG59" s="536"/>
      <c r="AH59" s="536"/>
      <c r="AI59" s="536"/>
      <c r="AJ59" s="536"/>
      <c r="AK59" s="536"/>
      <c r="AL59" s="536"/>
      <c r="AM59" s="116" t="s">
        <v>555</v>
      </c>
      <c r="AN59" s="93" t="s">
        <v>556</v>
      </c>
      <c r="AO59" s="93" t="s">
        <v>552</v>
      </c>
      <c r="AP59" s="84">
        <v>43467</v>
      </c>
      <c r="AQ59" s="84">
        <v>43830</v>
      </c>
      <c r="AR59" s="93" t="s">
        <v>356</v>
      </c>
      <c r="AS59" s="156"/>
      <c r="AT59" s="156"/>
      <c r="AU59" s="93"/>
      <c r="AV59" s="93"/>
      <c r="AW59" s="139"/>
      <c r="AX59" s="86"/>
      <c r="AY59" s="586"/>
      <c r="AZ59" s="157"/>
      <c r="BA59" s="532"/>
      <c r="BB59" s="92"/>
      <c r="BC59" s="92"/>
      <c r="BD59" s="119"/>
      <c r="BE59" s="119"/>
      <c r="BF59" s="119"/>
      <c r="BG59" s="119"/>
      <c r="BH59" s="119"/>
      <c r="BI59" s="119"/>
      <c r="BJ59" s="119"/>
      <c r="BK59" s="119"/>
      <c r="BL59" s="119"/>
      <c r="BM59" s="119"/>
      <c r="BN59" s="119"/>
      <c r="BO59" s="119"/>
      <c r="BP59" s="119"/>
      <c r="BQ59" s="119"/>
      <c r="BR59" s="119"/>
      <c r="BS59" s="119"/>
      <c r="BT59" s="119"/>
      <c r="BU59" s="119"/>
      <c r="BV59" s="119"/>
      <c r="BW59" s="119"/>
      <c r="BX59" s="119"/>
      <c r="BY59" s="119"/>
      <c r="BZ59" s="119"/>
      <c r="CA59" s="119"/>
      <c r="CB59" s="119"/>
      <c r="CC59" s="93"/>
      <c r="CD59" s="93"/>
      <c r="CE59" s="93"/>
      <c r="CF59" s="93"/>
      <c r="CG59" s="93"/>
      <c r="CH59" s="93"/>
      <c r="CI59" s="93"/>
      <c r="CJ59" s="93"/>
      <c r="CK59" s="93"/>
      <c r="CY59" s="532"/>
      <c r="CZ59" s="532"/>
      <c r="DD59" s="531"/>
      <c r="DE59" s="531"/>
      <c r="DF59" s="531"/>
      <c r="DG59" s="539"/>
    </row>
    <row r="60" spans="1:111" ht="174.25" customHeight="1" thickBot="1" x14ac:dyDescent="0.3">
      <c r="A60" s="521" t="s">
        <v>26</v>
      </c>
      <c r="B60" s="521" t="s">
        <v>196</v>
      </c>
      <c r="C60" s="521" t="s">
        <v>196</v>
      </c>
      <c r="D60" s="584" t="s">
        <v>156</v>
      </c>
      <c r="E60" s="521" t="s">
        <v>557</v>
      </c>
      <c r="F60" s="564" t="s">
        <v>558</v>
      </c>
      <c r="L60" s="564" t="s">
        <v>559</v>
      </c>
      <c r="M60" s="564" t="s">
        <v>560</v>
      </c>
      <c r="N60" s="536" t="s">
        <v>9</v>
      </c>
      <c r="O60" s="536" t="s">
        <v>14</v>
      </c>
      <c r="P60" s="536" t="str">
        <f>INDEX([9]Validacion!$C$15:$G$19,'Mapa de Riesgos'!CY60:CY62,'Mapa de Riesgos'!CZ60:CZ62)</f>
        <v>Extrema</v>
      </c>
      <c r="Q60" s="116" t="s">
        <v>561</v>
      </c>
      <c r="R60" s="90" t="s">
        <v>158</v>
      </c>
      <c r="S60" s="90" t="s">
        <v>58</v>
      </c>
      <c r="T60" s="90" t="s">
        <v>59</v>
      </c>
      <c r="U60" s="90" t="s">
        <v>60</v>
      </c>
      <c r="V60" s="90" t="s">
        <v>61</v>
      </c>
      <c r="W60" s="90" t="s">
        <v>62</v>
      </c>
      <c r="X60" s="90" t="s">
        <v>75</v>
      </c>
      <c r="Y60" s="90" t="s">
        <v>63</v>
      </c>
      <c r="Z60" s="90">
        <f>IF(S60="Asignado",15,0)+IF(T60="Adecuado",15,0)+IF(U60="Oportuna",15,0)+IF(V60="Prevenir",15,IF(V60="Detectar",10,0))+IF(W60="Confiable",15,0)+IF(X60="Se investigan y resuelven oportunamente",15,0)+IF(Y60="Completa",10,IF(Y60="Incompleta",5,0))</f>
        <v>100</v>
      </c>
      <c r="AA60" s="90" t="str">
        <f t="shared" si="6"/>
        <v>Fuerte</v>
      </c>
      <c r="AB60" s="90" t="s">
        <v>141</v>
      </c>
      <c r="AC60" s="21">
        <f t="shared" si="2"/>
        <v>200</v>
      </c>
      <c r="AD60" s="114" t="str">
        <f>IF(AND(AA60="Moderado",AB60="Moderado",AC60=100),"Moderado",IF(AC60=200,"Fuerte",IF(OR(AC60=150,),"Moderado","Débil")))</f>
        <v>Fuerte</v>
      </c>
      <c r="AE60" s="538">
        <f>(IF(AD60="Fuerte",100,IF(AD60="Moderado",50,0))+IF(AD61="Fuerte",100,IF(AD61="Moderado",50,0))+IF(AD62="Fuerte",100,IF(AD62="Moderado",50,0)))/3</f>
        <v>100</v>
      </c>
      <c r="AF60" s="536" t="str">
        <f>IF(AE60=100,"Fuerte",IF(OR(AE60=99,AE60&gt;=50),"Moderado","Débil"))</f>
        <v>Fuerte</v>
      </c>
      <c r="AG60" s="536" t="s">
        <v>150</v>
      </c>
      <c r="AH60" s="536" t="s">
        <v>152</v>
      </c>
      <c r="AI60" s="536" t="str">
        <f>VLOOKUP(IF(DE60=0,DE60+1,DE60),[9]Validacion!$J$15:$K$19,2,FALSE)</f>
        <v>Rara Vez</v>
      </c>
      <c r="AJ60" s="536" t="str">
        <f>VLOOKUP(IF(DG60=0,DG60+1,DG60),[9]Validacion!$J$23:$K$27,2,FALSE)</f>
        <v>Mayor</v>
      </c>
      <c r="AK60" s="536" t="str">
        <f>INDEX([9]Validacion!$C$15:$G$19,IF(DE60=0,DE60+1,'Mapa de Riesgos'!DE60:DE62),IF(DG60=0,DG60+1,'Mapa de Riesgos'!DG60:DG62))</f>
        <v>Alta</v>
      </c>
      <c r="AL60" s="536" t="s">
        <v>226</v>
      </c>
      <c r="AM60" s="93" t="s">
        <v>562</v>
      </c>
      <c r="AN60" s="93" t="s">
        <v>563</v>
      </c>
      <c r="AO60" s="93" t="s">
        <v>26</v>
      </c>
      <c r="AP60" s="84">
        <v>43467</v>
      </c>
      <c r="AQ60" s="84">
        <v>43830</v>
      </c>
      <c r="AR60" s="93" t="s">
        <v>564</v>
      </c>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93"/>
      <c r="CF60" s="93"/>
      <c r="CG60" s="93"/>
      <c r="CH60" s="93"/>
      <c r="CI60" s="93"/>
      <c r="CJ60" s="93"/>
      <c r="CK60" s="93"/>
      <c r="CW60" s="37"/>
      <c r="CY60" s="530">
        <f>VLOOKUP($N60,[9]Validacion!$I$15:$M$19,2,FALSE)</f>
        <v>3</v>
      </c>
      <c r="CZ60" s="530">
        <f>VLOOKUP($O60,[9]Validacion!$I$23:$J$27,2,FALSE)</f>
        <v>4</v>
      </c>
      <c r="DD60" s="530">
        <f>VLOOKUP($N60,[9]Validacion!$I$15:$M$19,2,FALSE)</f>
        <v>3</v>
      </c>
      <c r="DE60" s="530">
        <f>IF(AF60="Fuerte",DD60-2,IF(AND(AF60="Moderado",AG60="Directamente",AH60="Directamente"),DD60-1,IF(AND(AF60="Moderado",AG60="No Disminuye",AH60="Directamente"),DD60,IF(AND(AF60="Moderado",AG60="Directamente",AH60="No Disminuye"),DD60-1,DD60))))</f>
        <v>1</v>
      </c>
      <c r="DF60" s="530">
        <f>VLOOKUP($O60,[9]Validacion!$I$23:$J$27,2,FALSE)</f>
        <v>4</v>
      </c>
      <c r="DG60" s="539">
        <f>IF(AF60="Fuerte",DF60,IF(AND(AF60="Moderado",AG60="Directamente",AH60="Directamente"),DF60-1,IF(AND(AF60="Moderado",AG60="No Disminuye",AH60="Directamente"),DF60-1,IF(AND(AF60="Moderado",AG60="Directamente",AH60="No Disminuye"),DF60,DF60))))</f>
        <v>4</v>
      </c>
    </row>
    <row r="61" spans="1:111" ht="145.55000000000001" customHeight="1" x14ac:dyDescent="0.25">
      <c r="A61" s="521"/>
      <c r="B61" s="521"/>
      <c r="C61" s="521"/>
      <c r="D61" s="584"/>
      <c r="E61" s="521"/>
      <c r="F61" s="564"/>
      <c r="L61" s="564"/>
      <c r="M61" s="564"/>
      <c r="N61" s="536"/>
      <c r="O61" s="536"/>
      <c r="P61" s="536"/>
      <c r="Q61" s="116" t="s">
        <v>565</v>
      </c>
      <c r="R61" s="90" t="s">
        <v>158</v>
      </c>
      <c r="S61" s="90" t="s">
        <v>58</v>
      </c>
      <c r="T61" s="90" t="s">
        <v>59</v>
      </c>
      <c r="U61" s="90" t="s">
        <v>60</v>
      </c>
      <c r="V61" s="90" t="s">
        <v>61</v>
      </c>
      <c r="W61" s="90" t="s">
        <v>62</v>
      </c>
      <c r="X61" s="90" t="s">
        <v>75</v>
      </c>
      <c r="Y61" s="90" t="s">
        <v>63</v>
      </c>
      <c r="Z61" s="90">
        <f t="shared" ref="Z61" si="7">IF(S61="Asignado",15,0)+IF(T61="Adecuado",15,0)+IF(U61="Oportuna",15,0)+IF(V61="Prevenir",15,IF(V61="Detectar",10,0))+IF(W61="Confiable",15,0)+IF(X61="Se investigan y resuelven oportunamente",15,0)+IF(Y61="Completa",10,IF(Y61="Incompleta",5,0))</f>
        <v>100</v>
      </c>
      <c r="AA61" s="90" t="str">
        <f t="shared" si="6"/>
        <v>Fuerte</v>
      </c>
      <c r="AB61" s="90" t="s">
        <v>141</v>
      </c>
      <c r="AC61" s="21">
        <f t="shared" si="2"/>
        <v>200</v>
      </c>
      <c r="AD61" s="114" t="str">
        <f>IF(AND(AA61="Moderado",AB61="Moderado",AC61=100),"Moderado",IF(AC61=200,"Fuerte",IF(OR(AC61=150,),"Moderado","Débil")))</f>
        <v>Fuerte</v>
      </c>
      <c r="AE61" s="538"/>
      <c r="AF61" s="536"/>
      <c r="AG61" s="536"/>
      <c r="AH61" s="536"/>
      <c r="AI61" s="536"/>
      <c r="AJ61" s="536"/>
      <c r="AK61" s="536"/>
      <c r="AL61" s="536"/>
      <c r="AM61" s="93" t="s">
        <v>566</v>
      </c>
      <c r="AN61" s="93" t="s">
        <v>556</v>
      </c>
      <c r="AO61" s="93" t="s">
        <v>26</v>
      </c>
      <c r="AP61" s="84">
        <v>43467</v>
      </c>
      <c r="AQ61" s="84">
        <v>43830</v>
      </c>
      <c r="AR61" s="93" t="s">
        <v>567</v>
      </c>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93"/>
      <c r="CF61" s="93"/>
      <c r="CG61" s="93"/>
      <c r="CH61" s="93"/>
      <c r="CI61" s="93"/>
      <c r="CJ61" s="93"/>
      <c r="CK61" s="93"/>
      <c r="CW61" s="158"/>
      <c r="CY61" s="531"/>
      <c r="CZ61" s="531"/>
      <c r="DD61" s="531"/>
      <c r="DE61" s="531"/>
      <c r="DF61" s="531"/>
      <c r="DG61" s="539"/>
    </row>
    <row r="62" spans="1:111" ht="82.55" customHeight="1" x14ac:dyDescent="0.25">
      <c r="A62" s="521"/>
      <c r="B62" s="521"/>
      <c r="C62" s="521"/>
      <c r="D62" s="584"/>
      <c r="E62" s="521"/>
      <c r="F62" s="564"/>
      <c r="L62" s="564"/>
      <c r="M62" s="564"/>
      <c r="N62" s="536"/>
      <c r="O62" s="536"/>
      <c r="P62" s="536"/>
      <c r="Q62" s="93" t="s">
        <v>568</v>
      </c>
      <c r="R62" s="90" t="s">
        <v>158</v>
      </c>
      <c r="S62" s="90" t="s">
        <v>58</v>
      </c>
      <c r="T62" s="90" t="s">
        <v>59</v>
      </c>
      <c r="U62" s="90" t="s">
        <v>60</v>
      </c>
      <c r="V62" s="90" t="s">
        <v>61</v>
      </c>
      <c r="W62" s="90" t="s">
        <v>62</v>
      </c>
      <c r="X62" s="90" t="s">
        <v>75</v>
      </c>
      <c r="Y62" s="90" t="s">
        <v>63</v>
      </c>
      <c r="Z62" s="90">
        <f>IF(S62="Asignado",15,0)+IF(T62="Adecuado",15,0)+IF(U62="Oportuna",15,0)+IF(V62="Prevenir",15,IF(V62="Detectar",10,0))+IF(W62="Confiable",15,0)+IF(X62="Se investigan y resuelven oportunamente",15,0)+IF(Y62="Completa",10,IF(Y62="Incompleta",5,0))</f>
        <v>100</v>
      </c>
      <c r="AA62" s="90" t="str">
        <f t="shared" si="6"/>
        <v>Fuerte</v>
      </c>
      <c r="AB62" s="90" t="s">
        <v>141</v>
      </c>
      <c r="AC62" s="21">
        <f t="shared" si="2"/>
        <v>200</v>
      </c>
      <c r="AD62" s="114" t="str">
        <f t="shared" ref="AD62" si="8">IF(AND(AA62="Moderado",AB62="Moderado",AC62=100),"Moderado",IF(AC62=200,"Fuerte",IF(OR(AC62=150,),"Moderado","Débil")))</f>
        <v>Fuerte</v>
      </c>
      <c r="AE62" s="538"/>
      <c r="AF62" s="536"/>
      <c r="AG62" s="536"/>
      <c r="AH62" s="536"/>
      <c r="AI62" s="536"/>
      <c r="AJ62" s="536"/>
      <c r="AK62" s="536"/>
      <c r="AL62" s="536"/>
      <c r="AM62" s="93" t="s">
        <v>569</v>
      </c>
      <c r="AN62" s="93" t="s">
        <v>570</v>
      </c>
      <c r="AO62" s="93" t="s">
        <v>26</v>
      </c>
      <c r="AP62" s="84">
        <v>43467</v>
      </c>
      <c r="AQ62" s="84">
        <v>43830</v>
      </c>
      <c r="AR62" s="93" t="s">
        <v>571</v>
      </c>
      <c r="AS62" s="93"/>
      <c r="AT62" s="93"/>
      <c r="AU62" s="93"/>
      <c r="AV62" s="93"/>
      <c r="AW62" s="93"/>
      <c r="AX62" s="93"/>
      <c r="AY62" s="93"/>
      <c r="AZ62" s="93"/>
      <c r="BA62" s="93"/>
      <c r="BB62" s="93"/>
      <c r="BC62" s="93"/>
      <c r="BD62" s="93"/>
      <c r="BE62" s="93"/>
      <c r="BF62" s="93"/>
      <c r="BG62" s="93"/>
      <c r="BH62" s="93"/>
      <c r="BI62" s="93"/>
      <c r="BJ62" s="93"/>
      <c r="BK62" s="93"/>
      <c r="BL62" s="93"/>
      <c r="BM62" s="93"/>
      <c r="BN62" s="93"/>
      <c r="BO62" s="93"/>
      <c r="BP62" s="93"/>
      <c r="BQ62" s="93"/>
      <c r="BR62" s="93"/>
      <c r="BS62" s="93"/>
      <c r="BT62" s="93"/>
      <c r="BU62" s="93"/>
      <c r="BV62" s="93"/>
      <c r="BW62" s="93"/>
      <c r="BX62" s="93"/>
      <c r="BY62" s="93"/>
      <c r="BZ62" s="93"/>
      <c r="CA62" s="93"/>
      <c r="CB62" s="93"/>
      <c r="CC62" s="93"/>
      <c r="CD62" s="93"/>
      <c r="CE62" s="93"/>
      <c r="CF62" s="93"/>
      <c r="CG62" s="93"/>
      <c r="CH62" s="93"/>
      <c r="CI62" s="93"/>
      <c r="CJ62" s="93"/>
      <c r="CK62" s="93"/>
      <c r="CY62" s="532"/>
      <c r="CZ62" s="532"/>
      <c r="DD62" s="532"/>
      <c r="DE62" s="532"/>
      <c r="DF62" s="532"/>
      <c r="DG62" s="539"/>
    </row>
    <row r="63" spans="1:111" ht="26.5" customHeight="1" x14ac:dyDescent="0.25"/>
    <row r="64" spans="1:111" ht="26.5" customHeight="1" x14ac:dyDescent="0.25"/>
    <row r="65" spans="1:129" ht="32.950000000000003" customHeight="1" x14ac:dyDescent="0.25">
      <c r="D65" s="588" t="s">
        <v>42</v>
      </c>
      <c r="E65" s="588"/>
      <c r="F65" s="588"/>
      <c r="L65" s="14"/>
      <c r="M65" s="15"/>
    </row>
    <row r="66" spans="1:129" s="102" customFormat="1" ht="32.950000000000003" customHeight="1" x14ac:dyDescent="0.25">
      <c r="A66" s="8"/>
      <c r="B66" s="8"/>
      <c r="C66" s="8"/>
      <c r="D66" s="9" t="s">
        <v>43</v>
      </c>
      <c r="E66" s="9" t="s">
        <v>44</v>
      </c>
      <c r="F66" s="9" t="s">
        <v>45</v>
      </c>
      <c r="G66" s="11"/>
      <c r="H66" s="11"/>
      <c r="I66" s="11"/>
      <c r="J66" s="11"/>
      <c r="K66" s="11"/>
      <c r="M66" s="15"/>
      <c r="Q66" s="8"/>
      <c r="R66" s="8"/>
      <c r="S66" s="8"/>
      <c r="T66" s="8"/>
      <c r="U66" s="8"/>
      <c r="V66" s="8"/>
      <c r="W66" s="8"/>
      <c r="X66" s="8"/>
      <c r="Y66" s="8"/>
      <c r="Z66" s="8"/>
      <c r="AA66" s="8"/>
      <c r="AB66" s="8"/>
      <c r="AF66" s="8"/>
      <c r="AG66" s="8"/>
      <c r="AH66" s="8"/>
      <c r="AL66" s="8"/>
      <c r="AM66" s="8"/>
      <c r="AN66" s="8"/>
      <c r="AO66" s="11"/>
      <c r="AR66" s="8"/>
      <c r="AS66" s="11"/>
      <c r="AT66" s="11"/>
      <c r="AU66" s="8"/>
      <c r="AV66" s="8"/>
      <c r="AW66" s="8"/>
      <c r="AX66" s="8"/>
      <c r="AY66" s="8"/>
      <c r="AZ66" s="8"/>
      <c r="BA66" s="8"/>
      <c r="BB66" s="11"/>
      <c r="BC66" s="11"/>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row>
    <row r="67" spans="1:129" s="102" customFormat="1" ht="54" customHeight="1" x14ac:dyDescent="0.25">
      <c r="A67" s="8"/>
      <c r="B67" s="8"/>
      <c r="C67" s="8"/>
      <c r="D67" s="10">
        <v>1</v>
      </c>
      <c r="E67" s="13" t="s">
        <v>225</v>
      </c>
      <c r="F67" s="10" t="s">
        <v>224</v>
      </c>
      <c r="G67" s="11"/>
      <c r="H67" s="11"/>
      <c r="I67" s="11"/>
      <c r="J67" s="11"/>
      <c r="K67" s="11"/>
      <c r="M67" s="14"/>
      <c r="Q67" s="8"/>
      <c r="R67" s="8"/>
      <c r="S67" s="8"/>
      <c r="T67" s="8"/>
      <c r="U67" s="8"/>
      <c r="V67" s="8"/>
      <c r="W67" s="8"/>
      <c r="X67" s="8"/>
      <c r="Y67" s="8"/>
      <c r="Z67" s="8"/>
      <c r="AA67" s="8"/>
      <c r="AB67" s="8"/>
      <c r="AF67" s="8"/>
      <c r="AG67" s="8"/>
      <c r="AH67" s="8"/>
      <c r="AL67" s="8"/>
      <c r="AM67" s="8"/>
      <c r="AN67" s="8"/>
      <c r="AO67" s="11"/>
      <c r="AR67" s="8"/>
      <c r="AS67" s="11"/>
      <c r="AT67" s="11"/>
      <c r="AU67" s="8"/>
      <c r="AV67" s="8"/>
      <c r="AW67" s="8"/>
      <c r="AX67" s="8"/>
      <c r="AY67" s="8"/>
      <c r="AZ67" s="8"/>
      <c r="BA67" s="8"/>
      <c r="BB67" s="11"/>
      <c r="BC67" s="11"/>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row>
    <row r="68" spans="1:129" s="102" customFormat="1" ht="50.95" customHeight="1" x14ac:dyDescent="0.25">
      <c r="A68" s="8"/>
      <c r="B68" s="8"/>
      <c r="C68" s="8"/>
      <c r="D68" s="10"/>
      <c r="E68" s="13"/>
      <c r="F68" s="10"/>
      <c r="G68" s="11"/>
      <c r="H68" s="11"/>
      <c r="I68" s="11"/>
      <c r="J68" s="11"/>
      <c r="K68" s="11"/>
      <c r="M68" s="14"/>
      <c r="Q68" s="8"/>
      <c r="R68" s="8"/>
      <c r="S68" s="8"/>
      <c r="T68" s="8"/>
      <c r="U68" s="8"/>
      <c r="V68" s="8"/>
      <c r="W68" s="8"/>
      <c r="X68" s="8"/>
      <c r="Y68" s="8"/>
      <c r="Z68" s="8"/>
      <c r="AA68" s="8"/>
      <c r="AB68" s="8"/>
      <c r="AF68" s="8"/>
      <c r="AG68" s="8"/>
      <c r="AH68" s="8"/>
      <c r="AL68" s="8"/>
      <c r="AM68" s="8"/>
      <c r="AN68" s="8"/>
      <c r="AO68" s="11"/>
      <c r="AR68" s="8"/>
      <c r="AS68" s="11"/>
      <c r="AT68" s="11"/>
      <c r="AU68" s="8"/>
      <c r="AV68" s="8"/>
      <c r="AW68" s="8"/>
      <c r="AX68" s="8"/>
      <c r="AY68" s="8"/>
      <c r="AZ68" s="8"/>
      <c r="BA68" s="8"/>
      <c r="BB68" s="11"/>
      <c r="BC68" s="11"/>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row>
    <row r="69" spans="1:129" s="102" customFormat="1" ht="50.95" customHeight="1" x14ac:dyDescent="0.25">
      <c r="A69" s="8"/>
      <c r="B69" s="8"/>
      <c r="C69" s="8"/>
      <c r="D69" s="10"/>
      <c r="E69" s="13"/>
      <c r="F69" s="10"/>
      <c r="G69" s="11"/>
      <c r="H69" s="11"/>
      <c r="I69" s="11"/>
      <c r="J69" s="11"/>
      <c r="K69" s="11"/>
      <c r="M69" s="14"/>
      <c r="Q69" s="8"/>
      <c r="R69" s="8"/>
      <c r="S69" s="8"/>
      <c r="T69" s="8"/>
      <c r="U69" s="8"/>
      <c r="V69" s="8"/>
      <c r="W69" s="8"/>
      <c r="X69" s="8"/>
      <c r="Y69" s="8"/>
      <c r="Z69" s="8"/>
      <c r="AA69" s="8"/>
      <c r="AB69" s="8"/>
      <c r="AF69" s="8"/>
      <c r="AG69" s="8"/>
      <c r="AH69" s="8"/>
      <c r="AL69" s="8"/>
      <c r="AM69" s="8"/>
      <c r="AN69" s="8"/>
      <c r="AO69" s="11"/>
      <c r="AR69" s="8"/>
      <c r="AS69" s="11"/>
      <c r="AT69" s="11"/>
      <c r="AU69" s="8"/>
      <c r="AV69" s="8"/>
      <c r="AW69" s="8"/>
      <c r="AX69" s="8"/>
      <c r="AY69" s="8"/>
      <c r="AZ69" s="8"/>
      <c r="BA69" s="8"/>
      <c r="BB69" s="11"/>
      <c r="BC69" s="11"/>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row>
    <row r="70" spans="1:129" s="102" customFormat="1" ht="50.95" customHeight="1" x14ac:dyDescent="0.25">
      <c r="A70" s="8"/>
      <c r="B70" s="8"/>
      <c r="C70" s="8"/>
      <c r="D70" s="10"/>
      <c r="E70" s="13"/>
      <c r="F70" s="13"/>
      <c r="G70" s="11"/>
      <c r="H70" s="11"/>
      <c r="I70" s="11"/>
      <c r="J70" s="11"/>
      <c r="K70" s="11"/>
      <c r="M70" s="14"/>
      <c r="Q70" s="8"/>
      <c r="R70" s="8"/>
      <c r="S70" s="8"/>
      <c r="T70" s="8"/>
      <c r="U70" s="8"/>
      <c r="V70" s="8"/>
      <c r="W70" s="8"/>
      <c r="X70" s="8"/>
      <c r="Y70" s="8"/>
      <c r="Z70" s="8"/>
      <c r="AA70" s="8"/>
      <c r="AB70" s="8"/>
      <c r="AF70" s="8"/>
      <c r="AG70" s="8"/>
      <c r="AH70" s="8"/>
      <c r="AL70" s="8"/>
      <c r="AM70" s="8"/>
      <c r="AN70" s="8"/>
      <c r="AO70" s="11"/>
      <c r="AR70" s="8"/>
      <c r="AS70" s="11"/>
      <c r="AT70" s="11"/>
      <c r="AU70" s="8"/>
      <c r="AV70" s="8"/>
      <c r="AW70" s="8"/>
      <c r="AX70" s="8"/>
      <c r="AY70" s="8"/>
      <c r="AZ70" s="8"/>
      <c r="BA70" s="8"/>
      <c r="BB70" s="11"/>
      <c r="BC70" s="11"/>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row>
  </sheetData>
  <mergeCells count="767">
    <mergeCell ref="G7:J7"/>
    <mergeCell ref="A5:E6"/>
    <mergeCell ref="K10:K14"/>
    <mergeCell ref="G8:G9"/>
    <mergeCell ref="H8:H9"/>
    <mergeCell ref="I8:I9"/>
    <mergeCell ref="J8:J9"/>
    <mergeCell ref="G10:G14"/>
    <mergeCell ref="H10:H14"/>
    <mergeCell ref="I10:I14"/>
    <mergeCell ref="J10:J14"/>
    <mergeCell ref="C41:C43"/>
    <mergeCell ref="C44:C45"/>
    <mergeCell ref="C46:C47"/>
    <mergeCell ref="C48:C50"/>
    <mergeCell ref="C51:C52"/>
    <mergeCell ref="C54:C57"/>
    <mergeCell ref="C24:C25"/>
    <mergeCell ref="C26:C28"/>
    <mergeCell ref="C29:C31"/>
    <mergeCell ref="C33:C34"/>
    <mergeCell ref="C35:C36"/>
    <mergeCell ref="C37:C40"/>
    <mergeCell ref="DD60:DD62"/>
    <mergeCell ref="DE60:DE62"/>
    <mergeCell ref="DF60:DF62"/>
    <mergeCell ref="DG60:DG62"/>
    <mergeCell ref="D65:F65"/>
    <mergeCell ref="C8:C9"/>
    <mergeCell ref="C10:C14"/>
    <mergeCell ref="C15:C17"/>
    <mergeCell ref="C18:C20"/>
    <mergeCell ref="C21:C23"/>
    <mergeCell ref="AI60:AI62"/>
    <mergeCell ref="AJ60:AJ62"/>
    <mergeCell ref="AK60:AK62"/>
    <mergeCell ref="AL60:AL62"/>
    <mergeCell ref="CY60:CY62"/>
    <mergeCell ref="CZ60:CZ62"/>
    <mergeCell ref="O60:O62"/>
    <mergeCell ref="P60:P62"/>
    <mergeCell ref="AE60:AE62"/>
    <mergeCell ref="AF60:AF62"/>
    <mergeCell ref="AG60:AG62"/>
    <mergeCell ref="AH60:AH62"/>
    <mergeCell ref="DF58:DF59"/>
    <mergeCell ref="DG58:DG59"/>
    <mergeCell ref="A60:A62"/>
    <mergeCell ref="B60:B62"/>
    <mergeCell ref="D60:D62"/>
    <mergeCell ref="E60:E62"/>
    <mergeCell ref="F60:F62"/>
    <mergeCell ref="L60:L62"/>
    <mergeCell ref="M60:M62"/>
    <mergeCell ref="N60:N62"/>
    <mergeCell ref="AY58:AY59"/>
    <mergeCell ref="M58:M59"/>
    <mergeCell ref="N58:N59"/>
    <mergeCell ref="O58:O59"/>
    <mergeCell ref="P58:P59"/>
    <mergeCell ref="AE58:AE59"/>
    <mergeCell ref="AF58:AF59"/>
    <mergeCell ref="A58:A59"/>
    <mergeCell ref="B58:B59"/>
    <mergeCell ref="D58:D59"/>
    <mergeCell ref="E58:E59"/>
    <mergeCell ref="F58:F59"/>
    <mergeCell ref="L58:L59"/>
    <mergeCell ref="C58:C59"/>
    <mergeCell ref="C60:C62"/>
    <mergeCell ref="BA58:BA59"/>
    <mergeCell ref="CY58:CY59"/>
    <mergeCell ref="CZ58:CZ59"/>
    <mergeCell ref="DD58:DD59"/>
    <mergeCell ref="DE58:DE59"/>
    <mergeCell ref="AG58:AG59"/>
    <mergeCell ref="AH58:AH59"/>
    <mergeCell ref="AI58:AI59"/>
    <mergeCell ref="AJ58:AJ59"/>
    <mergeCell ref="AK58:AK59"/>
    <mergeCell ref="AL58:AL59"/>
    <mergeCell ref="CY54:CY57"/>
    <mergeCell ref="CZ54:CZ57"/>
    <mergeCell ref="DD54:DD57"/>
    <mergeCell ref="DE54:DE57"/>
    <mergeCell ref="DF54:DF57"/>
    <mergeCell ref="DG54:DG57"/>
    <mergeCell ref="AI54:AI57"/>
    <mergeCell ref="AJ54:AJ57"/>
    <mergeCell ref="AK54:AK57"/>
    <mergeCell ref="AL54:AL57"/>
    <mergeCell ref="AY54:AY57"/>
    <mergeCell ref="BA54:BA57"/>
    <mergeCell ref="AS56:AS57"/>
    <mergeCell ref="AT56:AT57"/>
    <mergeCell ref="O54:O57"/>
    <mergeCell ref="P54:P57"/>
    <mergeCell ref="AE54:AE57"/>
    <mergeCell ref="AF54:AF57"/>
    <mergeCell ref="AG54:AG57"/>
    <mergeCell ref="AH54:AH57"/>
    <mergeCell ref="DF51:DF52"/>
    <mergeCell ref="DG51:DG52"/>
    <mergeCell ref="A54:A57"/>
    <mergeCell ref="B54:B57"/>
    <mergeCell ref="D54:D57"/>
    <mergeCell ref="E54:E57"/>
    <mergeCell ref="F54:F57"/>
    <mergeCell ref="L54:L57"/>
    <mergeCell ref="M54:M57"/>
    <mergeCell ref="N54:N57"/>
    <mergeCell ref="BR51:BR52"/>
    <mergeCell ref="BS51:BS52"/>
    <mergeCell ref="CY51:CY52"/>
    <mergeCell ref="CZ51:CZ52"/>
    <mergeCell ref="DD51:DD52"/>
    <mergeCell ref="DE51:DE52"/>
    <mergeCell ref="AY51:AY52"/>
    <mergeCell ref="BA51:BA52"/>
    <mergeCell ref="BH51:BH52"/>
    <mergeCell ref="BI51:BI52"/>
    <mergeCell ref="BJ51:BJ52"/>
    <mergeCell ref="BQ51:BQ52"/>
    <mergeCell ref="AG51:AG52"/>
    <mergeCell ref="AH51:AH52"/>
    <mergeCell ref="AI51:AI52"/>
    <mergeCell ref="AJ51:AJ52"/>
    <mergeCell ref="AK51:AK52"/>
    <mergeCell ref="AL51:AL52"/>
    <mergeCell ref="M51:M52"/>
    <mergeCell ref="N51:N52"/>
    <mergeCell ref="O51:O52"/>
    <mergeCell ref="P51:P52"/>
    <mergeCell ref="AE51:AE52"/>
    <mergeCell ref="AF51:AF52"/>
    <mergeCell ref="A51:A52"/>
    <mergeCell ref="B51:B52"/>
    <mergeCell ref="D51:D52"/>
    <mergeCell ref="E51:E52"/>
    <mergeCell ref="F51:F52"/>
    <mergeCell ref="L51:L52"/>
    <mergeCell ref="DG48:DG50"/>
    <mergeCell ref="AU49:AU50"/>
    <mergeCell ref="AV49:AV50"/>
    <mergeCell ref="AW49:AW50"/>
    <mergeCell ref="AX49:AX50"/>
    <mergeCell ref="BD49:BD50"/>
    <mergeCell ref="BE49:BE50"/>
    <mergeCell ref="BF49:BF50"/>
    <mergeCell ref="BG49:BG50"/>
    <mergeCell ref="BM49:BM50"/>
    <mergeCell ref="BS48:BS50"/>
    <mergeCell ref="CY48:CY50"/>
    <mergeCell ref="CZ48:CZ50"/>
    <mergeCell ref="DD48:DD50"/>
    <mergeCell ref="DE48:DE50"/>
    <mergeCell ref="DF48:DF50"/>
    <mergeCell ref="BA48:BA50"/>
    <mergeCell ref="BH48:BH50"/>
    <mergeCell ref="BI48:BI50"/>
    <mergeCell ref="BJ48:BJ50"/>
    <mergeCell ref="BQ48:BQ50"/>
    <mergeCell ref="BR48:BR50"/>
    <mergeCell ref="BN49:BN50"/>
    <mergeCell ref="BO49:BO50"/>
    <mergeCell ref="BP49:BP50"/>
    <mergeCell ref="AH48:AH50"/>
    <mergeCell ref="AI48:AI50"/>
    <mergeCell ref="AJ48:AJ50"/>
    <mergeCell ref="AK48:AK50"/>
    <mergeCell ref="AL48:AL50"/>
    <mergeCell ref="AY48:AY50"/>
    <mergeCell ref="N48:N50"/>
    <mergeCell ref="O48:O50"/>
    <mergeCell ref="P48:P50"/>
    <mergeCell ref="AE48:AE50"/>
    <mergeCell ref="AF48:AF50"/>
    <mergeCell ref="AG48:AG50"/>
    <mergeCell ref="DE46:DE47"/>
    <mergeCell ref="DF46:DF47"/>
    <mergeCell ref="DG46:DG47"/>
    <mergeCell ref="A48:A50"/>
    <mergeCell ref="B48:B50"/>
    <mergeCell ref="D48:D50"/>
    <mergeCell ref="E48:E50"/>
    <mergeCell ref="F48:F50"/>
    <mergeCell ref="L48:L50"/>
    <mergeCell ref="M48:M50"/>
    <mergeCell ref="BP46:BP47"/>
    <mergeCell ref="BQ46:BQ47"/>
    <mergeCell ref="BR46:BR47"/>
    <mergeCell ref="CY46:CY47"/>
    <mergeCell ref="CZ46:CZ47"/>
    <mergeCell ref="DD46:DD47"/>
    <mergeCell ref="BG46:BG47"/>
    <mergeCell ref="BH46:BH47"/>
    <mergeCell ref="BI46:BI47"/>
    <mergeCell ref="BM46:BM47"/>
    <mergeCell ref="BN46:BN47"/>
    <mergeCell ref="BO46:BO47"/>
    <mergeCell ref="AT46:AT47"/>
    <mergeCell ref="AY46:AY47"/>
    <mergeCell ref="BA46:BA47"/>
    <mergeCell ref="BD46:BD47"/>
    <mergeCell ref="BE46:BE47"/>
    <mergeCell ref="BF46:BF47"/>
    <mergeCell ref="AH46:AH47"/>
    <mergeCell ref="AI46:AI47"/>
    <mergeCell ref="AJ46:AJ47"/>
    <mergeCell ref="AK46:AK47"/>
    <mergeCell ref="AL46:AL47"/>
    <mergeCell ref="AS46:AS47"/>
    <mergeCell ref="DE44:DE45"/>
    <mergeCell ref="DF44:DF45"/>
    <mergeCell ref="DG44:DG45"/>
    <mergeCell ref="BR44:BR45"/>
    <mergeCell ref="CY44:CY45"/>
    <mergeCell ref="CZ44:CZ45"/>
    <mergeCell ref="DD44:DD45"/>
    <mergeCell ref="AG44:AG45"/>
    <mergeCell ref="AH44:AH45"/>
    <mergeCell ref="AI44:AI45"/>
    <mergeCell ref="P44:P45"/>
    <mergeCell ref="AE44:AE45"/>
    <mergeCell ref="AF44:AF45"/>
    <mergeCell ref="N46:N47"/>
    <mergeCell ref="O46:O47"/>
    <mergeCell ref="P46:P47"/>
    <mergeCell ref="AE46:AE47"/>
    <mergeCell ref="AF46:AF47"/>
    <mergeCell ref="AG46:AG47"/>
    <mergeCell ref="BQ41:BQ43"/>
    <mergeCell ref="AG41:AG43"/>
    <mergeCell ref="AH41:AH43"/>
    <mergeCell ref="A46:A47"/>
    <mergeCell ref="B46:B47"/>
    <mergeCell ref="D46:D47"/>
    <mergeCell ref="E46:E47"/>
    <mergeCell ref="F46:F47"/>
    <mergeCell ref="L46:L47"/>
    <mergeCell ref="M46:M47"/>
    <mergeCell ref="BL44:BL45"/>
    <mergeCell ref="BQ44:BQ45"/>
    <mergeCell ref="BA44:BA45"/>
    <mergeCell ref="BB44:BB45"/>
    <mergeCell ref="BC44:BC45"/>
    <mergeCell ref="BH44:BH45"/>
    <mergeCell ref="BI44:BI45"/>
    <mergeCell ref="BK44:BK45"/>
    <mergeCell ref="AJ44:AJ45"/>
    <mergeCell ref="AK44:AK45"/>
    <mergeCell ref="AL44:AL45"/>
    <mergeCell ref="AS44:AS45"/>
    <mergeCell ref="AT44:AT45"/>
    <mergeCell ref="AY44:AY45"/>
    <mergeCell ref="P41:P43"/>
    <mergeCell ref="AE41:AE43"/>
    <mergeCell ref="AF41:AF43"/>
    <mergeCell ref="DG41:DG43"/>
    <mergeCell ref="A44:A45"/>
    <mergeCell ref="B44:B45"/>
    <mergeCell ref="D44:D45"/>
    <mergeCell ref="E44:E45"/>
    <mergeCell ref="F44:F45"/>
    <mergeCell ref="L44:L45"/>
    <mergeCell ref="M44:M45"/>
    <mergeCell ref="N44:N45"/>
    <mergeCell ref="O44:O45"/>
    <mergeCell ref="BR41:BR43"/>
    <mergeCell ref="CY41:CY43"/>
    <mergeCell ref="CZ41:CZ43"/>
    <mergeCell ref="DD41:DD43"/>
    <mergeCell ref="DE41:DE43"/>
    <mergeCell ref="DF41:DF43"/>
    <mergeCell ref="AY41:AY43"/>
    <mergeCell ref="BA41:BA43"/>
    <mergeCell ref="BH41:BH43"/>
    <mergeCell ref="BI41:BI43"/>
    <mergeCell ref="BJ41:BJ43"/>
    <mergeCell ref="A41:A43"/>
    <mergeCell ref="B41:B43"/>
    <mergeCell ref="D41:D43"/>
    <mergeCell ref="E41:E43"/>
    <mergeCell ref="F41:F43"/>
    <mergeCell ref="L41:L43"/>
    <mergeCell ref="BD38:BD40"/>
    <mergeCell ref="BE38:BE40"/>
    <mergeCell ref="BF38:BF40"/>
    <mergeCell ref="AI37:AI40"/>
    <mergeCell ref="AJ37:AJ40"/>
    <mergeCell ref="AK37:AK40"/>
    <mergeCell ref="AL37:AL40"/>
    <mergeCell ref="AY37:AY40"/>
    <mergeCell ref="BA37:BA40"/>
    <mergeCell ref="AU38:AU40"/>
    <mergeCell ref="AV38:AV40"/>
    <mergeCell ref="AI41:AI43"/>
    <mergeCell ref="AJ41:AJ43"/>
    <mergeCell ref="AK41:AK43"/>
    <mergeCell ref="AL41:AL43"/>
    <mergeCell ref="M41:M43"/>
    <mergeCell ref="N41:N43"/>
    <mergeCell ref="O41:O43"/>
    <mergeCell ref="DG37:DG40"/>
    <mergeCell ref="BH37:BH40"/>
    <mergeCell ref="BI37:BI40"/>
    <mergeCell ref="BQ37:BQ40"/>
    <mergeCell ref="BR37:BR40"/>
    <mergeCell ref="BY37:BY40"/>
    <mergeCell ref="BZ37:BZ40"/>
    <mergeCell ref="BN38:BN40"/>
    <mergeCell ref="BO38:BO40"/>
    <mergeCell ref="BP38:BP40"/>
    <mergeCell ref="BS38:BS40"/>
    <mergeCell ref="BU38:BU40"/>
    <mergeCell ref="BV38:BV40"/>
    <mergeCell ref="BW38:BW40"/>
    <mergeCell ref="BX38:BX40"/>
    <mergeCell ref="BJ38:BJ40"/>
    <mergeCell ref="BM38:BM40"/>
    <mergeCell ref="AW38:AW40"/>
    <mergeCell ref="AX38:AX40"/>
    <mergeCell ref="O37:O40"/>
    <mergeCell ref="P37:P40"/>
    <mergeCell ref="AE37:AE40"/>
    <mergeCell ref="AF37:AF40"/>
    <mergeCell ref="AG37:AG40"/>
    <mergeCell ref="AH37:AH40"/>
    <mergeCell ref="DF35:DF36"/>
    <mergeCell ref="BA35:BA36"/>
    <mergeCell ref="BB35:BB36"/>
    <mergeCell ref="BC35:BC36"/>
    <mergeCell ref="AG35:AG36"/>
    <mergeCell ref="AH35:AH36"/>
    <mergeCell ref="AI35:AI36"/>
    <mergeCell ref="AJ35:AJ36"/>
    <mergeCell ref="AK35:AK36"/>
    <mergeCell ref="AL35:AL36"/>
    <mergeCell ref="CY37:CY40"/>
    <mergeCell ref="CZ37:CZ40"/>
    <mergeCell ref="DD37:DD40"/>
    <mergeCell ref="DE37:DE40"/>
    <mergeCell ref="DF37:DF40"/>
    <mergeCell ref="BG38:BG40"/>
    <mergeCell ref="DG35:DG36"/>
    <mergeCell ref="A37:A40"/>
    <mergeCell ref="B37:B40"/>
    <mergeCell ref="D37:D40"/>
    <mergeCell ref="E37:E40"/>
    <mergeCell ref="F37:F40"/>
    <mergeCell ref="L37:L40"/>
    <mergeCell ref="M37:M40"/>
    <mergeCell ref="N37:N40"/>
    <mergeCell ref="BR35:BR36"/>
    <mergeCell ref="BS35:BS36"/>
    <mergeCell ref="CY35:CY36"/>
    <mergeCell ref="CZ35:CZ36"/>
    <mergeCell ref="DD35:DD36"/>
    <mergeCell ref="DE35:DE36"/>
    <mergeCell ref="BH35:BH36"/>
    <mergeCell ref="BI35:BI36"/>
    <mergeCell ref="BJ35:BJ36"/>
    <mergeCell ref="BK35:BK36"/>
    <mergeCell ref="BL35:BL36"/>
    <mergeCell ref="BQ35:BQ36"/>
    <mergeCell ref="AS35:AS36"/>
    <mergeCell ref="AT35:AT36"/>
    <mergeCell ref="AY35:AY36"/>
    <mergeCell ref="M35:M36"/>
    <mergeCell ref="N35:N36"/>
    <mergeCell ref="O35:O36"/>
    <mergeCell ref="P35:P36"/>
    <mergeCell ref="AE35:AE36"/>
    <mergeCell ref="AF35:AF36"/>
    <mergeCell ref="DD33:DD34"/>
    <mergeCell ref="DE33:DE34"/>
    <mergeCell ref="DF33:DF34"/>
    <mergeCell ref="AF33:AF34"/>
    <mergeCell ref="DG33:DG34"/>
    <mergeCell ref="A35:A36"/>
    <mergeCell ref="B35:B36"/>
    <mergeCell ref="D35:D36"/>
    <mergeCell ref="E35:E36"/>
    <mergeCell ref="F35:F36"/>
    <mergeCell ref="L35:L36"/>
    <mergeCell ref="AS33:AS34"/>
    <mergeCell ref="AT33:AT34"/>
    <mergeCell ref="AY33:AY34"/>
    <mergeCell ref="BA33:BA34"/>
    <mergeCell ref="CY33:CY34"/>
    <mergeCell ref="CZ33:CZ34"/>
    <mergeCell ref="AG33:AG34"/>
    <mergeCell ref="AH33:AH34"/>
    <mergeCell ref="AI33:AI34"/>
    <mergeCell ref="AJ33:AJ34"/>
    <mergeCell ref="AK33:AK34"/>
    <mergeCell ref="AL33:AL34"/>
    <mergeCell ref="M33:M34"/>
    <mergeCell ref="N33:N34"/>
    <mergeCell ref="O33:O34"/>
    <mergeCell ref="P33:P34"/>
    <mergeCell ref="AE33:AE34"/>
    <mergeCell ref="A33:A34"/>
    <mergeCell ref="B33:B34"/>
    <mergeCell ref="D33:D34"/>
    <mergeCell ref="E33:E34"/>
    <mergeCell ref="F33:F34"/>
    <mergeCell ref="L33:L34"/>
    <mergeCell ref="BP30:BP31"/>
    <mergeCell ref="BV30:BV31"/>
    <mergeCell ref="BW30:BW31"/>
    <mergeCell ref="BJ29:BJ31"/>
    <mergeCell ref="BQ29:BQ31"/>
    <mergeCell ref="BG30:BG31"/>
    <mergeCell ref="BM30:BM31"/>
    <mergeCell ref="BN30:BN31"/>
    <mergeCell ref="BO30:BO31"/>
    <mergeCell ref="AG29:AG31"/>
    <mergeCell ref="AH29:AH31"/>
    <mergeCell ref="AI29:AI31"/>
    <mergeCell ref="AJ29:AJ31"/>
    <mergeCell ref="AK29:AK31"/>
    <mergeCell ref="AL29:AL31"/>
    <mergeCell ref="M29:M31"/>
    <mergeCell ref="N29:N31"/>
    <mergeCell ref="O29:O31"/>
    <mergeCell ref="BX30:BX31"/>
    <mergeCell ref="BY30:BY31"/>
    <mergeCell ref="BZ30:BZ31"/>
    <mergeCell ref="DE29:DE31"/>
    <mergeCell ref="DF29:DF31"/>
    <mergeCell ref="DG29:DG31"/>
    <mergeCell ref="AU30:AU31"/>
    <mergeCell ref="AV30:AV31"/>
    <mergeCell ref="AW30:AW31"/>
    <mergeCell ref="AX30:AX31"/>
    <mergeCell ref="BD30:BD31"/>
    <mergeCell ref="BE30:BE31"/>
    <mergeCell ref="BF30:BF31"/>
    <mergeCell ref="BR29:BR31"/>
    <mergeCell ref="BS29:BS31"/>
    <mergeCell ref="CM29:CM31"/>
    <mergeCell ref="CY29:CY31"/>
    <mergeCell ref="CZ29:CZ31"/>
    <mergeCell ref="DD29:DD31"/>
    <mergeCell ref="CB30:CB31"/>
    <mergeCell ref="AY29:AY31"/>
    <mergeCell ref="BA29:BA31"/>
    <mergeCell ref="BH29:BH31"/>
    <mergeCell ref="BI29:BI31"/>
    <mergeCell ref="P29:P31"/>
    <mergeCell ref="AE29:AE31"/>
    <mergeCell ref="AF29:AF31"/>
    <mergeCell ref="BX27:BX28"/>
    <mergeCell ref="BY27:BY28"/>
    <mergeCell ref="BZ27:BZ28"/>
    <mergeCell ref="CB27:CB28"/>
    <mergeCell ref="A29:A31"/>
    <mergeCell ref="B29:B31"/>
    <mergeCell ref="D29:D31"/>
    <mergeCell ref="E29:E31"/>
    <mergeCell ref="F29:F31"/>
    <mergeCell ref="L29:L31"/>
    <mergeCell ref="BD27:BD28"/>
    <mergeCell ref="BE27:BE28"/>
    <mergeCell ref="BF27:BF28"/>
    <mergeCell ref="BG27:BG28"/>
    <mergeCell ref="BM27:BM28"/>
    <mergeCell ref="BN27:BN28"/>
    <mergeCell ref="AJ26:AJ28"/>
    <mergeCell ref="AK26:AK28"/>
    <mergeCell ref="AL26:AL28"/>
    <mergeCell ref="AY26:AY28"/>
    <mergeCell ref="BA26:BA28"/>
    <mergeCell ref="CY26:CY28"/>
    <mergeCell ref="CZ26:CZ28"/>
    <mergeCell ref="DD26:DD28"/>
    <mergeCell ref="DE26:DE28"/>
    <mergeCell ref="DF26:DF28"/>
    <mergeCell ref="DG26:DG28"/>
    <mergeCell ref="BI26:BI28"/>
    <mergeCell ref="BJ26:BJ28"/>
    <mergeCell ref="BQ26:BQ28"/>
    <mergeCell ref="BR26:BR28"/>
    <mergeCell ref="BS26:BS28"/>
    <mergeCell ref="CM26:CM28"/>
    <mergeCell ref="BO27:BO28"/>
    <mergeCell ref="BP27:BP28"/>
    <mergeCell ref="BV27:BV28"/>
    <mergeCell ref="BW27:BW28"/>
    <mergeCell ref="BH26:BH28"/>
    <mergeCell ref="AU27:AU28"/>
    <mergeCell ref="AV27:AV28"/>
    <mergeCell ref="AW27:AW28"/>
    <mergeCell ref="AX27:AX28"/>
    <mergeCell ref="P26:P28"/>
    <mergeCell ref="AE26:AE28"/>
    <mergeCell ref="AF26:AF28"/>
    <mergeCell ref="AG26:AG28"/>
    <mergeCell ref="AH26:AH28"/>
    <mergeCell ref="AI26:AI28"/>
    <mergeCell ref="DG24:DG25"/>
    <mergeCell ref="A26:A28"/>
    <mergeCell ref="B26:B28"/>
    <mergeCell ref="D26:D28"/>
    <mergeCell ref="E26:E28"/>
    <mergeCell ref="F26:F28"/>
    <mergeCell ref="L26:L28"/>
    <mergeCell ref="M26:M28"/>
    <mergeCell ref="N26:N28"/>
    <mergeCell ref="O26:O28"/>
    <mergeCell ref="CM24:CM25"/>
    <mergeCell ref="CY24:CY25"/>
    <mergeCell ref="CZ24:CZ25"/>
    <mergeCell ref="DD24:DD25"/>
    <mergeCell ref="DE24:DE25"/>
    <mergeCell ref="DF24:DF25"/>
    <mergeCell ref="BH24:BH25"/>
    <mergeCell ref="BI24:BI25"/>
    <mergeCell ref="BJ24:BJ25"/>
    <mergeCell ref="BQ24:BQ25"/>
    <mergeCell ref="BR24:BR25"/>
    <mergeCell ref="BS24:BS25"/>
    <mergeCell ref="AI24:AI25"/>
    <mergeCell ref="AJ24:AJ25"/>
    <mergeCell ref="AK24:AK25"/>
    <mergeCell ref="AL24:AL25"/>
    <mergeCell ref="AY24:AY25"/>
    <mergeCell ref="BA24:BA25"/>
    <mergeCell ref="O24:O25"/>
    <mergeCell ref="P24:P25"/>
    <mergeCell ref="AE24:AE25"/>
    <mergeCell ref="AF24:AF25"/>
    <mergeCell ref="AG24:AG25"/>
    <mergeCell ref="AH24:AH25"/>
    <mergeCell ref="DF21:DF23"/>
    <mergeCell ref="DG21:DG23"/>
    <mergeCell ref="A24:A25"/>
    <mergeCell ref="B24:B25"/>
    <mergeCell ref="D24:D25"/>
    <mergeCell ref="E24:E25"/>
    <mergeCell ref="F24:F25"/>
    <mergeCell ref="L24:L25"/>
    <mergeCell ref="M24:M25"/>
    <mergeCell ref="N24:N25"/>
    <mergeCell ref="BS21:BS23"/>
    <mergeCell ref="CM21:CM23"/>
    <mergeCell ref="CY21:CY23"/>
    <mergeCell ref="CZ21:CZ23"/>
    <mergeCell ref="DD21:DD23"/>
    <mergeCell ref="DE21:DE23"/>
    <mergeCell ref="BA21:BA23"/>
    <mergeCell ref="BH21:BH23"/>
    <mergeCell ref="BI21:BI23"/>
    <mergeCell ref="BJ21:BJ23"/>
    <mergeCell ref="BQ21:BQ23"/>
    <mergeCell ref="BR21:BR23"/>
    <mergeCell ref="AH21:AH23"/>
    <mergeCell ref="AI21:AI23"/>
    <mergeCell ref="AJ21:AJ23"/>
    <mergeCell ref="AK21:AK23"/>
    <mergeCell ref="AL21:AL23"/>
    <mergeCell ref="AY21:AY23"/>
    <mergeCell ref="N21:N23"/>
    <mergeCell ref="O21:O23"/>
    <mergeCell ref="P21:P23"/>
    <mergeCell ref="AE21:AE23"/>
    <mergeCell ref="AF21:AF23"/>
    <mergeCell ref="AG21:AG23"/>
    <mergeCell ref="DF18:DF20"/>
    <mergeCell ref="DG18:DG20"/>
    <mergeCell ref="DH18:DH20"/>
    <mergeCell ref="A21:A23"/>
    <mergeCell ref="B21:B23"/>
    <mergeCell ref="D21:D23"/>
    <mergeCell ref="E21:E23"/>
    <mergeCell ref="F21:F23"/>
    <mergeCell ref="L21:L23"/>
    <mergeCell ref="M21:M23"/>
    <mergeCell ref="BR18:BR20"/>
    <mergeCell ref="BS18:BS20"/>
    <mergeCell ref="CY18:CY20"/>
    <mergeCell ref="CZ18:CZ20"/>
    <mergeCell ref="DD18:DD20"/>
    <mergeCell ref="DE18:DE20"/>
    <mergeCell ref="AY18:AY20"/>
    <mergeCell ref="BA18:BA20"/>
    <mergeCell ref="BH18:BH20"/>
    <mergeCell ref="BI18:BI20"/>
    <mergeCell ref="BJ18:BJ20"/>
    <mergeCell ref="BQ18:BQ20"/>
    <mergeCell ref="AG18:AG20"/>
    <mergeCell ref="AH18:AH20"/>
    <mergeCell ref="AI18:AI20"/>
    <mergeCell ref="AJ18:AJ20"/>
    <mergeCell ref="AK18:AK20"/>
    <mergeCell ref="AL18:AL20"/>
    <mergeCell ref="M18:M20"/>
    <mergeCell ref="N18:N20"/>
    <mergeCell ref="O18:O20"/>
    <mergeCell ref="P18:P20"/>
    <mergeCell ref="AE18:AE20"/>
    <mergeCell ref="AF18:AF20"/>
    <mergeCell ref="A18:A20"/>
    <mergeCell ref="B18:B20"/>
    <mergeCell ref="D18:D20"/>
    <mergeCell ref="E18:E20"/>
    <mergeCell ref="F18:F20"/>
    <mergeCell ref="L18:L20"/>
    <mergeCell ref="BM16:BM17"/>
    <mergeCell ref="BN16:BN17"/>
    <mergeCell ref="BO16:BO17"/>
    <mergeCell ref="AL15:AL17"/>
    <mergeCell ref="BA15:BA17"/>
    <mergeCell ref="BH15:BH17"/>
    <mergeCell ref="BI15:BI17"/>
    <mergeCell ref="BJ15:BJ17"/>
    <mergeCell ref="BF16:BF17"/>
    <mergeCell ref="BG16:BG17"/>
    <mergeCell ref="AF15:AF17"/>
    <mergeCell ref="AG15:AG17"/>
    <mergeCell ref="AH15:AH17"/>
    <mergeCell ref="AI15:AI17"/>
    <mergeCell ref="AJ15:AJ17"/>
    <mergeCell ref="AK15:AK17"/>
    <mergeCell ref="L15:L17"/>
    <mergeCell ref="M15:M17"/>
    <mergeCell ref="AX16:AX17"/>
    <mergeCell ref="BD16:BD17"/>
    <mergeCell ref="BE16:BE17"/>
    <mergeCell ref="BQ15:BQ17"/>
    <mergeCell ref="BR15:BR17"/>
    <mergeCell ref="BS15:BS17"/>
    <mergeCell ref="CM15:CM17"/>
    <mergeCell ref="CY15:CY17"/>
    <mergeCell ref="CZ15:CZ17"/>
    <mergeCell ref="BX16:BX17"/>
    <mergeCell ref="BY16:BY17"/>
    <mergeCell ref="BZ16:BZ17"/>
    <mergeCell ref="CB16:CB17"/>
    <mergeCell ref="AY15:AY17"/>
    <mergeCell ref="N15:N17"/>
    <mergeCell ref="O15:O17"/>
    <mergeCell ref="P15:P17"/>
    <mergeCell ref="AE15:AE17"/>
    <mergeCell ref="DF10:DF14"/>
    <mergeCell ref="DG10:DG14"/>
    <mergeCell ref="AV13:AV14"/>
    <mergeCell ref="AW13:AW14"/>
    <mergeCell ref="AX13:AX14"/>
    <mergeCell ref="DD10:DD14"/>
    <mergeCell ref="DE10:DE14"/>
    <mergeCell ref="P10:P14"/>
    <mergeCell ref="AE10:AE14"/>
    <mergeCell ref="AF10:AF14"/>
    <mergeCell ref="BP16:BP17"/>
    <mergeCell ref="BV16:BV17"/>
    <mergeCell ref="BW16:BW17"/>
    <mergeCell ref="DD15:DD17"/>
    <mergeCell ref="DE15:DE17"/>
    <mergeCell ref="DF15:DF17"/>
    <mergeCell ref="DG15:DG17"/>
    <mergeCell ref="AU16:AU17"/>
    <mergeCell ref="AV16:AV17"/>
    <mergeCell ref="AW16:AW17"/>
    <mergeCell ref="A15:A17"/>
    <mergeCell ref="B15:B17"/>
    <mergeCell ref="D15:D17"/>
    <mergeCell ref="E15:E17"/>
    <mergeCell ref="F15:F17"/>
    <mergeCell ref="BR10:BR14"/>
    <mergeCell ref="BS10:BS14"/>
    <mergeCell ref="CY10:CY14"/>
    <mergeCell ref="CZ10:CZ14"/>
    <mergeCell ref="AY10:AY14"/>
    <mergeCell ref="BA10:BA14"/>
    <mergeCell ref="BH10:BH14"/>
    <mergeCell ref="BI10:BI14"/>
    <mergeCell ref="BJ10:BJ14"/>
    <mergeCell ref="BQ10:BQ14"/>
    <mergeCell ref="AG10:AG14"/>
    <mergeCell ref="AH10:AH14"/>
    <mergeCell ref="AI10:AI14"/>
    <mergeCell ref="AJ10:AJ14"/>
    <mergeCell ref="AK10:AK14"/>
    <mergeCell ref="AL10:AL14"/>
    <mergeCell ref="M10:M14"/>
    <mergeCell ref="N10:N14"/>
    <mergeCell ref="O10:O14"/>
    <mergeCell ref="CI8:CI9"/>
    <mergeCell ref="CJ8:CJ9"/>
    <mergeCell ref="CK8:CK9"/>
    <mergeCell ref="DE8:DG8"/>
    <mergeCell ref="A10:A14"/>
    <mergeCell ref="B10:B14"/>
    <mergeCell ref="D10:D14"/>
    <mergeCell ref="E10:E14"/>
    <mergeCell ref="F10:F14"/>
    <mergeCell ref="L10:L14"/>
    <mergeCell ref="CC8:CC9"/>
    <mergeCell ref="CD8:CD9"/>
    <mergeCell ref="CE8:CE9"/>
    <mergeCell ref="CF8:CF9"/>
    <mergeCell ref="CG8:CG9"/>
    <mergeCell ref="CH8:CH9"/>
    <mergeCell ref="BK8:BL8"/>
    <mergeCell ref="BM8:BP8"/>
    <mergeCell ref="BQ8:BS8"/>
    <mergeCell ref="BT8:BU8"/>
    <mergeCell ref="BV8:BY8"/>
    <mergeCell ref="BZ8:CB8"/>
    <mergeCell ref="AS8:AT8"/>
    <mergeCell ref="AU8:AX8"/>
    <mergeCell ref="AY8:BA8"/>
    <mergeCell ref="BB8:BC8"/>
    <mergeCell ref="BD8:BG8"/>
    <mergeCell ref="BH8:BJ8"/>
    <mergeCell ref="AM8:AM9"/>
    <mergeCell ref="AN8:AN9"/>
    <mergeCell ref="AO8:AO9"/>
    <mergeCell ref="AP8:AP9"/>
    <mergeCell ref="AQ8:AQ9"/>
    <mergeCell ref="AR8:AR9"/>
    <mergeCell ref="AF8:AF9"/>
    <mergeCell ref="AG8:AG9"/>
    <mergeCell ref="AH8:AH9"/>
    <mergeCell ref="AI8:AK8"/>
    <mergeCell ref="AL8:AL9"/>
    <mergeCell ref="W8:W9"/>
    <mergeCell ref="X8:X9"/>
    <mergeCell ref="Y8:Y9"/>
    <mergeCell ref="Z8:Z9"/>
    <mergeCell ref="AA8:AA9"/>
    <mergeCell ref="AB8:AB9"/>
    <mergeCell ref="DW3:DW4"/>
    <mergeCell ref="DX3:DX4"/>
    <mergeCell ref="DY3:DY4"/>
    <mergeCell ref="F5:AK6"/>
    <mergeCell ref="AL5:AR6"/>
    <mergeCell ref="CC5:CK5"/>
    <mergeCell ref="AS6:BA6"/>
    <mergeCell ref="BB6:BJ6"/>
    <mergeCell ref="BK6:BS6"/>
    <mergeCell ref="A1:A3"/>
    <mergeCell ref="B1:R3"/>
    <mergeCell ref="S1:AR3"/>
    <mergeCell ref="DS3:DT8"/>
    <mergeCell ref="DU3:DU4"/>
    <mergeCell ref="DV3:DV4"/>
    <mergeCell ref="BT6:CB6"/>
    <mergeCell ref="CC6:CK6"/>
    <mergeCell ref="A8:A9"/>
    <mergeCell ref="B8:B9"/>
    <mergeCell ref="Q8:Q9"/>
    <mergeCell ref="R8:R9"/>
    <mergeCell ref="S8:S9"/>
    <mergeCell ref="T8:T9"/>
    <mergeCell ref="U8:U9"/>
    <mergeCell ref="V8:V9"/>
    <mergeCell ref="D8:D9"/>
    <mergeCell ref="E8:E9"/>
    <mergeCell ref="F8:F9"/>
    <mergeCell ref="L8:L9"/>
    <mergeCell ref="M8:M9"/>
    <mergeCell ref="N8:P8"/>
    <mergeCell ref="K8:K9"/>
    <mergeCell ref="AD8:AD9"/>
  </mergeCells>
  <dataValidations count="1">
    <dataValidation type="list" allowBlank="1" showInputMessage="1" showErrorMessage="1" sqref="AJ32:AJ33 AJ37 AJ60:AJ61 AJ35 AJ44 AJ51 AJ48 AJ46 AJ18 AJ41 AJ26 AJ29 AJ21:AJ22 AJ53:AJ55 AJ24 AJ15 AJ58">
      <formula1>#REF!</formula1>
    </dataValidation>
  </dataValidations>
  <pageMargins left="1.2736614173228347" right="0.70866141732283472" top="0.74803149606299213" bottom="0.74803149606299213" header="0.31496062992125984" footer="0.31496062992125984"/>
  <pageSetup paperSize="119" scale="31"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240" operator="equal" id="{B66578A1-4738-43FE-BBBD-ACB1805A7BE9}">
            <xm:f>'C:\Users\pttovar\Downloads\[MAPA DE RIESGOS CORRUPCIÓN IPES 2019 V1 AJUSTADA 210319.xlsx]DATOS '!#REF!</xm:f>
            <x14:dxf>
              <fill>
                <patternFill>
                  <bgColor rgb="FF00B050"/>
                </patternFill>
              </fill>
            </x14:dxf>
          </x14:cfRule>
          <x14:cfRule type="cellIs" priority="241" operator="equal" id="{B6B9C171-8E1F-4A25-8ECB-ECE1DE820AB0}">
            <xm:f>'C:\Users\pttovar\Downloads\[MAPA DE RIESGOS CORRUPCIÓN IPES 2019 V1 AJUSTADA 210319.xlsx]DATOS '!#REF!</xm:f>
            <x14:dxf>
              <fill>
                <patternFill>
                  <bgColor rgb="FF92D050"/>
                </patternFill>
              </fill>
            </x14:dxf>
          </x14:cfRule>
          <x14:cfRule type="cellIs" priority="242" operator="equal" id="{25ACFC28-ACC8-42C7-B9A4-CCEA8956753D}">
            <xm:f>'C:\Users\pttovar\Downloads\[MAPA DE RIESGOS CORRUPCIÓN IPES 2019 V1 AJUSTADA 210319.xlsx]DATOS '!#REF!</xm:f>
            <x14:dxf>
              <fill>
                <patternFill>
                  <bgColor rgb="FFFFFF00"/>
                </patternFill>
              </fill>
            </x14:dxf>
          </x14:cfRule>
          <x14:cfRule type="cellIs" priority="243" operator="equal" id="{141F8D8F-D510-4FF5-8AB8-B1D39690CCFC}">
            <xm:f>'C:\Users\pttovar\Downloads\[MAPA DE RIESGOS CORRUPCIÓN IPES 2019 V1 AJUSTADA 210319.xlsx]DATOS '!#REF!</xm:f>
            <x14:dxf>
              <fill>
                <patternFill>
                  <bgColor rgb="FFFFC000"/>
                </patternFill>
              </fill>
            </x14:dxf>
          </x14:cfRule>
          <x14:cfRule type="cellIs" priority="244" operator="equal" id="{820FA500-D9A7-441F-93F9-BD5FD2E6421B}">
            <xm:f>'C:\Users\pttovar\Downloads\[MAPA DE RIESGOS CORRUPCIÓN IPES 2019 V1 AJUSTADA 210319.xlsx]DATOS '!#REF!</xm:f>
            <x14:dxf>
              <fill>
                <patternFill>
                  <bgColor rgb="FFFF0000"/>
                </patternFill>
              </fill>
            </x14:dxf>
          </x14:cfRule>
          <xm:sqref>AI60:AI61 N60:N61 N18 N10 N51 N37 N41 N44 N53:N55 N46:N48 AI37 AI41 AI46 AI48 AI53 AI10 N35 AI35 N33 AI33</xm:sqref>
        </x14:conditionalFormatting>
        <x14:conditionalFormatting xmlns:xm="http://schemas.microsoft.com/office/excel/2006/main">
          <x14:cfRule type="cellIs" priority="245" operator="equal" id="{12DBE37A-4646-46E3-89FD-8E8A9E9EDFF7}">
            <xm:f>'C:\Users\pttovar\Downloads\[MAPA DE RIESGOS CORRUPCIÓN IPES 2019 V1 AJUSTADA 210319.xlsx]DATOS '!#REF!</xm:f>
            <x14:dxf>
              <fill>
                <patternFill>
                  <bgColor rgb="FF00B050"/>
                </patternFill>
              </fill>
            </x14:dxf>
          </x14:cfRule>
          <x14:cfRule type="cellIs" priority="246" operator="equal" id="{575C275D-6170-41C6-A555-4DE960D25192}">
            <xm:f>'C:\Users\pttovar\Downloads\[MAPA DE RIESGOS CORRUPCIÓN IPES 2019 V1 AJUSTADA 210319.xlsx]DATOS '!#REF!</xm:f>
            <x14:dxf>
              <fill>
                <patternFill>
                  <bgColor rgb="FF92D050"/>
                </patternFill>
              </fill>
            </x14:dxf>
          </x14:cfRule>
          <x14:cfRule type="cellIs" priority="247" operator="equal" id="{4C4B8737-1B8A-4F8D-BC76-A4715542CD98}">
            <xm:f>'C:\Users\pttovar\Downloads\[MAPA DE RIESGOS CORRUPCIÓN IPES 2019 V1 AJUSTADA 210319.xlsx]DATOS '!#REF!</xm:f>
            <x14:dxf>
              <fill>
                <patternFill>
                  <bgColor rgb="FFFFFF00"/>
                </patternFill>
              </fill>
            </x14:dxf>
          </x14:cfRule>
          <x14:cfRule type="cellIs" priority="248" operator="equal" id="{39D39FD6-4773-4163-AF19-F966963E54E8}">
            <xm:f>'C:\Users\pttovar\Downloads\[MAPA DE RIESGOS CORRUPCIÓN IPES 2019 V1 AJUSTADA 210319.xlsx]DATOS '!#REF!</xm:f>
            <x14:dxf>
              <fill>
                <patternFill>
                  <bgColor rgb="FFFFC000"/>
                </patternFill>
              </fill>
            </x14:dxf>
          </x14:cfRule>
          <x14:cfRule type="cellIs" priority="249" operator="equal" id="{3928A26B-DB65-4A01-8643-E35C5E33E5DC}">
            <xm:f>'C:\Users\pttovar\Downloads\[MAPA DE RIESGOS CORRUPCIÓN IPES 2019 V1 AJUSTADA 210319.xlsx]DATOS '!#REF!</xm:f>
            <x14:dxf>
              <fill>
                <patternFill>
                  <bgColor rgb="FFFF0000"/>
                </patternFill>
              </fill>
            </x14:dxf>
          </x14:cfRule>
          <xm:sqref>O60:O61 O18 O51 O37 O10 O41 O44 O53:O55 O46:O48 AJ60:AJ61 AJ18 AJ44 AJ37 AJ41 AJ46 AJ48 AJ53:AJ55 AJ10 O35 AJ35 O33 AJ33</xm:sqref>
        </x14:conditionalFormatting>
        <x14:conditionalFormatting xmlns:xm="http://schemas.microsoft.com/office/excel/2006/main">
          <x14:cfRule type="cellIs" priority="250" operator="equal" id="{6BB8AB3F-1584-4B1E-A867-EFF39BFB427C}">
            <xm:f>'C:\Users\pttovar\Downloads\[MAPA DE RIESGOS CORRUPCIÓN IPES 2019 V1 AJUSTADA 210319.xlsx]DATOS '!#REF!</xm:f>
            <x14:dxf>
              <fill>
                <patternFill>
                  <bgColor rgb="FF92D050"/>
                </patternFill>
              </fill>
            </x14:dxf>
          </x14:cfRule>
          <x14:cfRule type="cellIs" priority="251" operator="equal" id="{973276DB-9917-45D0-9805-575D2409AA3B}">
            <xm:f>'C:\Users\pttovar\Downloads\[MAPA DE RIESGOS CORRUPCIÓN IPES 2019 V1 AJUSTADA 210319.xlsx]DATOS '!#REF!</xm:f>
            <x14:dxf>
              <fill>
                <patternFill>
                  <bgColor rgb="FFFFFF00"/>
                </patternFill>
              </fill>
            </x14:dxf>
          </x14:cfRule>
          <x14:cfRule type="cellIs" priority="252" operator="equal" id="{3B77BDF3-BBF6-4044-8C14-8FB588A68753}">
            <xm:f>'C:\Users\pttovar\Downloads\[MAPA DE RIESGOS CORRUPCIÓN IPES 2019 V1 AJUSTADA 210319.xlsx]DATOS '!#REF!</xm:f>
            <x14:dxf>
              <fill>
                <patternFill>
                  <bgColor rgb="FFFFC000"/>
                </patternFill>
              </fill>
            </x14:dxf>
          </x14:cfRule>
          <x14:cfRule type="cellIs" priority="253" operator="equal" id="{469B1385-6F64-4324-948B-1CE0F3F5DBC7}">
            <xm:f>'C:\Users\pttovar\Downloads\[MAPA DE RIESGOS CORRUPCIÓN IPES 2019 V1 AJUSTADA 210319.xlsx]DATOS '!#REF!</xm:f>
            <x14:dxf>
              <fill>
                <patternFill>
                  <bgColor rgb="FFFF0000"/>
                </patternFill>
              </fill>
            </x14:dxf>
          </x14:cfRule>
          <xm:sqref>AK60:AK61 P60:P61 CY60:CZ61 CY18:CZ18 CY37:CZ37 CY46 CY48:CZ48 CY44:CZ44 CY41:CZ41 CY51:CZ51 CY53:CZ55 CY10:CZ10 P18 P44 DD60:DF61 DD18:DF18 DD44:DF44 DD10:DF10 DD53:DF55 DD51:DF51 DD48:DF48 DD46:DF46 DD41:DF41 DD37:DF37 AK18 AK37:AL37 AK41 AK46 AK48 AK54:AL55 AK10:AL10 CY35:CZ35 P35 DD35:DF35 AK35 CY33:CZ33 P33 DD33:DF33 AK33 AK53</xm:sqref>
        </x14:conditionalFormatting>
        <x14:conditionalFormatting xmlns:xm="http://schemas.microsoft.com/office/excel/2006/main">
          <x14:cfRule type="cellIs" priority="226" operator="equal" id="{4FF238A0-01FD-446A-B42B-6E2319CC998C}">
            <xm:f>'C:\Users\pttovar\Downloads\[MAPA DE RIESGOS CORRUPCIÓN IPES 2019 V1 AJUSTADA 210319.xlsx]DATOS '!#REF!</xm:f>
            <x14:dxf>
              <fill>
                <patternFill>
                  <bgColor rgb="FF00B050"/>
                </patternFill>
              </fill>
            </x14:dxf>
          </x14:cfRule>
          <x14:cfRule type="cellIs" priority="227" operator="equal" id="{613C77E3-C00A-4763-ADFF-6D7BB8419832}">
            <xm:f>'C:\Users\pttovar\Downloads\[MAPA DE RIESGOS CORRUPCIÓN IPES 2019 V1 AJUSTADA 210319.xlsx]DATOS '!#REF!</xm:f>
            <x14:dxf>
              <fill>
                <patternFill>
                  <bgColor rgb="FF92D050"/>
                </patternFill>
              </fill>
            </x14:dxf>
          </x14:cfRule>
          <x14:cfRule type="cellIs" priority="228" operator="equal" id="{308BB363-5848-48D6-82F4-4BDFE668F3F0}">
            <xm:f>'C:\Users\pttovar\Downloads\[MAPA DE RIESGOS CORRUPCIÓN IPES 2019 V1 AJUSTADA 210319.xlsx]DATOS '!#REF!</xm:f>
            <x14:dxf>
              <fill>
                <patternFill>
                  <bgColor rgb="FFFFFF00"/>
                </patternFill>
              </fill>
            </x14:dxf>
          </x14:cfRule>
          <x14:cfRule type="cellIs" priority="229" operator="equal" id="{22837721-5937-4EF5-B2EA-DF224EA774B3}">
            <xm:f>'C:\Users\pttovar\Downloads\[MAPA DE RIESGOS CORRUPCIÓN IPES 2019 V1 AJUSTADA 210319.xlsx]DATOS '!#REF!</xm:f>
            <x14:dxf>
              <fill>
                <patternFill>
                  <bgColor rgb="FFFFC000"/>
                </patternFill>
              </fill>
            </x14:dxf>
          </x14:cfRule>
          <x14:cfRule type="cellIs" priority="230" operator="equal" id="{15085ED9-F513-4901-B1F5-F5D9F2FDAE87}">
            <xm:f>'C:\Users\pttovar\Downloads\[MAPA DE RIESGOS CORRUPCIÓN IPES 2019 V1 AJUSTADA 210319.xlsx]DATOS '!#REF!</xm:f>
            <x14:dxf>
              <fill>
                <patternFill>
                  <bgColor rgb="FFFF0000"/>
                </patternFill>
              </fill>
            </x14:dxf>
          </x14:cfRule>
          <xm:sqref>N21:N22 AI21:AI22</xm:sqref>
        </x14:conditionalFormatting>
        <x14:conditionalFormatting xmlns:xm="http://schemas.microsoft.com/office/excel/2006/main">
          <x14:cfRule type="cellIs" priority="231" operator="equal" id="{C4660EDC-0191-45A9-9169-02A9FCDFDEBA}">
            <xm:f>'C:\Users\pttovar\Downloads\[MAPA DE RIESGOS CORRUPCIÓN IPES 2019 V1 AJUSTADA 210319.xlsx]DATOS '!#REF!</xm:f>
            <x14:dxf>
              <fill>
                <patternFill>
                  <bgColor rgb="FF00B050"/>
                </patternFill>
              </fill>
            </x14:dxf>
          </x14:cfRule>
          <x14:cfRule type="cellIs" priority="232" operator="equal" id="{51D454A0-E2C4-4774-8737-15671F940A8E}">
            <xm:f>'C:\Users\pttovar\Downloads\[MAPA DE RIESGOS CORRUPCIÓN IPES 2019 V1 AJUSTADA 210319.xlsx]DATOS '!#REF!</xm:f>
            <x14:dxf>
              <fill>
                <patternFill>
                  <bgColor rgb="FF92D050"/>
                </patternFill>
              </fill>
            </x14:dxf>
          </x14:cfRule>
          <x14:cfRule type="cellIs" priority="233" operator="equal" id="{AD264D9E-D2A5-445D-9A5E-CF457F461EEE}">
            <xm:f>'C:\Users\pttovar\Downloads\[MAPA DE RIESGOS CORRUPCIÓN IPES 2019 V1 AJUSTADA 210319.xlsx]DATOS '!#REF!</xm:f>
            <x14:dxf>
              <fill>
                <patternFill>
                  <bgColor rgb="FFFFFF00"/>
                </patternFill>
              </fill>
            </x14:dxf>
          </x14:cfRule>
          <x14:cfRule type="cellIs" priority="234" operator="equal" id="{FF49B558-7C7B-4D08-B8DE-4A36430F3A0C}">
            <xm:f>'C:\Users\pttovar\Downloads\[MAPA DE RIESGOS CORRUPCIÓN IPES 2019 V1 AJUSTADA 210319.xlsx]DATOS '!#REF!</xm:f>
            <x14:dxf>
              <fill>
                <patternFill>
                  <bgColor rgb="FFFFC000"/>
                </patternFill>
              </fill>
            </x14:dxf>
          </x14:cfRule>
          <x14:cfRule type="cellIs" priority="235" operator="equal" id="{62111C01-4EC6-4642-994E-7C1D1598DE81}">
            <xm:f>'C:\Users\pttovar\Downloads\[MAPA DE RIESGOS CORRUPCIÓN IPES 2019 V1 AJUSTADA 210319.xlsx]DATOS '!#REF!</xm:f>
            <x14:dxf>
              <fill>
                <patternFill>
                  <bgColor rgb="FFFF0000"/>
                </patternFill>
              </fill>
            </x14:dxf>
          </x14:cfRule>
          <xm:sqref>O21:O22 AJ21:AJ22</xm:sqref>
        </x14:conditionalFormatting>
        <x14:conditionalFormatting xmlns:xm="http://schemas.microsoft.com/office/excel/2006/main">
          <x14:cfRule type="cellIs" priority="236" operator="equal" id="{0D4EAD54-B120-45CD-83FD-07763DF983E5}">
            <xm:f>'C:\Users\pttovar\Downloads\[MAPA DE RIESGOS CORRUPCIÓN IPES 2019 V1 AJUSTADA 210319.xlsx]DATOS '!#REF!</xm:f>
            <x14:dxf>
              <fill>
                <patternFill>
                  <bgColor rgb="FF92D050"/>
                </patternFill>
              </fill>
            </x14:dxf>
          </x14:cfRule>
          <x14:cfRule type="cellIs" priority="237" operator="equal" id="{F8E1C4E9-96B5-403F-AE0C-049D7E680B2A}">
            <xm:f>'C:\Users\pttovar\Downloads\[MAPA DE RIESGOS CORRUPCIÓN IPES 2019 V1 AJUSTADA 210319.xlsx]DATOS '!#REF!</xm:f>
            <x14:dxf>
              <fill>
                <patternFill>
                  <bgColor rgb="FFFFFF00"/>
                </patternFill>
              </fill>
            </x14:dxf>
          </x14:cfRule>
          <x14:cfRule type="cellIs" priority="238" operator="equal" id="{1CB8079B-29E4-439E-90D9-CC331A78C74A}">
            <xm:f>'C:\Users\pttovar\Downloads\[MAPA DE RIESGOS CORRUPCIÓN IPES 2019 V1 AJUSTADA 210319.xlsx]DATOS '!#REF!</xm:f>
            <x14:dxf>
              <fill>
                <patternFill>
                  <bgColor rgb="FFFFC000"/>
                </patternFill>
              </fill>
            </x14:dxf>
          </x14:cfRule>
          <x14:cfRule type="cellIs" priority="239" operator="equal" id="{FE94F9C4-146F-4D5D-A2D1-B2D8878B101C}">
            <xm:f>'C:\Users\pttovar\Downloads\[MAPA DE RIESGOS CORRUPCIÓN IPES 2019 V1 AJUSTADA 210319.xlsx]DATOS '!#REF!</xm:f>
            <x14:dxf>
              <fill>
                <patternFill>
                  <bgColor rgb="FFFF0000"/>
                </patternFill>
              </fill>
            </x14:dxf>
          </x14:cfRule>
          <xm:sqref>CY21:CZ22 P21:P22 CM21:CM22 DD21:DF22 AK21:AK22</xm:sqref>
        </x14:conditionalFormatting>
        <x14:conditionalFormatting xmlns:xm="http://schemas.microsoft.com/office/excel/2006/main">
          <x14:cfRule type="cellIs" priority="212" operator="equal" id="{074B2B91-3646-405E-AACB-F38D16C44530}">
            <xm:f>'C:\Users\pttovar\Downloads\[MAPA DE RIESGOS CORRUPCIÓN IPES 2019 V1 AJUSTADA 210319.xlsx]DATOS '!#REF!</xm:f>
            <x14:dxf>
              <fill>
                <patternFill>
                  <bgColor rgb="FF00B050"/>
                </patternFill>
              </fill>
            </x14:dxf>
          </x14:cfRule>
          <x14:cfRule type="cellIs" priority="213" operator="equal" id="{1BB184D0-7E4D-4127-9048-C45FFB11057B}">
            <xm:f>'C:\Users\pttovar\Downloads\[MAPA DE RIESGOS CORRUPCIÓN IPES 2019 V1 AJUSTADA 210319.xlsx]DATOS '!#REF!</xm:f>
            <x14:dxf>
              <fill>
                <patternFill>
                  <bgColor rgb="FF92D050"/>
                </patternFill>
              </fill>
            </x14:dxf>
          </x14:cfRule>
          <x14:cfRule type="cellIs" priority="214" operator="equal" id="{130A11E4-E9F4-4C20-8376-1B6AF5CF1848}">
            <xm:f>'C:\Users\pttovar\Downloads\[MAPA DE RIESGOS CORRUPCIÓN IPES 2019 V1 AJUSTADA 210319.xlsx]DATOS '!#REF!</xm:f>
            <x14:dxf>
              <fill>
                <patternFill>
                  <bgColor rgb="FFFFFF00"/>
                </patternFill>
              </fill>
            </x14:dxf>
          </x14:cfRule>
          <x14:cfRule type="cellIs" priority="215" operator="equal" id="{1B7DAC13-4C38-483B-B7E9-F626737AA61F}">
            <xm:f>'C:\Users\pttovar\Downloads\[MAPA DE RIESGOS CORRUPCIÓN IPES 2019 V1 AJUSTADA 210319.xlsx]DATOS '!#REF!</xm:f>
            <x14:dxf>
              <fill>
                <patternFill>
                  <bgColor rgb="FFFFC000"/>
                </patternFill>
              </fill>
            </x14:dxf>
          </x14:cfRule>
          <x14:cfRule type="cellIs" priority="216" operator="equal" id="{2D297C4C-EFBD-45BB-BF8D-8B95ECED1256}">
            <xm:f>'C:\Users\pttovar\Downloads\[MAPA DE RIESGOS CORRUPCIÓN IPES 2019 V1 AJUSTADA 210319.xlsx]DATOS '!#REF!</xm:f>
            <x14:dxf>
              <fill>
                <patternFill>
                  <bgColor rgb="FFFF0000"/>
                </patternFill>
              </fill>
            </x14:dxf>
          </x14:cfRule>
          <xm:sqref>N32 AI32</xm:sqref>
        </x14:conditionalFormatting>
        <x14:conditionalFormatting xmlns:xm="http://schemas.microsoft.com/office/excel/2006/main">
          <x14:cfRule type="cellIs" priority="217" operator="equal" id="{44DCCE50-4AA6-4A5B-81D2-689C60038DE8}">
            <xm:f>'C:\Users\pttovar\Downloads\[MAPA DE RIESGOS CORRUPCIÓN IPES 2019 V1 AJUSTADA 210319.xlsx]DATOS '!#REF!</xm:f>
            <x14:dxf>
              <fill>
                <patternFill>
                  <bgColor rgb="FF00B050"/>
                </patternFill>
              </fill>
            </x14:dxf>
          </x14:cfRule>
          <x14:cfRule type="cellIs" priority="218" operator="equal" id="{725E32B8-BBA3-4E12-9CD6-3C36CCDE338C}">
            <xm:f>'C:\Users\pttovar\Downloads\[MAPA DE RIESGOS CORRUPCIÓN IPES 2019 V1 AJUSTADA 210319.xlsx]DATOS '!#REF!</xm:f>
            <x14:dxf>
              <fill>
                <patternFill>
                  <bgColor rgb="FF92D050"/>
                </patternFill>
              </fill>
            </x14:dxf>
          </x14:cfRule>
          <x14:cfRule type="cellIs" priority="219" operator="equal" id="{E4A5221C-4376-4AF2-B409-9175A236E76E}">
            <xm:f>'C:\Users\pttovar\Downloads\[MAPA DE RIESGOS CORRUPCIÓN IPES 2019 V1 AJUSTADA 210319.xlsx]DATOS '!#REF!</xm:f>
            <x14:dxf>
              <fill>
                <patternFill>
                  <bgColor rgb="FFFFFF00"/>
                </patternFill>
              </fill>
            </x14:dxf>
          </x14:cfRule>
          <x14:cfRule type="cellIs" priority="220" operator="equal" id="{AF2DD8A3-AA54-492D-9200-F1FAFB73D763}">
            <xm:f>'C:\Users\pttovar\Downloads\[MAPA DE RIESGOS CORRUPCIÓN IPES 2019 V1 AJUSTADA 210319.xlsx]DATOS '!#REF!</xm:f>
            <x14:dxf>
              <fill>
                <patternFill>
                  <bgColor rgb="FFFFC000"/>
                </patternFill>
              </fill>
            </x14:dxf>
          </x14:cfRule>
          <x14:cfRule type="cellIs" priority="221" operator="equal" id="{5FE3FA94-31CC-401B-B027-954CCA8C70E2}">
            <xm:f>'C:\Users\pttovar\Downloads\[MAPA DE RIESGOS CORRUPCIÓN IPES 2019 V1 AJUSTADA 210319.xlsx]DATOS '!#REF!</xm:f>
            <x14:dxf>
              <fill>
                <patternFill>
                  <bgColor rgb="FFFF0000"/>
                </patternFill>
              </fill>
            </x14:dxf>
          </x14:cfRule>
          <xm:sqref>O32 AJ32</xm:sqref>
        </x14:conditionalFormatting>
        <x14:conditionalFormatting xmlns:xm="http://schemas.microsoft.com/office/excel/2006/main">
          <x14:cfRule type="cellIs" priority="222" operator="equal" id="{A4F065D2-CD4E-4633-8E26-D55E81CEA14E}">
            <xm:f>'C:\Users\pttovar\Downloads\[MAPA DE RIESGOS CORRUPCIÓN IPES 2019 V1 AJUSTADA 210319.xlsx]DATOS '!#REF!</xm:f>
            <x14:dxf>
              <fill>
                <patternFill>
                  <bgColor rgb="FF92D050"/>
                </patternFill>
              </fill>
            </x14:dxf>
          </x14:cfRule>
          <x14:cfRule type="cellIs" priority="223" operator="equal" id="{08B35356-CB8F-4B91-964A-C94760F5CF77}">
            <xm:f>'C:\Users\pttovar\Downloads\[MAPA DE RIESGOS CORRUPCIÓN IPES 2019 V1 AJUSTADA 210319.xlsx]DATOS '!#REF!</xm:f>
            <x14:dxf>
              <fill>
                <patternFill>
                  <bgColor rgb="FFFFFF00"/>
                </patternFill>
              </fill>
            </x14:dxf>
          </x14:cfRule>
          <x14:cfRule type="cellIs" priority="224" operator="equal" id="{B49CADB3-255C-438E-8819-F90D4D3D99BF}">
            <xm:f>'C:\Users\pttovar\Downloads\[MAPA DE RIESGOS CORRUPCIÓN IPES 2019 V1 AJUSTADA 210319.xlsx]DATOS '!#REF!</xm:f>
            <x14:dxf>
              <fill>
                <patternFill>
                  <bgColor rgb="FFFFC000"/>
                </patternFill>
              </fill>
            </x14:dxf>
          </x14:cfRule>
          <x14:cfRule type="cellIs" priority="225" operator="equal" id="{BF238AD4-8855-4033-9C13-0522B8BBEB2B}">
            <xm:f>'C:\Users\pttovar\Downloads\[MAPA DE RIESGOS CORRUPCIÓN IPES 2019 V1 AJUSTADA 210319.xlsx]DATOS '!#REF!</xm:f>
            <x14:dxf>
              <fill>
                <patternFill>
                  <bgColor rgb="FFFF0000"/>
                </patternFill>
              </fill>
            </x14:dxf>
          </x14:cfRule>
          <xm:sqref>CY32:CZ32 P32 CM32 DD32:DF32 AK32:AL32</xm:sqref>
        </x14:conditionalFormatting>
        <x14:conditionalFormatting xmlns:xm="http://schemas.microsoft.com/office/excel/2006/main">
          <x14:cfRule type="cellIs" priority="208" operator="equal" id="{E07F3049-BBBD-46A4-98DC-D27BDE9764C5}">
            <xm:f>'C:\Users\pttovar\Downloads\[MAPA DE RIESGOS CORRUPCIÓN IPES 2019 V1 AJUSTADA 210319.xlsx]DATOS '!#REF!</xm:f>
            <x14:dxf>
              <fill>
                <patternFill>
                  <bgColor rgb="FF92D050"/>
                </patternFill>
              </fill>
            </x14:dxf>
          </x14:cfRule>
          <x14:cfRule type="cellIs" priority="209" operator="equal" id="{9C88E953-8103-4291-BC67-F89D32D11E26}">
            <xm:f>'C:\Users\pttovar\Downloads\[MAPA DE RIESGOS CORRUPCIÓN IPES 2019 V1 AJUSTADA 210319.xlsx]DATOS '!#REF!</xm:f>
            <x14:dxf>
              <fill>
                <patternFill>
                  <bgColor rgb="FFFFFF00"/>
                </patternFill>
              </fill>
            </x14:dxf>
          </x14:cfRule>
          <x14:cfRule type="cellIs" priority="210" operator="equal" id="{31D0F62A-9BF4-4F2E-BC19-D758C206164E}">
            <xm:f>'C:\Users\pttovar\Downloads\[MAPA DE RIESGOS CORRUPCIÓN IPES 2019 V1 AJUSTADA 210319.xlsx]DATOS '!#REF!</xm:f>
            <x14:dxf>
              <fill>
                <patternFill>
                  <bgColor rgb="FFFFC000"/>
                </patternFill>
              </fill>
            </x14:dxf>
          </x14:cfRule>
          <x14:cfRule type="cellIs" priority="211" operator="equal" id="{DD3121D1-3727-44E0-BD20-497C941D3AA1}">
            <xm:f>'C:\Users\pttovar\Downloads\[MAPA DE RIESGOS CORRUPCIÓN IPES 2019 V1 AJUSTADA 210319.xlsx]DATOS '!#REF!</xm:f>
            <x14:dxf>
              <fill>
                <patternFill>
                  <bgColor rgb="FFFF0000"/>
                </patternFill>
              </fill>
            </x14:dxf>
          </x14:cfRule>
          <xm:sqref>P37</xm:sqref>
        </x14:conditionalFormatting>
        <x14:conditionalFormatting xmlns:xm="http://schemas.microsoft.com/office/excel/2006/main">
          <x14:cfRule type="cellIs" priority="204" operator="equal" id="{EC70CDB3-1E87-4EAA-A4E4-81E098CA9D08}">
            <xm:f>'C:\Users\pttovar\Downloads\[MAPA DE RIESGOS CORRUPCIÓN IPES 2019 V1 AJUSTADA 210319.xlsx]DATOS '!#REF!</xm:f>
            <x14:dxf>
              <fill>
                <patternFill>
                  <bgColor rgb="FF92D050"/>
                </patternFill>
              </fill>
            </x14:dxf>
          </x14:cfRule>
          <x14:cfRule type="cellIs" priority="205" operator="equal" id="{C0AA73F5-E492-4447-A861-DBEFAB726161}">
            <xm:f>'C:\Users\pttovar\Downloads\[MAPA DE RIESGOS CORRUPCIÓN IPES 2019 V1 AJUSTADA 210319.xlsx]DATOS '!#REF!</xm:f>
            <x14:dxf>
              <fill>
                <patternFill>
                  <bgColor rgb="FFFFFF00"/>
                </patternFill>
              </fill>
            </x14:dxf>
          </x14:cfRule>
          <x14:cfRule type="cellIs" priority="206" operator="equal" id="{7BEB8F98-CADD-40B4-A7BE-D4A431055256}">
            <xm:f>'C:\Users\pttovar\Downloads\[MAPA DE RIESGOS CORRUPCIÓN IPES 2019 V1 AJUSTADA 210319.xlsx]DATOS '!#REF!</xm:f>
            <x14:dxf>
              <fill>
                <patternFill>
                  <bgColor rgb="FFFFC000"/>
                </patternFill>
              </fill>
            </x14:dxf>
          </x14:cfRule>
          <x14:cfRule type="cellIs" priority="207" operator="equal" id="{2AC9C8AA-3CCF-4406-9C9E-904EF9F65437}">
            <xm:f>'C:\Users\pttovar\Downloads\[MAPA DE RIESGOS CORRUPCIÓN IPES 2019 V1 AJUSTADA 210319.xlsx]DATOS '!#REF!</xm:f>
            <x14:dxf>
              <fill>
                <patternFill>
                  <bgColor rgb="FFFF0000"/>
                </patternFill>
              </fill>
            </x14:dxf>
          </x14:cfRule>
          <xm:sqref>P41</xm:sqref>
        </x14:conditionalFormatting>
        <x14:conditionalFormatting xmlns:xm="http://schemas.microsoft.com/office/excel/2006/main">
          <x14:cfRule type="cellIs" priority="196" operator="equal" id="{CF444404-B4EB-4BC3-B59F-528508D8BFC0}">
            <xm:f>'C:\Users\pttovar\Downloads\[MAPA DE RIESGOS CORRUPCIÓN IPES 2019 V1 AJUSTADA 210319.xlsx]DATOS '!#REF!</xm:f>
            <x14:dxf>
              <fill>
                <patternFill>
                  <bgColor rgb="FF92D050"/>
                </patternFill>
              </fill>
            </x14:dxf>
          </x14:cfRule>
          <x14:cfRule type="cellIs" priority="197" operator="equal" id="{6CDF7AB9-CE5C-48DC-AC51-AA16B88E659C}">
            <xm:f>'C:\Users\pttovar\Downloads\[MAPA DE RIESGOS CORRUPCIÓN IPES 2019 V1 AJUSTADA 210319.xlsx]DATOS '!#REF!</xm:f>
            <x14:dxf>
              <fill>
                <patternFill>
                  <bgColor rgb="FFFFFF00"/>
                </patternFill>
              </fill>
            </x14:dxf>
          </x14:cfRule>
          <x14:cfRule type="cellIs" priority="198" operator="equal" id="{095E7D31-15CF-4ADA-B741-38ABAF05D89D}">
            <xm:f>'C:\Users\pttovar\Downloads\[MAPA DE RIESGOS CORRUPCIÓN IPES 2019 V1 AJUSTADA 210319.xlsx]DATOS '!#REF!</xm:f>
            <x14:dxf>
              <fill>
                <patternFill>
                  <bgColor rgb="FFFFC000"/>
                </patternFill>
              </fill>
            </x14:dxf>
          </x14:cfRule>
          <x14:cfRule type="cellIs" priority="199" operator="equal" id="{90CAE7D2-40C2-424E-BC12-AA7AAB50B4D0}">
            <xm:f>'C:\Users\pttovar\Downloads\[MAPA DE RIESGOS CORRUPCIÓN IPES 2019 V1 AJUSTADA 210319.xlsx]DATOS '!#REF!</xm:f>
            <x14:dxf>
              <fill>
                <patternFill>
                  <bgColor rgb="FFFF0000"/>
                </patternFill>
              </fill>
            </x14:dxf>
          </x14:cfRule>
          <xm:sqref>P51</xm:sqref>
        </x14:conditionalFormatting>
        <x14:conditionalFormatting xmlns:xm="http://schemas.microsoft.com/office/excel/2006/main">
          <x14:cfRule type="cellIs" priority="192" operator="equal" id="{C5803CB9-E872-461F-88A4-C0B27E2FE384}">
            <xm:f>'C:\Users\pttovar\Downloads\[MAPA DE RIESGOS CORRUPCIÓN IPES 2019 V1 AJUSTADA 210319.xlsx]DATOS '!#REF!</xm:f>
            <x14:dxf>
              <fill>
                <patternFill>
                  <bgColor rgb="FF92D050"/>
                </patternFill>
              </fill>
            </x14:dxf>
          </x14:cfRule>
          <x14:cfRule type="cellIs" priority="193" operator="equal" id="{096FC912-E317-4C04-B546-D660A46922A6}">
            <xm:f>'C:\Users\pttovar\Downloads\[MAPA DE RIESGOS CORRUPCIÓN IPES 2019 V1 AJUSTADA 210319.xlsx]DATOS '!#REF!</xm:f>
            <x14:dxf>
              <fill>
                <patternFill>
                  <bgColor rgb="FFFFFF00"/>
                </patternFill>
              </fill>
            </x14:dxf>
          </x14:cfRule>
          <x14:cfRule type="cellIs" priority="194" operator="equal" id="{4CD56F10-659C-49EB-8207-0FAFEDFA7A81}">
            <xm:f>'C:\Users\pttovar\Downloads\[MAPA DE RIESGOS CORRUPCIÓN IPES 2019 V1 AJUSTADA 210319.xlsx]DATOS '!#REF!</xm:f>
            <x14:dxf>
              <fill>
                <patternFill>
                  <bgColor rgb="FFFFC000"/>
                </patternFill>
              </fill>
            </x14:dxf>
          </x14:cfRule>
          <x14:cfRule type="cellIs" priority="195" operator="equal" id="{7EFBA67B-FF28-4401-8E9A-D21EDB96EB69}">
            <xm:f>'C:\Users\pttovar\Downloads\[MAPA DE RIESGOS CORRUPCIÓN IPES 2019 V1 AJUSTADA 210319.xlsx]DATOS '!#REF!</xm:f>
            <x14:dxf>
              <fill>
                <patternFill>
                  <bgColor rgb="FFFF0000"/>
                </patternFill>
              </fill>
            </x14:dxf>
          </x14:cfRule>
          <xm:sqref>P53</xm:sqref>
        </x14:conditionalFormatting>
        <x14:conditionalFormatting xmlns:xm="http://schemas.microsoft.com/office/excel/2006/main">
          <x14:cfRule type="cellIs" priority="200" operator="equal" id="{D8551DBB-75A0-40B9-A083-3FDBBC9BAD8E}">
            <xm:f>'C:\Users\pttovar\Downloads\[MAPA DE RIESGOS CORRUPCIÓN IPES 2019 V1 AJUSTADA 210319.xlsx]DATOS '!#REF!</xm:f>
            <x14:dxf>
              <fill>
                <patternFill>
                  <bgColor rgb="FF92D050"/>
                </patternFill>
              </fill>
            </x14:dxf>
          </x14:cfRule>
          <x14:cfRule type="cellIs" priority="201" operator="equal" id="{217B652A-B70B-40FC-B653-AD35D8C8D89D}">
            <xm:f>'C:\Users\pttovar\Downloads\[MAPA DE RIESGOS CORRUPCIÓN IPES 2019 V1 AJUSTADA 210319.xlsx]DATOS '!#REF!</xm:f>
            <x14:dxf>
              <fill>
                <patternFill>
                  <bgColor rgb="FFFFFF00"/>
                </patternFill>
              </fill>
            </x14:dxf>
          </x14:cfRule>
          <x14:cfRule type="cellIs" priority="202" operator="equal" id="{C3E58C29-69D6-4BC1-A415-A615D9626CDE}">
            <xm:f>'C:\Users\pttovar\Downloads\[MAPA DE RIESGOS CORRUPCIÓN IPES 2019 V1 AJUSTADA 210319.xlsx]DATOS '!#REF!</xm:f>
            <x14:dxf>
              <fill>
                <patternFill>
                  <bgColor rgb="FFFFC000"/>
                </patternFill>
              </fill>
            </x14:dxf>
          </x14:cfRule>
          <x14:cfRule type="cellIs" priority="203" operator="equal" id="{2066C757-97B2-40A7-A153-2E789813528C}">
            <xm:f>'C:\Users\pttovar\Downloads\[MAPA DE RIESGOS CORRUPCIÓN IPES 2019 V1 AJUSTADA 210319.xlsx]DATOS '!#REF!</xm:f>
            <x14:dxf>
              <fill>
                <patternFill>
                  <bgColor rgb="FFFF0000"/>
                </patternFill>
              </fill>
            </x14:dxf>
          </x14:cfRule>
          <xm:sqref>P48</xm:sqref>
        </x14:conditionalFormatting>
        <x14:conditionalFormatting xmlns:xm="http://schemas.microsoft.com/office/excel/2006/main">
          <x14:cfRule type="cellIs" priority="174" operator="equal" id="{7711936E-BC17-405F-9819-3F472513234C}">
            <xm:f>'C:\Users\pttovar\Downloads\[MAPA DE RIESGOS CORRUPCIÓN IPES 2019 V1 AJUSTADA 210319.xlsx]DATOS '!#REF!</xm:f>
            <x14:dxf>
              <fill>
                <patternFill>
                  <bgColor rgb="FF92D050"/>
                </patternFill>
              </fill>
            </x14:dxf>
          </x14:cfRule>
          <x14:cfRule type="cellIs" priority="175" operator="equal" id="{5194F15A-1DC4-4653-B29D-67725163530E}">
            <xm:f>'C:\Users\pttovar\Downloads\[MAPA DE RIESGOS CORRUPCIÓN IPES 2019 V1 AJUSTADA 210319.xlsx]DATOS '!#REF!</xm:f>
            <x14:dxf>
              <fill>
                <patternFill>
                  <bgColor rgb="FFFFFF00"/>
                </patternFill>
              </fill>
            </x14:dxf>
          </x14:cfRule>
          <x14:cfRule type="cellIs" priority="176" operator="equal" id="{097AF897-6667-4C26-9F87-0645EFDB1840}">
            <xm:f>'C:\Users\pttovar\Downloads\[MAPA DE RIESGOS CORRUPCIÓN IPES 2019 V1 AJUSTADA 210319.xlsx]DATOS '!#REF!</xm:f>
            <x14:dxf>
              <fill>
                <patternFill>
                  <bgColor rgb="FFFFC000"/>
                </patternFill>
              </fill>
            </x14:dxf>
          </x14:cfRule>
          <x14:cfRule type="cellIs" priority="177" operator="equal" id="{97F7F212-0061-4F74-9F5E-C25C3378380E}">
            <xm:f>'C:\Users\pttovar\Downloads\[MAPA DE RIESGOS CORRUPCIÓN IPES 2019 V1 AJUSTADA 210319.xlsx]DATOS '!#REF!</xm:f>
            <x14:dxf>
              <fill>
                <patternFill>
                  <bgColor rgb="FFFF0000"/>
                </patternFill>
              </fill>
            </x14:dxf>
          </x14:cfRule>
          <xm:sqref>P54:P55</xm:sqref>
        </x14:conditionalFormatting>
        <x14:conditionalFormatting xmlns:xm="http://schemas.microsoft.com/office/excel/2006/main">
          <x14:cfRule type="cellIs" priority="178" operator="equal" id="{0A42EAB1-54A2-45CA-A8DC-0ECFC85F79C2}">
            <xm:f>'C:\Users\pttovar\Downloads\[MAPA DE RIESGOS CORRUPCIÓN IPES 2019 V1 AJUSTADA 210319.xlsx]DATOS '!#REF!</xm:f>
            <x14:dxf>
              <fill>
                <patternFill>
                  <bgColor rgb="FF00B050"/>
                </patternFill>
              </fill>
            </x14:dxf>
          </x14:cfRule>
          <x14:cfRule type="cellIs" priority="179" operator="equal" id="{2CA3E3B8-1A22-43ED-9BA8-C4C07E4FC13B}">
            <xm:f>'C:\Users\pttovar\Downloads\[MAPA DE RIESGOS CORRUPCIÓN IPES 2019 V1 AJUSTADA 210319.xlsx]DATOS '!#REF!</xm:f>
            <x14:dxf>
              <fill>
                <patternFill>
                  <bgColor rgb="FF92D050"/>
                </patternFill>
              </fill>
            </x14:dxf>
          </x14:cfRule>
          <x14:cfRule type="cellIs" priority="180" operator="equal" id="{DBF97B47-D593-48C6-AC4A-D99BBFA626E8}">
            <xm:f>'C:\Users\pttovar\Downloads\[MAPA DE RIESGOS CORRUPCIÓN IPES 2019 V1 AJUSTADA 210319.xlsx]DATOS '!#REF!</xm:f>
            <x14:dxf>
              <fill>
                <patternFill>
                  <bgColor rgb="FFFFFF00"/>
                </patternFill>
              </fill>
            </x14:dxf>
          </x14:cfRule>
          <x14:cfRule type="cellIs" priority="181" operator="equal" id="{BF3DC295-1705-47F7-A46D-2FC3155E6402}">
            <xm:f>'C:\Users\pttovar\Downloads\[MAPA DE RIESGOS CORRUPCIÓN IPES 2019 V1 AJUSTADA 210319.xlsx]DATOS '!#REF!</xm:f>
            <x14:dxf>
              <fill>
                <patternFill>
                  <bgColor rgb="FFFFC000"/>
                </patternFill>
              </fill>
            </x14:dxf>
          </x14:cfRule>
          <x14:cfRule type="cellIs" priority="182" operator="equal" id="{3CFD30B5-791E-4F8D-A3DA-77D4245B4B14}">
            <xm:f>'C:\Users\pttovar\Downloads\[MAPA DE RIESGOS CORRUPCIÓN IPES 2019 V1 AJUSTADA 210319.xlsx]DATOS '!#REF!</xm:f>
            <x14:dxf>
              <fill>
                <patternFill>
                  <bgColor rgb="FFFF0000"/>
                </patternFill>
              </fill>
            </x14:dxf>
          </x14:cfRule>
          <xm:sqref>AI51</xm:sqref>
        </x14:conditionalFormatting>
        <x14:conditionalFormatting xmlns:xm="http://schemas.microsoft.com/office/excel/2006/main">
          <x14:cfRule type="cellIs" priority="183" operator="equal" id="{4D3D4EDF-88DD-4A46-A802-9E6D9D9DBD75}">
            <xm:f>'C:\Users\pttovar\Downloads\[MAPA DE RIESGOS CORRUPCIÓN IPES 2019 V1 AJUSTADA 210319.xlsx]DATOS '!#REF!</xm:f>
            <x14:dxf>
              <fill>
                <patternFill>
                  <bgColor rgb="FF00B050"/>
                </patternFill>
              </fill>
            </x14:dxf>
          </x14:cfRule>
          <x14:cfRule type="cellIs" priority="184" operator="equal" id="{CF1876F5-08F9-40D1-8499-2B1DCEE8E37C}">
            <xm:f>'C:\Users\pttovar\Downloads\[MAPA DE RIESGOS CORRUPCIÓN IPES 2019 V1 AJUSTADA 210319.xlsx]DATOS '!#REF!</xm:f>
            <x14:dxf>
              <fill>
                <patternFill>
                  <bgColor rgb="FF92D050"/>
                </patternFill>
              </fill>
            </x14:dxf>
          </x14:cfRule>
          <x14:cfRule type="cellIs" priority="185" operator="equal" id="{1306E880-F981-4152-AC53-C773D0058E56}">
            <xm:f>'C:\Users\pttovar\Downloads\[MAPA DE RIESGOS CORRUPCIÓN IPES 2019 V1 AJUSTADA 210319.xlsx]DATOS '!#REF!</xm:f>
            <x14:dxf>
              <fill>
                <patternFill>
                  <bgColor rgb="FFFFFF00"/>
                </patternFill>
              </fill>
            </x14:dxf>
          </x14:cfRule>
          <x14:cfRule type="cellIs" priority="186" operator="equal" id="{E638B88B-80F3-4E93-AD37-CAD21308E207}">
            <xm:f>'C:\Users\pttovar\Downloads\[MAPA DE RIESGOS CORRUPCIÓN IPES 2019 V1 AJUSTADA 210319.xlsx]DATOS '!#REF!</xm:f>
            <x14:dxf>
              <fill>
                <patternFill>
                  <bgColor rgb="FFFFC000"/>
                </patternFill>
              </fill>
            </x14:dxf>
          </x14:cfRule>
          <x14:cfRule type="cellIs" priority="187" operator="equal" id="{AEEDAE85-BABD-4F78-A2E5-42680BCDA418}">
            <xm:f>'C:\Users\pttovar\Downloads\[MAPA DE RIESGOS CORRUPCIÓN IPES 2019 V1 AJUSTADA 210319.xlsx]DATOS '!#REF!</xm:f>
            <x14:dxf>
              <fill>
                <patternFill>
                  <bgColor rgb="FFFF0000"/>
                </patternFill>
              </fill>
            </x14:dxf>
          </x14:cfRule>
          <xm:sqref>AJ51</xm:sqref>
        </x14:conditionalFormatting>
        <x14:conditionalFormatting xmlns:xm="http://schemas.microsoft.com/office/excel/2006/main">
          <x14:cfRule type="cellIs" priority="188" operator="equal" id="{EEEA641C-9C01-42E6-98F5-B0BA7047CFF8}">
            <xm:f>'C:\Users\pttovar\Downloads\[MAPA DE RIESGOS CORRUPCIÓN IPES 2019 V1 AJUSTADA 210319.xlsx]DATOS '!#REF!</xm:f>
            <x14:dxf>
              <fill>
                <patternFill>
                  <bgColor rgb="FF92D050"/>
                </patternFill>
              </fill>
            </x14:dxf>
          </x14:cfRule>
          <x14:cfRule type="cellIs" priority="189" operator="equal" id="{AC19C434-F925-4E4E-85D7-9CABB6BA8DB5}">
            <xm:f>'C:\Users\pttovar\Downloads\[MAPA DE RIESGOS CORRUPCIÓN IPES 2019 V1 AJUSTADA 210319.xlsx]DATOS '!#REF!</xm:f>
            <x14:dxf>
              <fill>
                <patternFill>
                  <bgColor rgb="FFFFFF00"/>
                </patternFill>
              </fill>
            </x14:dxf>
          </x14:cfRule>
          <x14:cfRule type="cellIs" priority="190" operator="equal" id="{C19CE58B-F57F-490A-9D25-6737C9283539}">
            <xm:f>'C:\Users\pttovar\Downloads\[MAPA DE RIESGOS CORRUPCIÓN IPES 2019 V1 AJUSTADA 210319.xlsx]DATOS '!#REF!</xm:f>
            <x14:dxf>
              <fill>
                <patternFill>
                  <bgColor rgb="FFFFC000"/>
                </patternFill>
              </fill>
            </x14:dxf>
          </x14:cfRule>
          <x14:cfRule type="cellIs" priority="191" operator="equal" id="{5CCA03DC-7D31-460A-8D11-8B35B208205C}">
            <xm:f>'C:\Users\pttovar\Downloads\[MAPA DE RIESGOS CORRUPCIÓN IPES 2019 V1 AJUSTADA 210319.xlsx]DATOS '!#REF!</xm:f>
            <x14:dxf>
              <fill>
                <patternFill>
                  <bgColor rgb="FFFF0000"/>
                </patternFill>
              </fill>
            </x14:dxf>
          </x14:cfRule>
          <xm:sqref>AK51</xm:sqref>
        </x14:conditionalFormatting>
        <x14:conditionalFormatting xmlns:xm="http://schemas.microsoft.com/office/excel/2006/main">
          <x14:cfRule type="cellIs" priority="170" operator="equal" id="{9B845391-BC6E-4D3A-A1BE-9CBBCA79DACB}">
            <xm:f>'C:\Users\pttovar\Downloads\[MAPA DE RIESGOS CORRUPCIÓN IPES 2019 V1 AJUSTADA 210319.xlsx]DATOS '!#REF!</xm:f>
            <x14:dxf>
              <fill>
                <patternFill>
                  <bgColor rgb="FF92D050"/>
                </patternFill>
              </fill>
            </x14:dxf>
          </x14:cfRule>
          <x14:cfRule type="cellIs" priority="171" operator="equal" id="{7FB1426D-E4F5-4B40-B18E-430CEC294225}">
            <xm:f>'C:\Users\pttovar\Downloads\[MAPA DE RIESGOS CORRUPCIÓN IPES 2019 V1 AJUSTADA 210319.xlsx]DATOS '!#REF!</xm:f>
            <x14:dxf>
              <fill>
                <patternFill>
                  <bgColor rgb="FFFFFF00"/>
                </patternFill>
              </fill>
            </x14:dxf>
          </x14:cfRule>
          <x14:cfRule type="cellIs" priority="172" operator="equal" id="{E8D7BDDA-AD61-4D2D-8D91-B44DD864C31E}">
            <xm:f>'C:\Users\pttovar\Downloads\[MAPA DE RIESGOS CORRUPCIÓN IPES 2019 V1 AJUSTADA 210319.xlsx]DATOS '!#REF!</xm:f>
            <x14:dxf>
              <fill>
                <patternFill>
                  <bgColor rgb="FFFFC000"/>
                </patternFill>
              </fill>
            </x14:dxf>
          </x14:cfRule>
          <x14:cfRule type="cellIs" priority="173" operator="equal" id="{1A547CED-4352-42A2-A289-8CA2B1ED6E05}">
            <xm:f>'C:\Users\pttovar\Downloads\[MAPA DE RIESGOS CORRUPCIÓN IPES 2019 V1 AJUSTADA 210319.xlsx]DATOS '!#REF!</xm:f>
            <x14:dxf>
              <fill>
                <patternFill>
                  <bgColor rgb="FFFF0000"/>
                </patternFill>
              </fill>
            </x14:dxf>
          </x14:cfRule>
          <xm:sqref>P10</xm:sqref>
        </x14:conditionalFormatting>
        <x14:conditionalFormatting xmlns:xm="http://schemas.microsoft.com/office/excel/2006/main">
          <x14:cfRule type="cellIs" priority="156" operator="equal" id="{0F0B8944-9DAC-42C2-B175-2BA0E4263688}">
            <xm:f>'C:\Users\pttovar\Downloads\[MAPA DE RIESGOS CORRUPCIÓN IPES 2019 V1 AJUSTADA 210319.xlsx]DATOS '!#REF!</xm:f>
            <x14:dxf>
              <fill>
                <patternFill>
                  <bgColor rgb="FF00B050"/>
                </patternFill>
              </fill>
            </x14:dxf>
          </x14:cfRule>
          <x14:cfRule type="cellIs" priority="157" operator="equal" id="{8161D2C5-88A8-44A7-8870-7C5FDA398B7B}">
            <xm:f>'C:\Users\pttovar\Downloads\[MAPA DE RIESGOS CORRUPCIÓN IPES 2019 V1 AJUSTADA 210319.xlsx]DATOS '!#REF!</xm:f>
            <x14:dxf>
              <fill>
                <patternFill>
                  <bgColor rgb="FF92D050"/>
                </patternFill>
              </fill>
            </x14:dxf>
          </x14:cfRule>
          <x14:cfRule type="cellIs" priority="158" operator="equal" id="{F4E7D8E1-3DE2-4094-8329-3A3D978AD471}">
            <xm:f>'C:\Users\pttovar\Downloads\[MAPA DE RIESGOS CORRUPCIÓN IPES 2019 V1 AJUSTADA 210319.xlsx]DATOS '!#REF!</xm:f>
            <x14:dxf>
              <fill>
                <patternFill>
                  <bgColor rgb="FFFFFF00"/>
                </patternFill>
              </fill>
            </x14:dxf>
          </x14:cfRule>
          <x14:cfRule type="cellIs" priority="159" operator="equal" id="{61E6869D-8A30-4537-97B6-E606C801DC38}">
            <xm:f>'C:\Users\pttovar\Downloads\[MAPA DE RIESGOS CORRUPCIÓN IPES 2019 V1 AJUSTADA 210319.xlsx]DATOS '!#REF!</xm:f>
            <x14:dxf>
              <fill>
                <patternFill>
                  <bgColor rgb="FFFFC000"/>
                </patternFill>
              </fill>
            </x14:dxf>
          </x14:cfRule>
          <x14:cfRule type="cellIs" priority="160" operator="equal" id="{3B724CC7-06D7-4CAD-92AC-A33883191C56}">
            <xm:f>'C:\Users\pttovar\Downloads\[MAPA DE RIESGOS CORRUPCIÓN IPES 2019 V1 AJUSTADA 210319.xlsx]DATOS '!#REF!</xm:f>
            <x14:dxf>
              <fill>
                <patternFill>
                  <bgColor rgb="FFFF0000"/>
                </patternFill>
              </fill>
            </x14:dxf>
          </x14:cfRule>
          <xm:sqref>N26 AI26</xm:sqref>
        </x14:conditionalFormatting>
        <x14:conditionalFormatting xmlns:xm="http://schemas.microsoft.com/office/excel/2006/main">
          <x14:cfRule type="cellIs" priority="161" operator="equal" id="{0440E4D5-C041-4749-8496-526A711DECAB}">
            <xm:f>'C:\Users\pttovar\Downloads\[MAPA DE RIESGOS CORRUPCIÓN IPES 2019 V1 AJUSTADA 210319.xlsx]DATOS '!#REF!</xm:f>
            <x14:dxf>
              <fill>
                <patternFill>
                  <bgColor rgb="FF00B050"/>
                </patternFill>
              </fill>
            </x14:dxf>
          </x14:cfRule>
          <x14:cfRule type="cellIs" priority="162" operator="equal" id="{7CF1D555-9A53-42ED-AB46-EAE26749A711}">
            <xm:f>'C:\Users\pttovar\Downloads\[MAPA DE RIESGOS CORRUPCIÓN IPES 2019 V1 AJUSTADA 210319.xlsx]DATOS '!#REF!</xm:f>
            <x14:dxf>
              <fill>
                <patternFill>
                  <bgColor rgb="FF92D050"/>
                </patternFill>
              </fill>
            </x14:dxf>
          </x14:cfRule>
          <x14:cfRule type="cellIs" priority="163" operator="equal" id="{53CFF267-37DD-4B84-B8E8-05EEB708A8ED}">
            <xm:f>'C:\Users\pttovar\Downloads\[MAPA DE RIESGOS CORRUPCIÓN IPES 2019 V1 AJUSTADA 210319.xlsx]DATOS '!#REF!</xm:f>
            <x14:dxf>
              <fill>
                <patternFill>
                  <bgColor rgb="FFFFFF00"/>
                </patternFill>
              </fill>
            </x14:dxf>
          </x14:cfRule>
          <x14:cfRule type="cellIs" priority="164" operator="equal" id="{BA29B342-F8D5-4C2B-A4F2-D47C04C3F45E}">
            <xm:f>'C:\Users\pttovar\Downloads\[MAPA DE RIESGOS CORRUPCIÓN IPES 2019 V1 AJUSTADA 210319.xlsx]DATOS '!#REF!</xm:f>
            <x14:dxf>
              <fill>
                <patternFill>
                  <bgColor rgb="FFFFC000"/>
                </patternFill>
              </fill>
            </x14:dxf>
          </x14:cfRule>
          <x14:cfRule type="cellIs" priority="165" operator="equal" id="{28660D07-9FE8-4CD2-9302-1C2418951F9D}">
            <xm:f>'C:\Users\pttovar\Downloads\[MAPA DE RIESGOS CORRUPCIÓN IPES 2019 V1 AJUSTADA 210319.xlsx]DATOS '!#REF!</xm:f>
            <x14:dxf>
              <fill>
                <patternFill>
                  <bgColor rgb="FFFF0000"/>
                </patternFill>
              </fill>
            </x14:dxf>
          </x14:cfRule>
          <xm:sqref>O26 AJ26</xm:sqref>
        </x14:conditionalFormatting>
        <x14:conditionalFormatting xmlns:xm="http://schemas.microsoft.com/office/excel/2006/main">
          <x14:cfRule type="cellIs" priority="166" operator="equal" id="{A2D23780-4123-4CD3-A4A4-666E912D4B26}">
            <xm:f>'C:\Users\pttovar\Downloads\[MAPA DE RIESGOS CORRUPCIÓN IPES 2019 V1 AJUSTADA 210319.xlsx]DATOS '!#REF!</xm:f>
            <x14:dxf>
              <fill>
                <patternFill>
                  <bgColor rgb="FF92D050"/>
                </patternFill>
              </fill>
            </x14:dxf>
          </x14:cfRule>
          <x14:cfRule type="cellIs" priority="167" operator="equal" id="{E8A7E2C1-C4C0-4CD3-B9C2-AEC569805A3A}">
            <xm:f>'C:\Users\pttovar\Downloads\[MAPA DE RIESGOS CORRUPCIÓN IPES 2019 V1 AJUSTADA 210319.xlsx]DATOS '!#REF!</xm:f>
            <x14:dxf>
              <fill>
                <patternFill>
                  <bgColor rgb="FFFFFF00"/>
                </patternFill>
              </fill>
            </x14:dxf>
          </x14:cfRule>
          <x14:cfRule type="cellIs" priority="168" operator="equal" id="{00AB381B-09BC-4D3D-AE4F-BCFEA8D3478E}">
            <xm:f>'C:\Users\pttovar\Downloads\[MAPA DE RIESGOS CORRUPCIÓN IPES 2019 V1 AJUSTADA 210319.xlsx]DATOS '!#REF!</xm:f>
            <x14:dxf>
              <fill>
                <patternFill>
                  <bgColor rgb="FFFFC000"/>
                </patternFill>
              </fill>
            </x14:dxf>
          </x14:cfRule>
          <x14:cfRule type="cellIs" priority="169" operator="equal" id="{964AEF74-0B3F-470F-BB25-A1FBF25E4BC7}">
            <xm:f>'C:\Users\pttovar\Downloads\[MAPA DE RIESGOS CORRUPCIÓN IPES 2019 V1 AJUSTADA 210319.xlsx]DATOS '!#REF!</xm:f>
            <x14:dxf>
              <fill>
                <patternFill>
                  <bgColor rgb="FFFF0000"/>
                </patternFill>
              </fill>
            </x14:dxf>
          </x14:cfRule>
          <xm:sqref>CY26:CZ26 P26 CM26 DD26:DF26 AK26</xm:sqref>
        </x14:conditionalFormatting>
        <x14:conditionalFormatting xmlns:xm="http://schemas.microsoft.com/office/excel/2006/main">
          <x14:cfRule type="cellIs" priority="142" operator="equal" id="{86B9C9C6-2125-4090-A80D-8AC81F3B339B}">
            <xm:f>'C:\Users\pttovar\Downloads\[MAPA DE RIESGOS CORRUPCIÓN IPES 2019 V1 AJUSTADA 210319.xlsx]DATOS '!#REF!</xm:f>
            <x14:dxf>
              <fill>
                <patternFill>
                  <bgColor rgb="FF00B050"/>
                </patternFill>
              </fill>
            </x14:dxf>
          </x14:cfRule>
          <x14:cfRule type="cellIs" priority="143" operator="equal" id="{DACA3B72-E904-43AD-AEA4-5D21F7188B89}">
            <xm:f>'C:\Users\pttovar\Downloads\[MAPA DE RIESGOS CORRUPCIÓN IPES 2019 V1 AJUSTADA 210319.xlsx]DATOS '!#REF!</xm:f>
            <x14:dxf>
              <fill>
                <patternFill>
                  <bgColor rgb="FF92D050"/>
                </patternFill>
              </fill>
            </x14:dxf>
          </x14:cfRule>
          <x14:cfRule type="cellIs" priority="144" operator="equal" id="{D8DD5B24-4237-43DF-A72C-9394EF52862F}">
            <xm:f>'C:\Users\pttovar\Downloads\[MAPA DE RIESGOS CORRUPCIÓN IPES 2019 V1 AJUSTADA 210319.xlsx]DATOS '!#REF!</xm:f>
            <x14:dxf>
              <fill>
                <patternFill>
                  <bgColor rgb="FFFFFF00"/>
                </patternFill>
              </fill>
            </x14:dxf>
          </x14:cfRule>
          <x14:cfRule type="cellIs" priority="145" operator="equal" id="{81BB8DAD-FA04-4064-9A60-6EEEAA85AE45}">
            <xm:f>'C:\Users\pttovar\Downloads\[MAPA DE RIESGOS CORRUPCIÓN IPES 2019 V1 AJUSTADA 210319.xlsx]DATOS '!#REF!</xm:f>
            <x14:dxf>
              <fill>
                <patternFill>
                  <bgColor rgb="FFFFC000"/>
                </patternFill>
              </fill>
            </x14:dxf>
          </x14:cfRule>
          <x14:cfRule type="cellIs" priority="146" operator="equal" id="{A0D2BC5D-1E68-4B4B-8939-BE734550B9B0}">
            <xm:f>'C:\Users\pttovar\Downloads\[MAPA DE RIESGOS CORRUPCIÓN IPES 2019 V1 AJUSTADA 210319.xlsx]DATOS '!#REF!</xm:f>
            <x14:dxf>
              <fill>
                <patternFill>
                  <bgColor rgb="FFFF0000"/>
                </patternFill>
              </fill>
            </x14:dxf>
          </x14:cfRule>
          <xm:sqref>N29 AI29</xm:sqref>
        </x14:conditionalFormatting>
        <x14:conditionalFormatting xmlns:xm="http://schemas.microsoft.com/office/excel/2006/main">
          <x14:cfRule type="cellIs" priority="147" operator="equal" id="{E9BEFA61-7EB4-4F6B-8786-51D71878FC76}">
            <xm:f>'C:\Users\pttovar\Downloads\[MAPA DE RIESGOS CORRUPCIÓN IPES 2019 V1 AJUSTADA 210319.xlsx]DATOS '!#REF!</xm:f>
            <x14:dxf>
              <fill>
                <patternFill>
                  <bgColor rgb="FF00B050"/>
                </patternFill>
              </fill>
            </x14:dxf>
          </x14:cfRule>
          <x14:cfRule type="cellIs" priority="148" operator="equal" id="{90BD6D59-D42B-4B13-A23C-3301EE81348F}">
            <xm:f>'C:\Users\pttovar\Downloads\[MAPA DE RIESGOS CORRUPCIÓN IPES 2019 V1 AJUSTADA 210319.xlsx]DATOS '!#REF!</xm:f>
            <x14:dxf>
              <fill>
                <patternFill>
                  <bgColor rgb="FF92D050"/>
                </patternFill>
              </fill>
            </x14:dxf>
          </x14:cfRule>
          <x14:cfRule type="cellIs" priority="149" operator="equal" id="{6B4DB647-180A-4CF6-9AC3-95DCF0DCA6BC}">
            <xm:f>'C:\Users\pttovar\Downloads\[MAPA DE RIESGOS CORRUPCIÓN IPES 2019 V1 AJUSTADA 210319.xlsx]DATOS '!#REF!</xm:f>
            <x14:dxf>
              <fill>
                <patternFill>
                  <bgColor rgb="FFFFFF00"/>
                </patternFill>
              </fill>
            </x14:dxf>
          </x14:cfRule>
          <x14:cfRule type="cellIs" priority="150" operator="equal" id="{A09EB92C-B4A2-4A4F-99B2-CAB34EF7EAF1}">
            <xm:f>'C:\Users\pttovar\Downloads\[MAPA DE RIESGOS CORRUPCIÓN IPES 2019 V1 AJUSTADA 210319.xlsx]DATOS '!#REF!</xm:f>
            <x14:dxf>
              <fill>
                <patternFill>
                  <bgColor rgb="FFFFC000"/>
                </patternFill>
              </fill>
            </x14:dxf>
          </x14:cfRule>
          <x14:cfRule type="cellIs" priority="151" operator="equal" id="{CBB700D8-5BBF-4B4E-AF71-022DC75FBBAC}">
            <xm:f>'C:\Users\pttovar\Downloads\[MAPA DE RIESGOS CORRUPCIÓN IPES 2019 V1 AJUSTADA 210319.xlsx]DATOS '!#REF!</xm:f>
            <x14:dxf>
              <fill>
                <patternFill>
                  <bgColor rgb="FFFF0000"/>
                </patternFill>
              </fill>
            </x14:dxf>
          </x14:cfRule>
          <xm:sqref>O29 AJ29</xm:sqref>
        </x14:conditionalFormatting>
        <x14:conditionalFormatting xmlns:xm="http://schemas.microsoft.com/office/excel/2006/main">
          <x14:cfRule type="cellIs" priority="152" operator="equal" id="{523C6D2A-B2A2-4CD3-AB68-4554073916E4}">
            <xm:f>'C:\Users\pttovar\Downloads\[MAPA DE RIESGOS CORRUPCIÓN IPES 2019 V1 AJUSTADA 210319.xlsx]DATOS '!#REF!</xm:f>
            <x14:dxf>
              <fill>
                <patternFill>
                  <bgColor rgb="FF92D050"/>
                </patternFill>
              </fill>
            </x14:dxf>
          </x14:cfRule>
          <x14:cfRule type="cellIs" priority="153" operator="equal" id="{90F6DDB5-184E-4B85-9D2C-07079EA0DE32}">
            <xm:f>'C:\Users\pttovar\Downloads\[MAPA DE RIESGOS CORRUPCIÓN IPES 2019 V1 AJUSTADA 210319.xlsx]DATOS '!#REF!</xm:f>
            <x14:dxf>
              <fill>
                <patternFill>
                  <bgColor rgb="FFFFFF00"/>
                </patternFill>
              </fill>
            </x14:dxf>
          </x14:cfRule>
          <x14:cfRule type="cellIs" priority="154" operator="equal" id="{8AA72739-26A0-4DC1-B9DE-BF234A91DB77}">
            <xm:f>'C:\Users\pttovar\Downloads\[MAPA DE RIESGOS CORRUPCIÓN IPES 2019 V1 AJUSTADA 210319.xlsx]DATOS '!#REF!</xm:f>
            <x14:dxf>
              <fill>
                <patternFill>
                  <bgColor rgb="FFFFC000"/>
                </patternFill>
              </fill>
            </x14:dxf>
          </x14:cfRule>
          <x14:cfRule type="cellIs" priority="155" operator="equal" id="{A548DB8D-8575-450A-9517-3676D86F6B65}">
            <xm:f>'C:\Users\pttovar\Downloads\[MAPA DE RIESGOS CORRUPCIÓN IPES 2019 V1 AJUSTADA 210319.xlsx]DATOS '!#REF!</xm:f>
            <x14:dxf>
              <fill>
                <patternFill>
                  <bgColor rgb="FFFF0000"/>
                </patternFill>
              </fill>
            </x14:dxf>
          </x14:cfRule>
          <xm:sqref>CY29:CZ29 P29 CM29 DD29:DF29 AK29</xm:sqref>
        </x14:conditionalFormatting>
        <x14:conditionalFormatting xmlns:xm="http://schemas.microsoft.com/office/excel/2006/main">
          <x14:cfRule type="cellIs" priority="138" operator="equal" id="{B0C410FF-C66C-4E70-AA98-2E2E78210A14}">
            <xm:f>'C:\Users\pttovar\Downloads\[MAPA DE RIESGOS CORRUPCIÓN IPES 2019 V1 AJUSTADA 210319.xlsx]DATOS '!#REF!</xm:f>
            <x14:dxf>
              <fill>
                <patternFill>
                  <bgColor rgb="FF92D050"/>
                </patternFill>
              </fill>
            </x14:dxf>
          </x14:cfRule>
          <x14:cfRule type="cellIs" priority="139" operator="equal" id="{0974F387-DC72-4D9E-B5A7-25EB4340CDFD}">
            <xm:f>'C:\Users\pttovar\Downloads\[MAPA DE RIESGOS CORRUPCIÓN IPES 2019 V1 AJUSTADA 210319.xlsx]DATOS '!#REF!</xm:f>
            <x14:dxf>
              <fill>
                <patternFill>
                  <bgColor rgb="FFFFFF00"/>
                </patternFill>
              </fill>
            </x14:dxf>
          </x14:cfRule>
          <x14:cfRule type="cellIs" priority="140" operator="equal" id="{F81D7462-126E-4707-850B-B80E02F09BB3}">
            <xm:f>'C:\Users\pttovar\Downloads\[MAPA DE RIESGOS CORRUPCIÓN IPES 2019 V1 AJUSTADA 210319.xlsx]DATOS '!#REF!</xm:f>
            <x14:dxf>
              <fill>
                <patternFill>
                  <bgColor rgb="FFFFC000"/>
                </patternFill>
              </fill>
            </x14:dxf>
          </x14:cfRule>
          <x14:cfRule type="cellIs" priority="141" operator="equal" id="{B5CC1F26-E9AC-4656-9DBA-456B109B3FDC}">
            <xm:f>'C:\Users\pttovar\Downloads\[MAPA DE RIESGOS CORRUPCIÓN IPES 2019 V1 AJUSTADA 210319.xlsx]DATOS '!#REF!</xm:f>
            <x14:dxf>
              <fill>
                <patternFill>
                  <bgColor rgb="FFFF0000"/>
                </patternFill>
              </fill>
            </x14:dxf>
          </x14:cfRule>
          <xm:sqref>AK44</xm:sqref>
        </x14:conditionalFormatting>
        <x14:conditionalFormatting xmlns:xm="http://schemas.microsoft.com/office/excel/2006/main">
          <x14:cfRule type="cellIs" priority="133" operator="equal" id="{32380261-74EC-4B8B-90FE-3166DA5C6DF3}">
            <xm:f>'C:\Users\pttovar\Downloads\[MAPA DE RIESGOS CORRUPCIÓN IPES 2019 V1 AJUSTADA 210319.xlsx]DATOS '!#REF!</xm:f>
            <x14:dxf>
              <fill>
                <patternFill>
                  <bgColor rgb="FF00B050"/>
                </patternFill>
              </fill>
            </x14:dxf>
          </x14:cfRule>
          <x14:cfRule type="cellIs" priority="134" operator="equal" id="{9CBED166-398E-4E57-8E7E-42FA61E79370}">
            <xm:f>'C:\Users\pttovar\Downloads\[MAPA DE RIESGOS CORRUPCIÓN IPES 2019 V1 AJUSTADA 210319.xlsx]DATOS '!#REF!</xm:f>
            <x14:dxf>
              <fill>
                <patternFill>
                  <bgColor rgb="FF92D050"/>
                </patternFill>
              </fill>
            </x14:dxf>
          </x14:cfRule>
          <x14:cfRule type="cellIs" priority="135" operator="equal" id="{C59A0ECE-6B4F-47D3-B526-8B81C2B93EA0}">
            <xm:f>'C:\Users\pttovar\Downloads\[MAPA DE RIESGOS CORRUPCIÓN IPES 2019 V1 AJUSTADA 210319.xlsx]DATOS '!#REF!</xm:f>
            <x14:dxf>
              <fill>
                <patternFill>
                  <bgColor rgb="FFFFFF00"/>
                </patternFill>
              </fill>
            </x14:dxf>
          </x14:cfRule>
          <x14:cfRule type="cellIs" priority="136" operator="equal" id="{B2E488F3-B7B9-4BAF-BEFD-EDAEDDBA223B}">
            <xm:f>'C:\Users\pttovar\Downloads\[MAPA DE RIESGOS CORRUPCIÓN IPES 2019 V1 AJUSTADA 210319.xlsx]DATOS '!#REF!</xm:f>
            <x14:dxf>
              <fill>
                <patternFill>
                  <bgColor rgb="FFFFC000"/>
                </patternFill>
              </fill>
            </x14:dxf>
          </x14:cfRule>
          <x14:cfRule type="cellIs" priority="137" operator="equal" id="{2E15C1B0-C1E0-4507-8E5B-B95598D64B4A}">
            <xm:f>'C:\Users\pttovar\Downloads\[MAPA DE RIESGOS CORRUPCIÓN IPES 2019 V1 AJUSTADA 210319.xlsx]DATOS '!#REF!</xm:f>
            <x14:dxf>
              <fill>
                <patternFill>
                  <bgColor rgb="FFFF0000"/>
                </patternFill>
              </fill>
            </x14:dxf>
          </x14:cfRule>
          <xm:sqref>AI44</xm:sqref>
        </x14:conditionalFormatting>
        <x14:conditionalFormatting xmlns:xm="http://schemas.microsoft.com/office/excel/2006/main">
          <x14:cfRule type="cellIs" priority="128" operator="equal" id="{DC3DD557-CEDE-40D4-9467-81E04BD08CA3}">
            <xm:f>'C:\Users\pttovar\Downloads\[MAPA DE RIESGOS CORRUPCIÓN IPES 2019 V1 AJUSTADA 210319.xlsx]DATOS '!#REF!</xm:f>
            <x14:dxf>
              <fill>
                <patternFill>
                  <bgColor rgb="FF00B050"/>
                </patternFill>
              </fill>
            </x14:dxf>
          </x14:cfRule>
          <x14:cfRule type="cellIs" priority="129" operator="equal" id="{3F8BD70D-8AB0-4FF2-9B08-AB28D97EFF2A}">
            <xm:f>'C:\Users\pttovar\Downloads\[MAPA DE RIESGOS CORRUPCIÓN IPES 2019 V1 AJUSTADA 210319.xlsx]DATOS '!#REF!</xm:f>
            <x14:dxf>
              <fill>
                <patternFill>
                  <bgColor rgb="FF92D050"/>
                </patternFill>
              </fill>
            </x14:dxf>
          </x14:cfRule>
          <x14:cfRule type="cellIs" priority="130" operator="equal" id="{8662F3FB-F244-4770-872E-F4498E02B1F7}">
            <xm:f>'C:\Users\pttovar\Downloads\[MAPA DE RIESGOS CORRUPCIÓN IPES 2019 V1 AJUSTADA 210319.xlsx]DATOS '!#REF!</xm:f>
            <x14:dxf>
              <fill>
                <patternFill>
                  <bgColor rgb="FFFFFF00"/>
                </patternFill>
              </fill>
            </x14:dxf>
          </x14:cfRule>
          <x14:cfRule type="cellIs" priority="131" operator="equal" id="{7C7AB7D7-B47B-46C4-A92F-4344691A463D}">
            <xm:f>'C:\Users\pttovar\Downloads\[MAPA DE RIESGOS CORRUPCIÓN IPES 2019 V1 AJUSTADA 210319.xlsx]DATOS '!#REF!</xm:f>
            <x14:dxf>
              <fill>
                <patternFill>
                  <bgColor rgb="FFFFC000"/>
                </patternFill>
              </fill>
            </x14:dxf>
          </x14:cfRule>
          <x14:cfRule type="cellIs" priority="132" operator="equal" id="{B51F2C0D-C98A-43E6-B1A3-D9E27F6EFD0F}">
            <xm:f>'C:\Users\pttovar\Downloads\[MAPA DE RIESGOS CORRUPCIÓN IPES 2019 V1 AJUSTADA 210319.xlsx]DATOS '!#REF!</xm:f>
            <x14:dxf>
              <fill>
                <patternFill>
                  <bgColor rgb="FFFF0000"/>
                </patternFill>
              </fill>
            </x14:dxf>
          </x14:cfRule>
          <xm:sqref>AI54:AI55</xm:sqref>
        </x14:conditionalFormatting>
        <x14:conditionalFormatting xmlns:xm="http://schemas.microsoft.com/office/excel/2006/main">
          <x14:cfRule type="cellIs" priority="114" operator="equal" id="{38F6235A-1C5E-4278-8664-88994C8D054C}">
            <xm:f>'C:\Users\pttovar\Downloads\[MAPA DE RIESGOS CORRUPCIÓN IPES 2019 V1 AJUSTADA 210319.xlsx]DATOS '!#REF!</xm:f>
            <x14:dxf>
              <fill>
                <patternFill>
                  <bgColor rgb="FF00B050"/>
                </patternFill>
              </fill>
            </x14:dxf>
          </x14:cfRule>
          <x14:cfRule type="cellIs" priority="115" operator="equal" id="{CE3074F6-5BC0-4BA0-8B44-AA2DCE0C7033}">
            <xm:f>'C:\Users\pttovar\Downloads\[MAPA DE RIESGOS CORRUPCIÓN IPES 2019 V1 AJUSTADA 210319.xlsx]DATOS '!#REF!</xm:f>
            <x14:dxf>
              <fill>
                <patternFill>
                  <bgColor rgb="FF92D050"/>
                </patternFill>
              </fill>
            </x14:dxf>
          </x14:cfRule>
          <x14:cfRule type="cellIs" priority="116" operator="equal" id="{64C79295-6975-40F5-AEDE-D593473FE0C6}">
            <xm:f>'C:\Users\pttovar\Downloads\[MAPA DE RIESGOS CORRUPCIÓN IPES 2019 V1 AJUSTADA 210319.xlsx]DATOS '!#REF!</xm:f>
            <x14:dxf>
              <fill>
                <patternFill>
                  <bgColor rgb="FFFFFF00"/>
                </patternFill>
              </fill>
            </x14:dxf>
          </x14:cfRule>
          <x14:cfRule type="cellIs" priority="117" operator="equal" id="{BE93E019-EC09-4706-A06A-452E3B40F588}">
            <xm:f>'C:\Users\pttovar\Downloads\[MAPA DE RIESGOS CORRUPCIÓN IPES 2019 V1 AJUSTADA 210319.xlsx]DATOS '!#REF!</xm:f>
            <x14:dxf>
              <fill>
                <patternFill>
                  <bgColor rgb="FFFFC000"/>
                </patternFill>
              </fill>
            </x14:dxf>
          </x14:cfRule>
          <x14:cfRule type="cellIs" priority="118" operator="equal" id="{B0EB94B9-302E-4445-B7D1-6541C47DCBAD}">
            <xm:f>'C:\Users\pttovar\Downloads\[MAPA DE RIESGOS CORRUPCIÓN IPES 2019 V1 AJUSTADA 210319.xlsx]DATOS '!#REF!</xm:f>
            <x14:dxf>
              <fill>
                <patternFill>
                  <bgColor rgb="FFFF0000"/>
                </patternFill>
              </fill>
            </x14:dxf>
          </x14:cfRule>
          <xm:sqref>N24 AI24</xm:sqref>
        </x14:conditionalFormatting>
        <x14:conditionalFormatting xmlns:xm="http://schemas.microsoft.com/office/excel/2006/main">
          <x14:cfRule type="cellIs" priority="119" operator="equal" id="{2C62405B-D235-4697-8240-5E013418444A}">
            <xm:f>'C:\Users\pttovar\Downloads\[MAPA DE RIESGOS CORRUPCIÓN IPES 2019 V1 AJUSTADA 210319.xlsx]DATOS '!#REF!</xm:f>
            <x14:dxf>
              <fill>
                <patternFill>
                  <bgColor rgb="FF00B050"/>
                </patternFill>
              </fill>
            </x14:dxf>
          </x14:cfRule>
          <x14:cfRule type="cellIs" priority="120" operator="equal" id="{9AD61CD8-A396-4AB1-8B5B-C85BC2506E64}">
            <xm:f>'C:\Users\pttovar\Downloads\[MAPA DE RIESGOS CORRUPCIÓN IPES 2019 V1 AJUSTADA 210319.xlsx]DATOS '!#REF!</xm:f>
            <x14:dxf>
              <fill>
                <patternFill>
                  <bgColor rgb="FF92D050"/>
                </patternFill>
              </fill>
            </x14:dxf>
          </x14:cfRule>
          <x14:cfRule type="cellIs" priority="121" operator="equal" id="{C7122E34-798D-459D-B0BF-283DA29C3AD0}">
            <xm:f>'C:\Users\pttovar\Downloads\[MAPA DE RIESGOS CORRUPCIÓN IPES 2019 V1 AJUSTADA 210319.xlsx]DATOS '!#REF!</xm:f>
            <x14:dxf>
              <fill>
                <patternFill>
                  <bgColor rgb="FFFFFF00"/>
                </patternFill>
              </fill>
            </x14:dxf>
          </x14:cfRule>
          <x14:cfRule type="cellIs" priority="122" operator="equal" id="{86CBEE81-5449-4BEB-A0CF-16BC31DED12F}">
            <xm:f>'C:\Users\pttovar\Downloads\[MAPA DE RIESGOS CORRUPCIÓN IPES 2019 V1 AJUSTADA 210319.xlsx]DATOS '!#REF!</xm:f>
            <x14:dxf>
              <fill>
                <patternFill>
                  <bgColor rgb="FFFFC000"/>
                </patternFill>
              </fill>
            </x14:dxf>
          </x14:cfRule>
          <x14:cfRule type="cellIs" priority="123" operator="equal" id="{FBC60699-D0EF-4F35-BBE2-E438DDC8727D}">
            <xm:f>'C:\Users\pttovar\Downloads\[MAPA DE RIESGOS CORRUPCIÓN IPES 2019 V1 AJUSTADA 210319.xlsx]DATOS '!#REF!</xm:f>
            <x14:dxf>
              <fill>
                <patternFill>
                  <bgColor rgb="FFFF0000"/>
                </patternFill>
              </fill>
            </x14:dxf>
          </x14:cfRule>
          <xm:sqref>O24 AJ24</xm:sqref>
        </x14:conditionalFormatting>
        <x14:conditionalFormatting xmlns:xm="http://schemas.microsoft.com/office/excel/2006/main">
          <x14:cfRule type="cellIs" priority="124" operator="equal" id="{0B74B1C0-17FE-4D1D-B3CC-919FC282957D}">
            <xm:f>'C:\Users\pttovar\Downloads\[MAPA DE RIESGOS CORRUPCIÓN IPES 2019 V1 AJUSTADA 210319.xlsx]DATOS '!#REF!</xm:f>
            <x14:dxf>
              <fill>
                <patternFill>
                  <bgColor rgb="FF92D050"/>
                </patternFill>
              </fill>
            </x14:dxf>
          </x14:cfRule>
          <x14:cfRule type="cellIs" priority="125" operator="equal" id="{87E36F85-A42B-4051-AACA-E83B458D6876}">
            <xm:f>'C:\Users\pttovar\Downloads\[MAPA DE RIESGOS CORRUPCIÓN IPES 2019 V1 AJUSTADA 210319.xlsx]DATOS '!#REF!</xm:f>
            <x14:dxf>
              <fill>
                <patternFill>
                  <bgColor rgb="FFFFFF00"/>
                </patternFill>
              </fill>
            </x14:dxf>
          </x14:cfRule>
          <x14:cfRule type="cellIs" priority="126" operator="equal" id="{F0EF23D6-8E9D-4D62-B22C-57A4F45F13A3}">
            <xm:f>'C:\Users\pttovar\Downloads\[MAPA DE RIESGOS CORRUPCIÓN IPES 2019 V1 AJUSTADA 210319.xlsx]DATOS '!#REF!</xm:f>
            <x14:dxf>
              <fill>
                <patternFill>
                  <bgColor rgb="FFFFC000"/>
                </patternFill>
              </fill>
            </x14:dxf>
          </x14:cfRule>
          <x14:cfRule type="cellIs" priority="127" operator="equal" id="{8B19E11A-F881-4E8E-81A6-9B2E9544801F}">
            <xm:f>'C:\Users\pttovar\Downloads\[MAPA DE RIESGOS CORRUPCIÓN IPES 2019 V1 AJUSTADA 210319.xlsx]DATOS '!#REF!</xm:f>
            <x14:dxf>
              <fill>
                <patternFill>
                  <bgColor rgb="FFFF0000"/>
                </patternFill>
              </fill>
            </x14:dxf>
          </x14:cfRule>
          <xm:sqref>CY24:CZ24 P24 CM24 DD24:DF24 AK24</xm:sqref>
        </x14:conditionalFormatting>
        <x14:conditionalFormatting xmlns:xm="http://schemas.microsoft.com/office/excel/2006/main">
          <x14:cfRule type="cellIs" priority="109" operator="equal" id="{7028A411-B73F-4E30-B1A6-313B3F211C71}">
            <xm:f>'C:\Users\pttovar\Downloads\[MAPA DE RIESGOS CORRUPCIÓN IPES 2019 V1 AJUSTADA 210319.xlsx]DATOS '!#REF!</xm:f>
            <x14:dxf>
              <fill>
                <patternFill>
                  <bgColor rgb="FF00B050"/>
                </patternFill>
              </fill>
            </x14:dxf>
          </x14:cfRule>
          <x14:cfRule type="cellIs" priority="110" operator="equal" id="{A3E2F041-38B6-469D-9D9D-2B532CC60037}">
            <xm:f>'C:\Users\pttovar\Downloads\[MAPA DE RIESGOS CORRUPCIÓN IPES 2019 V1 AJUSTADA 210319.xlsx]DATOS '!#REF!</xm:f>
            <x14:dxf>
              <fill>
                <patternFill>
                  <bgColor rgb="FF92D050"/>
                </patternFill>
              </fill>
            </x14:dxf>
          </x14:cfRule>
          <x14:cfRule type="cellIs" priority="111" operator="equal" id="{49C330BA-88FC-415D-8E35-C32576080180}">
            <xm:f>'C:\Users\pttovar\Downloads\[MAPA DE RIESGOS CORRUPCIÓN IPES 2019 V1 AJUSTADA 210319.xlsx]DATOS '!#REF!</xm:f>
            <x14:dxf>
              <fill>
                <patternFill>
                  <bgColor rgb="FFFFFF00"/>
                </patternFill>
              </fill>
            </x14:dxf>
          </x14:cfRule>
          <x14:cfRule type="cellIs" priority="112" operator="equal" id="{6602F53D-CED9-4862-BC9D-18794ECCB494}">
            <xm:f>'C:\Users\pttovar\Downloads\[MAPA DE RIESGOS CORRUPCIÓN IPES 2019 V1 AJUSTADA 210319.xlsx]DATOS '!#REF!</xm:f>
            <x14:dxf>
              <fill>
                <patternFill>
                  <bgColor rgb="FFFFC000"/>
                </patternFill>
              </fill>
            </x14:dxf>
          </x14:cfRule>
          <x14:cfRule type="cellIs" priority="113" operator="equal" id="{06DB37D3-2607-4694-92E6-CB51A936F184}">
            <xm:f>'C:\Users\pttovar\Downloads\[MAPA DE RIESGOS CORRUPCIÓN IPES 2019 V1 AJUSTADA 210319.xlsx]DATOS '!#REF!</xm:f>
            <x14:dxf>
              <fill>
                <patternFill>
                  <bgColor rgb="FFFF0000"/>
                </patternFill>
              </fill>
            </x14:dxf>
          </x14:cfRule>
          <xm:sqref>AI18</xm:sqref>
        </x14:conditionalFormatting>
        <x14:conditionalFormatting xmlns:xm="http://schemas.microsoft.com/office/excel/2006/main">
          <x14:cfRule type="cellIs" priority="101" operator="equal" id="{11E96CD3-8AD2-4F60-B978-11649AC66D93}">
            <xm:f>'C:\Users\pttovar\Downloads\[MAPA DE RIESGOS CORRUPCIÓN IPES 2019 V1 AJUSTADA 210319.xlsx]DATOS '!#REF!</xm:f>
            <x14:dxf>
              <fill>
                <patternFill>
                  <bgColor rgb="FF92D050"/>
                </patternFill>
              </fill>
            </x14:dxf>
          </x14:cfRule>
          <x14:cfRule type="cellIs" priority="102" operator="equal" id="{D50A75BF-6204-4FDD-96D2-E8E752CAF9B4}">
            <xm:f>'C:\Users\pttovar\Downloads\[MAPA DE RIESGOS CORRUPCIÓN IPES 2019 V1 AJUSTADA 210319.xlsx]DATOS '!#REF!</xm:f>
            <x14:dxf>
              <fill>
                <patternFill>
                  <bgColor rgb="FFFFFF00"/>
                </patternFill>
              </fill>
            </x14:dxf>
          </x14:cfRule>
          <x14:cfRule type="cellIs" priority="103" operator="equal" id="{416C8582-C7E8-4DA8-A0FB-CF4EBD1A2333}">
            <xm:f>'C:\Users\pttovar\Downloads\[MAPA DE RIESGOS CORRUPCIÓN IPES 2019 V1 AJUSTADA 210319.xlsx]DATOS '!#REF!</xm:f>
            <x14:dxf>
              <fill>
                <patternFill>
                  <bgColor rgb="FFFFC000"/>
                </patternFill>
              </fill>
            </x14:dxf>
          </x14:cfRule>
          <x14:cfRule type="cellIs" priority="104" operator="equal" id="{192424B7-E2FC-4D16-98FE-E5AFAF23B37D}">
            <xm:f>'C:\Users\pttovar\Downloads\[MAPA DE RIESGOS CORRUPCIÓN IPES 2019 V1 AJUSTADA 210319.xlsx]DATOS '!#REF!</xm:f>
            <x14:dxf>
              <fill>
                <patternFill>
                  <bgColor rgb="FFFF0000"/>
                </patternFill>
              </fill>
            </x14:dxf>
          </x14:cfRule>
          <xm:sqref>CZ46</xm:sqref>
        </x14:conditionalFormatting>
        <x14:conditionalFormatting xmlns:xm="http://schemas.microsoft.com/office/excel/2006/main">
          <x14:cfRule type="cellIs" priority="105" operator="equal" id="{98702CEB-A286-4EF5-9180-DCE7BB6528A9}">
            <xm:f>'C:\Users\pttovar\Downloads\[MAPA DE RIESGOS CORRUPCIÓN IPES 2019 V1 AJUSTADA 210319.xlsx]DATOS '!#REF!</xm:f>
            <x14:dxf>
              <fill>
                <patternFill>
                  <bgColor rgb="FF92D050"/>
                </patternFill>
              </fill>
            </x14:dxf>
          </x14:cfRule>
          <x14:cfRule type="cellIs" priority="106" operator="equal" id="{59D38504-54E2-4066-BBD5-C3E2BF9E9106}">
            <xm:f>'C:\Users\pttovar\Downloads\[MAPA DE RIESGOS CORRUPCIÓN IPES 2019 V1 AJUSTADA 210319.xlsx]DATOS '!#REF!</xm:f>
            <x14:dxf>
              <fill>
                <patternFill>
                  <bgColor rgb="FFFFFF00"/>
                </patternFill>
              </fill>
            </x14:dxf>
          </x14:cfRule>
          <x14:cfRule type="cellIs" priority="107" operator="equal" id="{F3AFE7C9-AD0F-423E-A3E0-D8FF3B82ADCB}">
            <xm:f>'C:\Users\pttovar\Downloads\[MAPA DE RIESGOS CORRUPCIÓN IPES 2019 V1 AJUSTADA 210319.xlsx]DATOS '!#REF!</xm:f>
            <x14:dxf>
              <fill>
                <patternFill>
                  <bgColor rgb="FFFFC000"/>
                </patternFill>
              </fill>
            </x14:dxf>
          </x14:cfRule>
          <x14:cfRule type="cellIs" priority="108" operator="equal" id="{A18F62D3-7DF6-40DA-AB7B-3321FA278BC5}">
            <xm:f>'C:\Users\pttovar\Downloads\[MAPA DE RIESGOS CORRUPCIÓN IPES 2019 V1 AJUSTADA 210319.xlsx]DATOS '!#REF!</xm:f>
            <x14:dxf>
              <fill>
                <patternFill>
                  <bgColor rgb="FFFF0000"/>
                </patternFill>
              </fill>
            </x14:dxf>
          </x14:cfRule>
          <xm:sqref>P46</xm:sqref>
        </x14:conditionalFormatting>
        <x14:conditionalFormatting xmlns:xm="http://schemas.microsoft.com/office/excel/2006/main">
          <x14:cfRule type="cellIs" priority="97" operator="equal" id="{C1702DA7-2A12-471D-83FA-693AC379C226}">
            <xm:f>'C:\Users\pttovar\Downloads\[MAPA DE RIESGOS CORRUPCIÓN IPES 2019 V1 AJUSTADA 210319.xlsx]DATOS '!#REF!</xm:f>
            <x14:dxf>
              <fill>
                <patternFill>
                  <bgColor rgb="FF92D050"/>
                </patternFill>
              </fill>
            </x14:dxf>
          </x14:cfRule>
          <x14:cfRule type="cellIs" priority="98" operator="equal" id="{F65866AF-D565-4CA0-8909-6C2E889FF48A}">
            <xm:f>'C:\Users\pttovar\Downloads\[MAPA DE RIESGOS CORRUPCIÓN IPES 2019 V1 AJUSTADA 210319.xlsx]DATOS '!#REF!</xm:f>
            <x14:dxf>
              <fill>
                <patternFill>
                  <bgColor rgb="FFFFFF00"/>
                </patternFill>
              </fill>
            </x14:dxf>
          </x14:cfRule>
          <x14:cfRule type="cellIs" priority="99" operator="equal" id="{BE8148B8-225F-4E81-91E7-4B76CB0006A7}">
            <xm:f>'C:\Users\pttovar\Downloads\[MAPA DE RIESGOS CORRUPCIÓN IPES 2019 V1 AJUSTADA 210319.xlsx]DATOS '!#REF!</xm:f>
            <x14:dxf>
              <fill>
                <patternFill>
                  <bgColor rgb="FFFFC000"/>
                </patternFill>
              </fill>
            </x14:dxf>
          </x14:cfRule>
          <x14:cfRule type="cellIs" priority="100" operator="equal" id="{DA543D18-8CCC-4F7A-AFC2-54D2742658E8}">
            <xm:f>'C:\Users\pttovar\Downloads\[MAPA DE RIESGOS CORRUPCIÓN IPES 2019 V1 AJUSTADA 210319.xlsx]DATOS '!#REF!</xm:f>
            <x14:dxf>
              <fill>
                <patternFill>
                  <bgColor rgb="FFFF0000"/>
                </patternFill>
              </fill>
            </x14:dxf>
          </x14:cfRule>
          <xm:sqref>AL24</xm:sqref>
        </x14:conditionalFormatting>
        <x14:conditionalFormatting xmlns:xm="http://schemas.microsoft.com/office/excel/2006/main">
          <x14:cfRule type="cellIs" priority="83" operator="equal" id="{C45A3D7E-3E4A-4342-BAF7-45B0250BEA2A}">
            <xm:f>'C:\Users\pttovar\Downloads\[MAPA DE RIESGOS CORRUPCIÓN IPES 2019 V1 AJUSTADA 210319.xlsx]DATOS '!#REF!</xm:f>
            <x14:dxf>
              <fill>
                <patternFill>
                  <bgColor rgb="FF00B050"/>
                </patternFill>
              </fill>
            </x14:dxf>
          </x14:cfRule>
          <x14:cfRule type="cellIs" priority="84" operator="equal" id="{9A4474DE-D029-4493-A839-0983C223283D}">
            <xm:f>'C:\Users\pttovar\Downloads\[MAPA DE RIESGOS CORRUPCIÓN IPES 2019 V1 AJUSTADA 210319.xlsx]DATOS '!#REF!</xm:f>
            <x14:dxf>
              <fill>
                <patternFill>
                  <bgColor rgb="FF92D050"/>
                </patternFill>
              </fill>
            </x14:dxf>
          </x14:cfRule>
          <x14:cfRule type="cellIs" priority="85" operator="equal" id="{7F035D54-3A2E-4DC4-AE1B-3F118B680517}">
            <xm:f>'C:\Users\pttovar\Downloads\[MAPA DE RIESGOS CORRUPCIÓN IPES 2019 V1 AJUSTADA 210319.xlsx]DATOS '!#REF!</xm:f>
            <x14:dxf>
              <fill>
                <patternFill>
                  <bgColor rgb="FFFFFF00"/>
                </patternFill>
              </fill>
            </x14:dxf>
          </x14:cfRule>
          <x14:cfRule type="cellIs" priority="86" operator="equal" id="{2650D018-46EE-4703-B52F-585B1C99CC1E}">
            <xm:f>'C:\Users\pttovar\Downloads\[MAPA DE RIESGOS CORRUPCIÓN IPES 2019 V1 AJUSTADA 210319.xlsx]DATOS '!#REF!</xm:f>
            <x14:dxf>
              <fill>
                <patternFill>
                  <bgColor rgb="FFFFC000"/>
                </patternFill>
              </fill>
            </x14:dxf>
          </x14:cfRule>
          <x14:cfRule type="cellIs" priority="87" operator="equal" id="{1B2039A3-3C28-4554-BC9D-5352BB10F684}">
            <xm:f>'C:\Users\pttovar\Downloads\[MAPA DE RIESGOS CORRUPCIÓN IPES 2019 V1 AJUSTADA 210319.xlsx]DATOS '!#REF!</xm:f>
            <x14:dxf>
              <fill>
                <patternFill>
                  <bgColor rgb="FFFF0000"/>
                </patternFill>
              </fill>
            </x14:dxf>
          </x14:cfRule>
          <xm:sqref>N15 AI15</xm:sqref>
        </x14:conditionalFormatting>
        <x14:conditionalFormatting xmlns:xm="http://schemas.microsoft.com/office/excel/2006/main">
          <x14:cfRule type="cellIs" priority="88" operator="equal" id="{B68B0B17-4A0B-4AA0-9183-68EADBBA834F}">
            <xm:f>'C:\Users\pttovar\Downloads\[MAPA DE RIESGOS CORRUPCIÓN IPES 2019 V1 AJUSTADA 210319.xlsx]DATOS '!#REF!</xm:f>
            <x14:dxf>
              <fill>
                <patternFill>
                  <bgColor rgb="FF00B050"/>
                </patternFill>
              </fill>
            </x14:dxf>
          </x14:cfRule>
          <x14:cfRule type="cellIs" priority="89" operator="equal" id="{5D8606E0-E8A6-4612-90D8-7BA00DDC632D}">
            <xm:f>'C:\Users\pttovar\Downloads\[MAPA DE RIESGOS CORRUPCIÓN IPES 2019 V1 AJUSTADA 210319.xlsx]DATOS '!#REF!</xm:f>
            <x14:dxf>
              <fill>
                <patternFill>
                  <bgColor rgb="FF92D050"/>
                </patternFill>
              </fill>
            </x14:dxf>
          </x14:cfRule>
          <x14:cfRule type="cellIs" priority="90" operator="equal" id="{9CCBFE04-5917-494A-A971-7F4EE8B9BDF7}">
            <xm:f>'C:\Users\pttovar\Downloads\[MAPA DE RIESGOS CORRUPCIÓN IPES 2019 V1 AJUSTADA 210319.xlsx]DATOS '!#REF!</xm:f>
            <x14:dxf>
              <fill>
                <patternFill>
                  <bgColor rgb="FFFFFF00"/>
                </patternFill>
              </fill>
            </x14:dxf>
          </x14:cfRule>
          <x14:cfRule type="cellIs" priority="91" operator="equal" id="{F749B9E5-BE6C-4232-BECE-0F53287FF3C3}">
            <xm:f>'C:\Users\pttovar\Downloads\[MAPA DE RIESGOS CORRUPCIÓN IPES 2019 V1 AJUSTADA 210319.xlsx]DATOS '!#REF!</xm:f>
            <x14:dxf>
              <fill>
                <patternFill>
                  <bgColor rgb="FFFFC000"/>
                </patternFill>
              </fill>
            </x14:dxf>
          </x14:cfRule>
          <x14:cfRule type="cellIs" priority="92" operator="equal" id="{D4A8FAC2-7E84-4930-8538-5C781EE515BE}">
            <xm:f>'C:\Users\pttovar\Downloads\[MAPA DE RIESGOS CORRUPCIÓN IPES 2019 V1 AJUSTADA 210319.xlsx]DATOS '!#REF!</xm:f>
            <x14:dxf>
              <fill>
                <patternFill>
                  <bgColor rgb="FFFF0000"/>
                </patternFill>
              </fill>
            </x14:dxf>
          </x14:cfRule>
          <xm:sqref>O15 AJ15</xm:sqref>
        </x14:conditionalFormatting>
        <x14:conditionalFormatting xmlns:xm="http://schemas.microsoft.com/office/excel/2006/main">
          <x14:cfRule type="cellIs" priority="93" operator="equal" id="{D7E0ED0B-C572-4E1C-99B8-59C043DD8F88}">
            <xm:f>'C:\Users\pttovar\Downloads\[MAPA DE RIESGOS CORRUPCIÓN IPES 2019 V1 AJUSTADA 210319.xlsx]DATOS '!#REF!</xm:f>
            <x14:dxf>
              <fill>
                <patternFill>
                  <bgColor rgb="FF92D050"/>
                </patternFill>
              </fill>
            </x14:dxf>
          </x14:cfRule>
          <x14:cfRule type="cellIs" priority="94" operator="equal" id="{8F289F02-036F-4F56-96C9-7E6C453C7581}">
            <xm:f>'C:\Users\pttovar\Downloads\[MAPA DE RIESGOS CORRUPCIÓN IPES 2019 V1 AJUSTADA 210319.xlsx]DATOS '!#REF!</xm:f>
            <x14:dxf>
              <fill>
                <patternFill>
                  <bgColor rgb="FFFFFF00"/>
                </patternFill>
              </fill>
            </x14:dxf>
          </x14:cfRule>
          <x14:cfRule type="cellIs" priority="95" operator="equal" id="{327377C2-C2A0-4BC9-9F8E-C60750258895}">
            <xm:f>'C:\Users\pttovar\Downloads\[MAPA DE RIESGOS CORRUPCIÓN IPES 2019 V1 AJUSTADA 210319.xlsx]DATOS '!#REF!</xm:f>
            <x14:dxf>
              <fill>
                <patternFill>
                  <bgColor rgb="FFFFC000"/>
                </patternFill>
              </fill>
            </x14:dxf>
          </x14:cfRule>
          <x14:cfRule type="cellIs" priority="96" operator="equal" id="{A97B50FD-A81F-4D9A-8490-9AAB5DBE139C}">
            <xm:f>'C:\Users\pttovar\Downloads\[MAPA DE RIESGOS CORRUPCIÓN IPES 2019 V1 AJUSTADA 210319.xlsx]DATOS '!#REF!</xm:f>
            <x14:dxf>
              <fill>
                <patternFill>
                  <bgColor rgb="FFFF0000"/>
                </patternFill>
              </fill>
            </x14:dxf>
          </x14:cfRule>
          <xm:sqref>CY15:CZ15 CM15 DD15:DF15 AK15</xm:sqref>
        </x14:conditionalFormatting>
        <x14:conditionalFormatting xmlns:xm="http://schemas.microsoft.com/office/excel/2006/main">
          <x14:cfRule type="cellIs" priority="79" operator="equal" id="{1F1F217F-6B73-42E5-BFE5-9F724C5F4FB5}">
            <xm:f>'C:\Users\pttovar\Downloads\[MAPA DE RIESGOS CORRUPCIÓN IPES 2019 V1 AJUSTADA 210319.xlsx]DATOS '!#REF!</xm:f>
            <x14:dxf>
              <fill>
                <patternFill>
                  <bgColor rgb="FF92D050"/>
                </patternFill>
              </fill>
            </x14:dxf>
          </x14:cfRule>
          <x14:cfRule type="cellIs" priority="80" operator="equal" id="{0E97B2FE-001C-4784-A55B-EE7E5B5DAA91}">
            <xm:f>'C:\Users\pttovar\Downloads\[MAPA DE RIESGOS CORRUPCIÓN IPES 2019 V1 AJUSTADA 210319.xlsx]DATOS '!#REF!</xm:f>
            <x14:dxf>
              <fill>
                <patternFill>
                  <bgColor rgb="FFFFFF00"/>
                </patternFill>
              </fill>
            </x14:dxf>
          </x14:cfRule>
          <x14:cfRule type="cellIs" priority="81" operator="equal" id="{EB1CD789-A4A7-41DE-91A7-DE3CFD2E85FB}">
            <xm:f>'C:\Users\pttovar\Downloads\[MAPA DE RIESGOS CORRUPCIÓN IPES 2019 V1 AJUSTADA 210319.xlsx]DATOS '!#REF!</xm:f>
            <x14:dxf>
              <fill>
                <patternFill>
                  <bgColor rgb="FFFFC000"/>
                </patternFill>
              </fill>
            </x14:dxf>
          </x14:cfRule>
          <x14:cfRule type="cellIs" priority="82" operator="equal" id="{C1C68BF9-328E-4CF3-8156-17FB09D480F0}">
            <xm:f>'C:\Users\pttovar\Downloads\[MAPA DE RIESGOS CORRUPCIÓN IPES 2019 V1 AJUSTADA 210319.xlsx]DATOS '!#REF!</xm:f>
            <x14:dxf>
              <fill>
                <patternFill>
                  <bgColor rgb="FFFF0000"/>
                </patternFill>
              </fill>
            </x14:dxf>
          </x14:cfRule>
          <xm:sqref>P15</xm:sqref>
        </x14:conditionalFormatting>
        <x14:conditionalFormatting xmlns:xm="http://schemas.microsoft.com/office/excel/2006/main">
          <x14:cfRule type="cellIs" priority="75" operator="equal" id="{52364ADA-5BEB-4DC0-AA13-2680AB8DA6B1}">
            <xm:f>'C:\Users\pttovar\Downloads\[MAPA DE RIESGOS CORRUPCIÓN IPES 2019 V1 AJUSTADA 210319.xlsx]DATOS '!#REF!</xm:f>
            <x14:dxf>
              <fill>
                <patternFill>
                  <bgColor rgb="FF92D050"/>
                </patternFill>
              </fill>
            </x14:dxf>
          </x14:cfRule>
          <x14:cfRule type="cellIs" priority="76" operator="equal" id="{A4B2FB3F-935D-45A2-B5D6-B21DDB2CF70A}">
            <xm:f>'C:\Users\pttovar\Downloads\[MAPA DE RIESGOS CORRUPCIÓN IPES 2019 V1 AJUSTADA 210319.xlsx]DATOS '!#REF!</xm:f>
            <x14:dxf>
              <fill>
                <patternFill>
                  <bgColor rgb="FFFFFF00"/>
                </patternFill>
              </fill>
            </x14:dxf>
          </x14:cfRule>
          <x14:cfRule type="cellIs" priority="77" operator="equal" id="{8C9C572D-D253-4EAB-8852-DB213728D3C1}">
            <xm:f>'C:\Users\pttovar\Downloads\[MAPA DE RIESGOS CORRUPCIÓN IPES 2019 V1 AJUSTADA 210319.xlsx]DATOS '!#REF!</xm:f>
            <x14:dxf>
              <fill>
                <patternFill>
                  <bgColor rgb="FFFFC000"/>
                </patternFill>
              </fill>
            </x14:dxf>
          </x14:cfRule>
          <x14:cfRule type="cellIs" priority="78" operator="equal" id="{175EFB44-C6AC-48B7-ACD0-28015437F3D1}">
            <xm:f>'C:\Users\pttovar\Downloads\[MAPA DE RIESGOS CORRUPCIÓN IPES 2019 V1 AJUSTADA 210319.xlsx]DATOS '!#REF!</xm:f>
            <x14:dxf>
              <fill>
                <patternFill>
                  <bgColor rgb="FFFF0000"/>
                </patternFill>
              </fill>
            </x14:dxf>
          </x14:cfRule>
          <xm:sqref>AL15</xm:sqref>
        </x14:conditionalFormatting>
        <x14:conditionalFormatting xmlns:xm="http://schemas.microsoft.com/office/excel/2006/main">
          <x14:cfRule type="cellIs" priority="61" operator="equal" id="{D5401FAE-DAF9-4714-931A-DE2E572057B5}">
            <xm:f>'C:\Users\pttovar\Downloads\[MAPA DE RIESGOS CORRUPCIÓN IPES 2019 V1 AJUSTADA 210319.xlsx]DATOS '!#REF!</xm:f>
            <x14:dxf>
              <fill>
                <patternFill>
                  <bgColor rgb="FF00B050"/>
                </patternFill>
              </fill>
            </x14:dxf>
          </x14:cfRule>
          <x14:cfRule type="cellIs" priority="62" operator="equal" id="{AA502ED3-EC3E-4EF7-95EB-E0C4D5645DFD}">
            <xm:f>'C:\Users\pttovar\Downloads\[MAPA DE RIESGOS CORRUPCIÓN IPES 2019 V1 AJUSTADA 210319.xlsx]DATOS '!#REF!</xm:f>
            <x14:dxf>
              <fill>
                <patternFill>
                  <bgColor rgb="FF92D050"/>
                </patternFill>
              </fill>
            </x14:dxf>
          </x14:cfRule>
          <x14:cfRule type="cellIs" priority="63" operator="equal" id="{FEFCEFE5-5FFC-4438-B274-220FD72508AF}">
            <xm:f>'C:\Users\pttovar\Downloads\[MAPA DE RIESGOS CORRUPCIÓN IPES 2019 V1 AJUSTADA 210319.xlsx]DATOS '!#REF!</xm:f>
            <x14:dxf>
              <fill>
                <patternFill>
                  <bgColor rgb="FFFFFF00"/>
                </patternFill>
              </fill>
            </x14:dxf>
          </x14:cfRule>
          <x14:cfRule type="cellIs" priority="64" operator="equal" id="{CD5D4ADD-2B81-4DDC-BF82-8D0565C6B791}">
            <xm:f>'C:\Users\pttovar\Downloads\[MAPA DE RIESGOS CORRUPCIÓN IPES 2019 V1 AJUSTADA 210319.xlsx]DATOS '!#REF!</xm:f>
            <x14:dxf>
              <fill>
                <patternFill>
                  <bgColor rgb="FFFFC000"/>
                </patternFill>
              </fill>
            </x14:dxf>
          </x14:cfRule>
          <x14:cfRule type="cellIs" priority="65" operator="equal" id="{FEAAC8D6-1F97-41DE-96C7-86E2489F6AF5}">
            <xm:f>'C:\Users\pttovar\Downloads\[MAPA DE RIESGOS CORRUPCIÓN IPES 2019 V1 AJUSTADA 210319.xlsx]DATOS '!#REF!</xm:f>
            <x14:dxf>
              <fill>
                <patternFill>
                  <bgColor rgb="FFFF0000"/>
                </patternFill>
              </fill>
            </x14:dxf>
          </x14:cfRule>
          <xm:sqref>N58 AI58</xm:sqref>
        </x14:conditionalFormatting>
        <x14:conditionalFormatting xmlns:xm="http://schemas.microsoft.com/office/excel/2006/main">
          <x14:cfRule type="cellIs" priority="66" operator="equal" id="{4FD550B9-B2C5-485C-A079-E4812237A0B7}">
            <xm:f>'C:\Users\pttovar\Downloads\[MAPA DE RIESGOS CORRUPCIÓN IPES 2019 V1 AJUSTADA 210319.xlsx]DATOS '!#REF!</xm:f>
            <x14:dxf>
              <fill>
                <patternFill>
                  <bgColor rgb="FF00B050"/>
                </patternFill>
              </fill>
            </x14:dxf>
          </x14:cfRule>
          <x14:cfRule type="cellIs" priority="67" operator="equal" id="{A9771B15-A573-4D75-A5BE-8D922750C896}">
            <xm:f>'C:\Users\pttovar\Downloads\[MAPA DE RIESGOS CORRUPCIÓN IPES 2019 V1 AJUSTADA 210319.xlsx]DATOS '!#REF!</xm:f>
            <x14:dxf>
              <fill>
                <patternFill>
                  <bgColor rgb="FF92D050"/>
                </patternFill>
              </fill>
            </x14:dxf>
          </x14:cfRule>
          <x14:cfRule type="cellIs" priority="68" operator="equal" id="{453B82EB-2563-4D07-97A5-42556BBE0C69}">
            <xm:f>'C:\Users\pttovar\Downloads\[MAPA DE RIESGOS CORRUPCIÓN IPES 2019 V1 AJUSTADA 210319.xlsx]DATOS '!#REF!</xm:f>
            <x14:dxf>
              <fill>
                <patternFill>
                  <bgColor rgb="FFFFFF00"/>
                </patternFill>
              </fill>
            </x14:dxf>
          </x14:cfRule>
          <x14:cfRule type="cellIs" priority="69" operator="equal" id="{85AE5595-0EF7-4339-92FA-F615F521119E}">
            <xm:f>'C:\Users\pttovar\Downloads\[MAPA DE RIESGOS CORRUPCIÓN IPES 2019 V1 AJUSTADA 210319.xlsx]DATOS '!#REF!</xm:f>
            <x14:dxf>
              <fill>
                <patternFill>
                  <bgColor rgb="FFFFC000"/>
                </patternFill>
              </fill>
            </x14:dxf>
          </x14:cfRule>
          <x14:cfRule type="cellIs" priority="70" operator="equal" id="{B9475814-3C6C-4106-8062-D6BFD84CC48C}">
            <xm:f>'C:\Users\pttovar\Downloads\[MAPA DE RIESGOS CORRUPCIÓN IPES 2019 V1 AJUSTADA 210319.xlsx]DATOS '!#REF!</xm:f>
            <x14:dxf>
              <fill>
                <patternFill>
                  <bgColor rgb="FFFF0000"/>
                </patternFill>
              </fill>
            </x14:dxf>
          </x14:cfRule>
          <xm:sqref>O58 AJ58</xm:sqref>
        </x14:conditionalFormatting>
        <x14:conditionalFormatting xmlns:xm="http://schemas.microsoft.com/office/excel/2006/main">
          <x14:cfRule type="cellIs" priority="71" operator="equal" id="{4253ABBC-A4ED-46D3-A4AE-FEEA3FEF14D0}">
            <xm:f>'C:\Users\pttovar\Downloads\[MAPA DE RIESGOS CORRUPCIÓN IPES 2019 V1 AJUSTADA 210319.xlsx]DATOS '!#REF!</xm:f>
            <x14:dxf>
              <fill>
                <patternFill>
                  <bgColor rgb="FF92D050"/>
                </patternFill>
              </fill>
            </x14:dxf>
          </x14:cfRule>
          <x14:cfRule type="cellIs" priority="72" operator="equal" id="{E1F475D7-DAE6-45A7-866D-C11097668953}">
            <xm:f>'C:\Users\pttovar\Downloads\[MAPA DE RIESGOS CORRUPCIÓN IPES 2019 V1 AJUSTADA 210319.xlsx]DATOS '!#REF!</xm:f>
            <x14:dxf>
              <fill>
                <patternFill>
                  <bgColor rgb="FFFFFF00"/>
                </patternFill>
              </fill>
            </x14:dxf>
          </x14:cfRule>
          <x14:cfRule type="cellIs" priority="73" operator="equal" id="{F4CBE67A-5DAA-44A0-9B4E-D9EB7B4880C2}">
            <xm:f>'C:\Users\pttovar\Downloads\[MAPA DE RIESGOS CORRUPCIÓN IPES 2019 V1 AJUSTADA 210319.xlsx]DATOS '!#REF!</xm:f>
            <x14:dxf>
              <fill>
                <patternFill>
                  <bgColor rgb="FFFFC000"/>
                </patternFill>
              </fill>
            </x14:dxf>
          </x14:cfRule>
          <x14:cfRule type="cellIs" priority="74" operator="equal" id="{8F68C842-9C04-4A77-BA5B-7A47705B17D1}">
            <xm:f>'C:\Users\pttovar\Downloads\[MAPA DE RIESGOS CORRUPCIÓN IPES 2019 V1 AJUSTADA 210319.xlsx]DATOS '!#REF!</xm:f>
            <x14:dxf>
              <fill>
                <patternFill>
                  <bgColor rgb="FFFF0000"/>
                </patternFill>
              </fill>
            </x14:dxf>
          </x14:cfRule>
          <xm:sqref>CY58:CZ58 DD58:DF58 AK58</xm:sqref>
        </x14:conditionalFormatting>
        <x14:conditionalFormatting xmlns:xm="http://schemas.microsoft.com/office/excel/2006/main">
          <x14:cfRule type="cellIs" priority="57" operator="equal" id="{50C71B49-A5CF-4A6F-AE72-BF78D933A5D5}">
            <xm:f>'C:\Users\pttovar\Downloads\[MAPA DE RIESGOS CORRUPCIÓN IPES 2019 V1 AJUSTADA 210319.xlsx]DATOS '!#REF!</xm:f>
            <x14:dxf>
              <fill>
                <patternFill>
                  <bgColor rgb="FF92D050"/>
                </patternFill>
              </fill>
            </x14:dxf>
          </x14:cfRule>
          <x14:cfRule type="cellIs" priority="58" operator="equal" id="{CB6E3461-DAD0-46BF-8CF1-D4BD2E7584C4}">
            <xm:f>'C:\Users\pttovar\Downloads\[MAPA DE RIESGOS CORRUPCIÓN IPES 2019 V1 AJUSTADA 210319.xlsx]DATOS '!#REF!</xm:f>
            <x14:dxf>
              <fill>
                <patternFill>
                  <bgColor rgb="FFFFFF00"/>
                </patternFill>
              </fill>
            </x14:dxf>
          </x14:cfRule>
          <x14:cfRule type="cellIs" priority="59" operator="equal" id="{DD5076B7-61EF-448D-AA20-2F2E46A0D264}">
            <xm:f>'C:\Users\pttovar\Downloads\[MAPA DE RIESGOS CORRUPCIÓN IPES 2019 V1 AJUSTADA 210319.xlsx]DATOS '!#REF!</xm:f>
            <x14:dxf>
              <fill>
                <patternFill>
                  <bgColor rgb="FFFFC000"/>
                </patternFill>
              </fill>
            </x14:dxf>
          </x14:cfRule>
          <x14:cfRule type="cellIs" priority="60" operator="equal" id="{DB6D4E90-BDEE-4F5A-BCB6-ACCEF140C4F3}">
            <xm:f>'C:\Users\pttovar\Downloads\[MAPA DE RIESGOS CORRUPCIÓN IPES 2019 V1 AJUSTADA 210319.xlsx]DATOS '!#REF!</xm:f>
            <x14:dxf>
              <fill>
                <patternFill>
                  <bgColor rgb="FFFF0000"/>
                </patternFill>
              </fill>
            </x14:dxf>
          </x14:cfRule>
          <xm:sqref>P58</xm:sqref>
        </x14:conditionalFormatting>
        <x14:conditionalFormatting xmlns:xm="http://schemas.microsoft.com/office/excel/2006/main">
          <x14:cfRule type="cellIs" priority="53" operator="equal" id="{3B903836-4EC6-445A-BCBE-0DF1AEA35698}">
            <xm:f>'C:\Users\pttovar\Downloads\[MAPA DE RIESGOS CORRUPCIÓN IPES 2019 V1 AJUSTADA 210319.xlsx]DATOS '!#REF!</xm:f>
            <x14:dxf>
              <fill>
                <patternFill>
                  <bgColor rgb="FF92D050"/>
                </patternFill>
              </fill>
            </x14:dxf>
          </x14:cfRule>
          <x14:cfRule type="cellIs" priority="54" operator="equal" id="{BC404854-6846-41B3-8EF9-E0DB61FF6C89}">
            <xm:f>'C:\Users\pttovar\Downloads\[MAPA DE RIESGOS CORRUPCIÓN IPES 2019 V1 AJUSTADA 210319.xlsx]DATOS '!#REF!</xm:f>
            <x14:dxf>
              <fill>
                <patternFill>
                  <bgColor rgb="FFFFFF00"/>
                </patternFill>
              </fill>
            </x14:dxf>
          </x14:cfRule>
          <x14:cfRule type="cellIs" priority="55" operator="equal" id="{879EB88A-B87D-4A1C-8D2E-23657A614511}">
            <xm:f>'C:\Users\pttovar\Downloads\[MAPA DE RIESGOS CORRUPCIÓN IPES 2019 V1 AJUSTADA 210319.xlsx]DATOS '!#REF!</xm:f>
            <x14:dxf>
              <fill>
                <patternFill>
                  <bgColor rgb="FFFFC000"/>
                </patternFill>
              </fill>
            </x14:dxf>
          </x14:cfRule>
          <x14:cfRule type="cellIs" priority="56" operator="equal" id="{89B04A3A-69D0-4A50-83EE-E49B299C32BC}">
            <xm:f>'C:\Users\pttovar\Downloads\[MAPA DE RIESGOS CORRUPCIÓN IPES 2019 V1 AJUSTADA 210319.xlsx]DATOS '!#REF!</xm:f>
            <x14:dxf>
              <fill>
                <patternFill>
                  <bgColor rgb="FFFF0000"/>
                </patternFill>
              </fill>
            </x14:dxf>
          </x14:cfRule>
          <xm:sqref>AL18</xm:sqref>
        </x14:conditionalFormatting>
        <x14:conditionalFormatting xmlns:xm="http://schemas.microsoft.com/office/excel/2006/main">
          <x14:cfRule type="cellIs" priority="49" operator="equal" id="{E1986EC5-BA3C-496E-B1E2-78722C230B94}">
            <xm:f>'C:\Users\pttovar\Downloads\[MAPA DE RIESGOS CORRUPCIÓN IPES 2019 V1 AJUSTADA 210319.xlsx]DATOS '!#REF!</xm:f>
            <x14:dxf>
              <fill>
                <patternFill>
                  <bgColor rgb="FF92D050"/>
                </patternFill>
              </fill>
            </x14:dxf>
          </x14:cfRule>
          <x14:cfRule type="cellIs" priority="50" operator="equal" id="{2557CB63-C165-45FD-8E08-218B2960AACD}">
            <xm:f>'C:\Users\pttovar\Downloads\[MAPA DE RIESGOS CORRUPCIÓN IPES 2019 V1 AJUSTADA 210319.xlsx]DATOS '!#REF!</xm:f>
            <x14:dxf>
              <fill>
                <patternFill>
                  <bgColor rgb="FFFFFF00"/>
                </patternFill>
              </fill>
            </x14:dxf>
          </x14:cfRule>
          <x14:cfRule type="cellIs" priority="51" operator="equal" id="{BE5D8B29-6EA0-41DA-BF26-0746833A7E0F}">
            <xm:f>'C:\Users\pttovar\Downloads\[MAPA DE RIESGOS CORRUPCIÓN IPES 2019 V1 AJUSTADA 210319.xlsx]DATOS '!#REF!</xm:f>
            <x14:dxf>
              <fill>
                <patternFill>
                  <bgColor rgb="FFFFC000"/>
                </patternFill>
              </fill>
            </x14:dxf>
          </x14:cfRule>
          <x14:cfRule type="cellIs" priority="52" operator="equal" id="{AA47E238-4AC7-482D-9E55-915F13C52299}">
            <xm:f>'C:\Users\pttovar\Downloads\[MAPA DE RIESGOS CORRUPCIÓN IPES 2019 V1 AJUSTADA 210319.xlsx]DATOS '!#REF!</xm:f>
            <x14:dxf>
              <fill>
                <patternFill>
                  <bgColor rgb="FFFF0000"/>
                </patternFill>
              </fill>
            </x14:dxf>
          </x14:cfRule>
          <xm:sqref>AL21</xm:sqref>
        </x14:conditionalFormatting>
        <x14:conditionalFormatting xmlns:xm="http://schemas.microsoft.com/office/excel/2006/main">
          <x14:cfRule type="cellIs" priority="45" operator="equal" id="{2C63A8F2-DF3C-4248-811D-295D944AAAF9}">
            <xm:f>'C:\Users\pttovar\Downloads\[MAPA DE RIESGOS CORRUPCIÓN IPES 2019 V1 AJUSTADA 210319.xlsx]DATOS '!#REF!</xm:f>
            <x14:dxf>
              <fill>
                <patternFill>
                  <bgColor rgb="FF92D050"/>
                </patternFill>
              </fill>
            </x14:dxf>
          </x14:cfRule>
          <x14:cfRule type="cellIs" priority="46" operator="equal" id="{3EA73E22-CAB8-49F3-8A50-E22DB495093F}">
            <xm:f>'C:\Users\pttovar\Downloads\[MAPA DE RIESGOS CORRUPCIÓN IPES 2019 V1 AJUSTADA 210319.xlsx]DATOS '!#REF!</xm:f>
            <x14:dxf>
              <fill>
                <patternFill>
                  <bgColor rgb="FFFFFF00"/>
                </patternFill>
              </fill>
            </x14:dxf>
          </x14:cfRule>
          <x14:cfRule type="cellIs" priority="47" operator="equal" id="{77119664-E842-40C7-A10D-E2BEE4D636BB}">
            <xm:f>'C:\Users\pttovar\Downloads\[MAPA DE RIESGOS CORRUPCIÓN IPES 2019 V1 AJUSTADA 210319.xlsx]DATOS '!#REF!</xm:f>
            <x14:dxf>
              <fill>
                <patternFill>
                  <bgColor rgb="FFFFC000"/>
                </patternFill>
              </fill>
            </x14:dxf>
          </x14:cfRule>
          <x14:cfRule type="cellIs" priority="48" operator="equal" id="{A3905371-402B-4E9F-90A4-17B2EF7C24B0}">
            <xm:f>'C:\Users\pttovar\Downloads\[MAPA DE RIESGOS CORRUPCIÓN IPES 2019 V1 AJUSTADA 210319.xlsx]DATOS '!#REF!</xm:f>
            <x14:dxf>
              <fill>
                <patternFill>
                  <bgColor rgb="FFFF0000"/>
                </patternFill>
              </fill>
            </x14:dxf>
          </x14:cfRule>
          <xm:sqref>AL26</xm:sqref>
        </x14:conditionalFormatting>
        <x14:conditionalFormatting xmlns:xm="http://schemas.microsoft.com/office/excel/2006/main">
          <x14:cfRule type="cellIs" priority="41" operator="equal" id="{4EBAD9B4-68FB-4719-9920-40BC853AAB6B}">
            <xm:f>'C:\Users\pttovar\Downloads\[MAPA DE RIESGOS CORRUPCIÓN IPES 2019 V1 AJUSTADA 210319.xlsx]DATOS '!#REF!</xm:f>
            <x14:dxf>
              <fill>
                <patternFill>
                  <bgColor rgb="FF92D050"/>
                </patternFill>
              </fill>
            </x14:dxf>
          </x14:cfRule>
          <x14:cfRule type="cellIs" priority="42" operator="equal" id="{A4B76DBE-0CA5-4797-A2DF-0F030F4F7A34}">
            <xm:f>'C:\Users\pttovar\Downloads\[MAPA DE RIESGOS CORRUPCIÓN IPES 2019 V1 AJUSTADA 210319.xlsx]DATOS '!#REF!</xm:f>
            <x14:dxf>
              <fill>
                <patternFill>
                  <bgColor rgb="FFFFFF00"/>
                </patternFill>
              </fill>
            </x14:dxf>
          </x14:cfRule>
          <x14:cfRule type="cellIs" priority="43" operator="equal" id="{2C4D4E62-EAFC-469E-9793-C6C386DFA0D7}">
            <xm:f>'C:\Users\pttovar\Downloads\[MAPA DE RIESGOS CORRUPCIÓN IPES 2019 V1 AJUSTADA 210319.xlsx]DATOS '!#REF!</xm:f>
            <x14:dxf>
              <fill>
                <patternFill>
                  <bgColor rgb="FFFFC000"/>
                </patternFill>
              </fill>
            </x14:dxf>
          </x14:cfRule>
          <x14:cfRule type="cellIs" priority="44" operator="equal" id="{F71A2078-0147-4295-91B2-6BCCC90F0217}">
            <xm:f>'C:\Users\pttovar\Downloads\[MAPA DE RIESGOS CORRUPCIÓN IPES 2019 V1 AJUSTADA 210319.xlsx]DATOS '!#REF!</xm:f>
            <x14:dxf>
              <fill>
                <patternFill>
                  <bgColor rgb="FFFF0000"/>
                </patternFill>
              </fill>
            </x14:dxf>
          </x14:cfRule>
          <xm:sqref>AL29</xm:sqref>
        </x14:conditionalFormatting>
        <x14:conditionalFormatting xmlns:xm="http://schemas.microsoft.com/office/excel/2006/main">
          <x14:cfRule type="cellIs" priority="37" operator="equal" id="{94B44D78-3D37-40B2-BBEF-ACB09161A906}">
            <xm:f>'C:\Users\pttovar\Downloads\[MAPA DE RIESGOS CORRUPCIÓN IPES 2019 V1 AJUSTADA 210319.xlsx]DATOS '!#REF!</xm:f>
            <x14:dxf>
              <fill>
                <patternFill>
                  <bgColor rgb="FF92D050"/>
                </patternFill>
              </fill>
            </x14:dxf>
          </x14:cfRule>
          <x14:cfRule type="cellIs" priority="38" operator="equal" id="{0BE4AB1E-1A67-4073-8C60-EB7801187FD6}">
            <xm:f>'C:\Users\pttovar\Downloads\[MAPA DE RIESGOS CORRUPCIÓN IPES 2019 V1 AJUSTADA 210319.xlsx]DATOS '!#REF!</xm:f>
            <x14:dxf>
              <fill>
                <patternFill>
                  <bgColor rgb="FFFFFF00"/>
                </patternFill>
              </fill>
            </x14:dxf>
          </x14:cfRule>
          <x14:cfRule type="cellIs" priority="39" operator="equal" id="{0961A65D-8823-432B-B0D3-16FE0CB0738F}">
            <xm:f>'C:\Users\pttovar\Downloads\[MAPA DE RIESGOS CORRUPCIÓN IPES 2019 V1 AJUSTADA 210319.xlsx]DATOS '!#REF!</xm:f>
            <x14:dxf>
              <fill>
                <patternFill>
                  <bgColor rgb="FFFFC000"/>
                </patternFill>
              </fill>
            </x14:dxf>
          </x14:cfRule>
          <x14:cfRule type="cellIs" priority="40" operator="equal" id="{BB704259-E1E1-495A-AAA3-75DBE34A7021}">
            <xm:f>'C:\Users\pttovar\Downloads\[MAPA DE RIESGOS CORRUPCIÓN IPES 2019 V1 AJUSTADA 210319.xlsx]DATOS '!#REF!</xm:f>
            <x14:dxf>
              <fill>
                <patternFill>
                  <bgColor rgb="FFFF0000"/>
                </patternFill>
              </fill>
            </x14:dxf>
          </x14:cfRule>
          <xm:sqref>AL41</xm:sqref>
        </x14:conditionalFormatting>
        <x14:conditionalFormatting xmlns:xm="http://schemas.microsoft.com/office/excel/2006/main">
          <x14:cfRule type="cellIs" priority="33" operator="equal" id="{ABE04A53-10FA-4A69-9E6C-BC78E282D829}">
            <xm:f>'C:\Users\pttovar\Downloads\[MAPA DE RIESGOS CORRUPCIÓN IPES 2019 V1 AJUSTADA 210319.xlsx]DATOS '!#REF!</xm:f>
            <x14:dxf>
              <fill>
                <patternFill>
                  <bgColor rgb="FF92D050"/>
                </patternFill>
              </fill>
            </x14:dxf>
          </x14:cfRule>
          <x14:cfRule type="cellIs" priority="34" operator="equal" id="{378CD03B-F469-4621-9318-971E46B0A0BF}">
            <xm:f>'C:\Users\pttovar\Downloads\[MAPA DE RIESGOS CORRUPCIÓN IPES 2019 V1 AJUSTADA 210319.xlsx]DATOS '!#REF!</xm:f>
            <x14:dxf>
              <fill>
                <patternFill>
                  <bgColor rgb="FFFFFF00"/>
                </patternFill>
              </fill>
            </x14:dxf>
          </x14:cfRule>
          <x14:cfRule type="cellIs" priority="35" operator="equal" id="{72F1B9BE-7E57-450C-961C-87ED2C0D4458}">
            <xm:f>'C:\Users\pttovar\Downloads\[MAPA DE RIESGOS CORRUPCIÓN IPES 2019 V1 AJUSTADA 210319.xlsx]DATOS '!#REF!</xm:f>
            <x14:dxf>
              <fill>
                <patternFill>
                  <bgColor rgb="FFFFC000"/>
                </patternFill>
              </fill>
            </x14:dxf>
          </x14:cfRule>
          <x14:cfRule type="cellIs" priority="36" operator="equal" id="{8FDDF5D8-1D7D-4DFC-8E17-49B3CAD8FFB9}">
            <xm:f>'C:\Users\pttovar\Downloads\[MAPA DE RIESGOS CORRUPCIÓN IPES 2019 V1 AJUSTADA 210319.xlsx]DATOS '!#REF!</xm:f>
            <x14:dxf>
              <fill>
                <patternFill>
                  <bgColor rgb="FFFF0000"/>
                </patternFill>
              </fill>
            </x14:dxf>
          </x14:cfRule>
          <xm:sqref>AL48</xm:sqref>
        </x14:conditionalFormatting>
        <x14:conditionalFormatting xmlns:xm="http://schemas.microsoft.com/office/excel/2006/main">
          <x14:cfRule type="cellIs" priority="29" operator="equal" id="{7C459C77-0998-497E-B8FB-5D9DD982864E}">
            <xm:f>'C:\Users\pttovar\Downloads\[MAPA DE RIESGOS CORRUPCIÓN IPES 2019 V1 AJUSTADA 210319.xlsx]DATOS '!#REF!</xm:f>
            <x14:dxf>
              <fill>
                <patternFill>
                  <bgColor rgb="FF92D050"/>
                </patternFill>
              </fill>
            </x14:dxf>
          </x14:cfRule>
          <x14:cfRule type="cellIs" priority="30" operator="equal" id="{29ADECE0-15F9-4061-8E4B-C1FBB4AF7F24}">
            <xm:f>'C:\Users\pttovar\Downloads\[MAPA DE RIESGOS CORRUPCIÓN IPES 2019 V1 AJUSTADA 210319.xlsx]DATOS '!#REF!</xm:f>
            <x14:dxf>
              <fill>
                <patternFill>
                  <bgColor rgb="FFFFFF00"/>
                </patternFill>
              </fill>
            </x14:dxf>
          </x14:cfRule>
          <x14:cfRule type="cellIs" priority="31" operator="equal" id="{27BDA9E6-B7B9-46E7-A3DE-D41BD723A4ED}">
            <xm:f>'C:\Users\pttovar\Downloads\[MAPA DE RIESGOS CORRUPCIÓN IPES 2019 V1 AJUSTADA 210319.xlsx]DATOS '!#REF!</xm:f>
            <x14:dxf>
              <fill>
                <patternFill>
                  <bgColor rgb="FFFFC000"/>
                </patternFill>
              </fill>
            </x14:dxf>
          </x14:cfRule>
          <x14:cfRule type="cellIs" priority="32" operator="equal" id="{21B8918E-88DF-4F0D-ABF3-154C6252C464}">
            <xm:f>'C:\Users\pttovar\Downloads\[MAPA DE RIESGOS CORRUPCIÓN IPES 2019 V1 AJUSTADA 210319.xlsx]DATOS '!#REF!</xm:f>
            <x14:dxf>
              <fill>
                <patternFill>
                  <bgColor rgb="FFFF0000"/>
                </patternFill>
              </fill>
            </x14:dxf>
          </x14:cfRule>
          <xm:sqref>AL60</xm:sqref>
        </x14:conditionalFormatting>
        <x14:conditionalFormatting xmlns:xm="http://schemas.microsoft.com/office/excel/2006/main">
          <x14:cfRule type="cellIs" priority="25" operator="equal" id="{D68BF9D2-3205-4C90-8FD9-46B5BAE13DA0}">
            <xm:f>'C:\Users\pttovar\Downloads\[MAPA DE RIESGOS CORRUPCIÓN IPES 2019 V1 AJUSTADA 210319.xlsx]DATOS '!#REF!</xm:f>
            <x14:dxf>
              <fill>
                <patternFill>
                  <bgColor rgb="FF92D050"/>
                </patternFill>
              </fill>
            </x14:dxf>
          </x14:cfRule>
          <x14:cfRule type="cellIs" priority="26" operator="equal" id="{B60417E0-071A-4EE4-A522-594693B3A2E8}">
            <xm:f>'C:\Users\pttovar\Downloads\[MAPA DE RIESGOS CORRUPCIÓN IPES 2019 V1 AJUSTADA 210319.xlsx]DATOS '!#REF!</xm:f>
            <x14:dxf>
              <fill>
                <patternFill>
                  <bgColor rgb="FFFFFF00"/>
                </patternFill>
              </fill>
            </x14:dxf>
          </x14:cfRule>
          <x14:cfRule type="cellIs" priority="27" operator="equal" id="{D9ACB18B-219E-4B6D-8628-B179D7A1E037}">
            <xm:f>'C:\Users\pttovar\Downloads\[MAPA DE RIESGOS CORRUPCIÓN IPES 2019 V1 AJUSTADA 210319.xlsx]DATOS '!#REF!</xm:f>
            <x14:dxf>
              <fill>
                <patternFill>
                  <bgColor rgb="FFFFC000"/>
                </patternFill>
              </fill>
            </x14:dxf>
          </x14:cfRule>
          <x14:cfRule type="cellIs" priority="28" operator="equal" id="{C496D204-59FF-4AD9-84B3-5662F73E49ED}">
            <xm:f>'C:\Users\pttovar\Downloads\[MAPA DE RIESGOS CORRUPCIÓN IPES 2019 V1 AJUSTADA 210319.xlsx]DATOS '!#REF!</xm:f>
            <x14:dxf>
              <fill>
                <patternFill>
                  <bgColor rgb="FFFF0000"/>
                </patternFill>
              </fill>
            </x14:dxf>
          </x14:cfRule>
          <xm:sqref>AL33</xm:sqref>
        </x14:conditionalFormatting>
        <x14:conditionalFormatting xmlns:xm="http://schemas.microsoft.com/office/excel/2006/main">
          <x14:cfRule type="cellIs" priority="21" operator="equal" id="{45B3619D-9966-455B-A3A7-254A14BAD6E7}">
            <xm:f>'C:\Users\pttovar\Downloads\[MAPA DE RIESGOS CORRUPCIÓN IPES 2019 V1 AJUSTADA 210319.xlsx]DATOS '!#REF!</xm:f>
            <x14:dxf>
              <fill>
                <patternFill>
                  <bgColor rgb="FF92D050"/>
                </patternFill>
              </fill>
            </x14:dxf>
          </x14:cfRule>
          <x14:cfRule type="cellIs" priority="22" operator="equal" id="{01EAC4D2-DFE3-4305-8ED7-AC977D93FB5F}">
            <xm:f>'C:\Users\pttovar\Downloads\[MAPA DE RIESGOS CORRUPCIÓN IPES 2019 V1 AJUSTADA 210319.xlsx]DATOS '!#REF!</xm:f>
            <x14:dxf>
              <fill>
                <patternFill>
                  <bgColor rgb="FFFFFF00"/>
                </patternFill>
              </fill>
            </x14:dxf>
          </x14:cfRule>
          <x14:cfRule type="cellIs" priority="23" operator="equal" id="{950C085F-0131-4D58-94E7-100098E8D011}">
            <xm:f>'C:\Users\pttovar\Downloads\[MAPA DE RIESGOS CORRUPCIÓN IPES 2019 V1 AJUSTADA 210319.xlsx]DATOS '!#REF!</xm:f>
            <x14:dxf>
              <fill>
                <patternFill>
                  <bgColor rgb="FFFFC000"/>
                </patternFill>
              </fill>
            </x14:dxf>
          </x14:cfRule>
          <x14:cfRule type="cellIs" priority="24" operator="equal" id="{8C73F6FC-AAF9-49AA-AB62-A45B5A33BDA3}">
            <xm:f>'C:\Users\pttovar\Downloads\[MAPA DE RIESGOS CORRUPCIÓN IPES 2019 V1 AJUSTADA 210319.xlsx]DATOS '!#REF!</xm:f>
            <x14:dxf>
              <fill>
                <patternFill>
                  <bgColor rgb="FFFF0000"/>
                </patternFill>
              </fill>
            </x14:dxf>
          </x14:cfRule>
          <xm:sqref>AL35</xm:sqref>
        </x14:conditionalFormatting>
        <x14:conditionalFormatting xmlns:xm="http://schemas.microsoft.com/office/excel/2006/main">
          <x14:cfRule type="cellIs" priority="17" operator="equal" id="{B53FDFCD-1C59-4831-AAD6-0773122A55BE}">
            <xm:f>'C:\Users\pttovar\Downloads\[MAPA DE RIESGOS CORRUPCIÓN IPES 2019 V1 AJUSTADA 210319.xlsx]DATOS '!#REF!</xm:f>
            <x14:dxf>
              <fill>
                <patternFill>
                  <bgColor rgb="FF92D050"/>
                </patternFill>
              </fill>
            </x14:dxf>
          </x14:cfRule>
          <x14:cfRule type="cellIs" priority="18" operator="equal" id="{2869D1E3-BF12-42E6-8145-5935952ED9C9}">
            <xm:f>'C:\Users\pttovar\Downloads\[MAPA DE RIESGOS CORRUPCIÓN IPES 2019 V1 AJUSTADA 210319.xlsx]DATOS '!#REF!</xm:f>
            <x14:dxf>
              <fill>
                <patternFill>
                  <bgColor rgb="FFFFFF00"/>
                </patternFill>
              </fill>
            </x14:dxf>
          </x14:cfRule>
          <x14:cfRule type="cellIs" priority="19" operator="equal" id="{18664365-947E-48E3-A76A-AFC1240F3581}">
            <xm:f>'C:\Users\pttovar\Downloads\[MAPA DE RIESGOS CORRUPCIÓN IPES 2019 V1 AJUSTADA 210319.xlsx]DATOS '!#REF!</xm:f>
            <x14:dxf>
              <fill>
                <patternFill>
                  <bgColor rgb="FFFFC000"/>
                </patternFill>
              </fill>
            </x14:dxf>
          </x14:cfRule>
          <x14:cfRule type="cellIs" priority="20" operator="equal" id="{AB24D36D-18CD-4CB5-ABDF-E501F840276E}">
            <xm:f>'C:\Users\pttovar\Downloads\[MAPA DE RIESGOS CORRUPCIÓN IPES 2019 V1 AJUSTADA 210319.xlsx]DATOS '!#REF!</xm:f>
            <x14:dxf>
              <fill>
                <patternFill>
                  <bgColor rgb="FFFF0000"/>
                </patternFill>
              </fill>
            </x14:dxf>
          </x14:cfRule>
          <xm:sqref>AL44</xm:sqref>
        </x14:conditionalFormatting>
        <x14:conditionalFormatting xmlns:xm="http://schemas.microsoft.com/office/excel/2006/main">
          <x14:cfRule type="cellIs" priority="13" operator="equal" id="{3C81E28D-D5F9-4052-936D-2FF74D57CB6F}">
            <xm:f>'C:\Users\pttovar\Downloads\[MAPA DE RIESGOS CORRUPCIÓN IPES 2019 V1 AJUSTADA 210319.xlsx]DATOS '!#REF!</xm:f>
            <x14:dxf>
              <fill>
                <patternFill>
                  <bgColor rgb="FF92D050"/>
                </patternFill>
              </fill>
            </x14:dxf>
          </x14:cfRule>
          <x14:cfRule type="cellIs" priority="14" operator="equal" id="{F1B30B65-7849-465A-8D33-4B9CA17198D7}">
            <xm:f>'C:\Users\pttovar\Downloads\[MAPA DE RIESGOS CORRUPCIÓN IPES 2019 V1 AJUSTADA 210319.xlsx]DATOS '!#REF!</xm:f>
            <x14:dxf>
              <fill>
                <patternFill>
                  <bgColor rgb="FFFFFF00"/>
                </patternFill>
              </fill>
            </x14:dxf>
          </x14:cfRule>
          <x14:cfRule type="cellIs" priority="15" operator="equal" id="{969F4BBA-00D2-4E3E-A01B-5BA74AD79422}">
            <xm:f>'C:\Users\pttovar\Downloads\[MAPA DE RIESGOS CORRUPCIÓN IPES 2019 V1 AJUSTADA 210319.xlsx]DATOS '!#REF!</xm:f>
            <x14:dxf>
              <fill>
                <patternFill>
                  <bgColor rgb="FFFFC000"/>
                </patternFill>
              </fill>
            </x14:dxf>
          </x14:cfRule>
          <x14:cfRule type="cellIs" priority="16" operator="equal" id="{5CC35B24-A49D-4521-B036-3A82560AC5FC}">
            <xm:f>'C:\Users\pttovar\Downloads\[MAPA DE RIESGOS CORRUPCIÓN IPES 2019 V1 AJUSTADA 210319.xlsx]DATOS '!#REF!</xm:f>
            <x14:dxf>
              <fill>
                <patternFill>
                  <bgColor rgb="FFFF0000"/>
                </patternFill>
              </fill>
            </x14:dxf>
          </x14:cfRule>
          <xm:sqref>AL46</xm:sqref>
        </x14:conditionalFormatting>
        <x14:conditionalFormatting xmlns:xm="http://schemas.microsoft.com/office/excel/2006/main">
          <x14:cfRule type="cellIs" priority="9" operator="equal" id="{65E06277-DC60-47F6-BFF1-C608E77DE2B0}">
            <xm:f>'C:\Users\pttovar\Downloads\[MAPA DE RIESGOS CORRUPCIÓN IPES 2019 V1 AJUSTADA 210319.xlsx]DATOS '!#REF!</xm:f>
            <x14:dxf>
              <fill>
                <patternFill>
                  <bgColor rgb="FF92D050"/>
                </patternFill>
              </fill>
            </x14:dxf>
          </x14:cfRule>
          <x14:cfRule type="cellIs" priority="10" operator="equal" id="{026BA289-E277-49C2-B606-3BC6E26A5A00}">
            <xm:f>'C:\Users\pttovar\Downloads\[MAPA DE RIESGOS CORRUPCIÓN IPES 2019 V1 AJUSTADA 210319.xlsx]DATOS '!#REF!</xm:f>
            <x14:dxf>
              <fill>
                <patternFill>
                  <bgColor rgb="FFFFFF00"/>
                </patternFill>
              </fill>
            </x14:dxf>
          </x14:cfRule>
          <x14:cfRule type="cellIs" priority="11" operator="equal" id="{E1129122-DBCB-4D6F-A286-B2C17648670B}">
            <xm:f>'C:\Users\pttovar\Downloads\[MAPA DE RIESGOS CORRUPCIÓN IPES 2019 V1 AJUSTADA 210319.xlsx]DATOS '!#REF!</xm:f>
            <x14:dxf>
              <fill>
                <patternFill>
                  <bgColor rgb="FFFFC000"/>
                </patternFill>
              </fill>
            </x14:dxf>
          </x14:cfRule>
          <x14:cfRule type="cellIs" priority="12" operator="equal" id="{49877600-2A6C-4B40-99D9-6A56475F0016}">
            <xm:f>'C:\Users\pttovar\Downloads\[MAPA DE RIESGOS CORRUPCIÓN IPES 2019 V1 AJUSTADA 210319.xlsx]DATOS '!#REF!</xm:f>
            <x14:dxf>
              <fill>
                <patternFill>
                  <bgColor rgb="FFFF0000"/>
                </patternFill>
              </fill>
            </x14:dxf>
          </x14:cfRule>
          <xm:sqref>AL51</xm:sqref>
        </x14:conditionalFormatting>
        <x14:conditionalFormatting xmlns:xm="http://schemas.microsoft.com/office/excel/2006/main">
          <x14:cfRule type="cellIs" priority="5" operator="equal" id="{1486DBF2-F2E0-40A3-8EF4-332908826B88}">
            <xm:f>'C:\Users\pttovar\Downloads\[MAPA DE RIESGOS CORRUPCIÓN IPES 2019 V1 AJUSTADA 210319.xlsx]DATOS '!#REF!</xm:f>
            <x14:dxf>
              <fill>
                <patternFill>
                  <bgColor rgb="FF92D050"/>
                </patternFill>
              </fill>
            </x14:dxf>
          </x14:cfRule>
          <x14:cfRule type="cellIs" priority="6" operator="equal" id="{662EC957-268A-4C53-A9E0-3ECBDFDB310A}">
            <xm:f>'C:\Users\pttovar\Downloads\[MAPA DE RIESGOS CORRUPCIÓN IPES 2019 V1 AJUSTADA 210319.xlsx]DATOS '!#REF!</xm:f>
            <x14:dxf>
              <fill>
                <patternFill>
                  <bgColor rgb="FFFFFF00"/>
                </patternFill>
              </fill>
            </x14:dxf>
          </x14:cfRule>
          <x14:cfRule type="cellIs" priority="7" operator="equal" id="{DC8499E7-E5B2-4B5C-846C-92BA9453B44C}">
            <xm:f>'C:\Users\pttovar\Downloads\[MAPA DE RIESGOS CORRUPCIÓN IPES 2019 V1 AJUSTADA 210319.xlsx]DATOS '!#REF!</xm:f>
            <x14:dxf>
              <fill>
                <patternFill>
                  <bgColor rgb="FFFFC000"/>
                </patternFill>
              </fill>
            </x14:dxf>
          </x14:cfRule>
          <x14:cfRule type="cellIs" priority="8" operator="equal" id="{4AE37118-BFCD-4ABE-B96A-FF14A23BBA07}">
            <xm:f>'C:\Users\pttovar\Downloads\[MAPA DE RIESGOS CORRUPCIÓN IPES 2019 V1 AJUSTADA 210319.xlsx]DATOS '!#REF!</xm:f>
            <x14:dxf>
              <fill>
                <patternFill>
                  <bgColor rgb="FFFF0000"/>
                </patternFill>
              </fill>
            </x14:dxf>
          </x14:cfRule>
          <xm:sqref>AL58</xm:sqref>
        </x14:conditionalFormatting>
        <x14:conditionalFormatting xmlns:xm="http://schemas.microsoft.com/office/excel/2006/main">
          <x14:cfRule type="cellIs" priority="1" operator="equal" id="{40D48393-864B-467C-BAA0-5C99F9B1588F}">
            <xm:f>'C:\Users\pttovar\Downloads\[MAPA DE RIESGOS CORRUPCIÓN IPES 2019 V1 AJUSTADA 210319.xlsx]DATOS '!#REF!</xm:f>
            <x14:dxf>
              <fill>
                <patternFill>
                  <bgColor rgb="FF92D050"/>
                </patternFill>
              </fill>
            </x14:dxf>
          </x14:cfRule>
          <x14:cfRule type="cellIs" priority="2" operator="equal" id="{32795480-5B0A-443C-9A8F-01EFE144DAF4}">
            <xm:f>'C:\Users\pttovar\Downloads\[MAPA DE RIESGOS CORRUPCIÓN IPES 2019 V1 AJUSTADA 210319.xlsx]DATOS '!#REF!</xm:f>
            <x14:dxf>
              <fill>
                <patternFill>
                  <bgColor rgb="FFFFFF00"/>
                </patternFill>
              </fill>
            </x14:dxf>
          </x14:cfRule>
          <x14:cfRule type="cellIs" priority="3" operator="equal" id="{7ACC4864-9B03-48FD-9F4A-05554B328909}">
            <xm:f>'C:\Users\pttovar\Downloads\[MAPA DE RIESGOS CORRUPCIÓN IPES 2019 V1 AJUSTADA 210319.xlsx]DATOS '!#REF!</xm:f>
            <x14:dxf>
              <fill>
                <patternFill>
                  <bgColor rgb="FFFFC000"/>
                </patternFill>
              </fill>
            </x14:dxf>
          </x14:cfRule>
          <x14:cfRule type="cellIs" priority="4" operator="equal" id="{3A83EAEC-1B22-4F71-8A16-9B01F65C816D}">
            <xm:f>'C:\Users\pttovar\Downloads\[MAPA DE RIESGOS CORRUPCIÓN IPES 2019 V1 AJUSTADA 210319.xlsx]DATOS '!#REF!</xm:f>
            <x14:dxf>
              <fill>
                <patternFill>
                  <bgColor rgb="FFFF0000"/>
                </patternFill>
              </fill>
            </x14:dxf>
          </x14:cfRule>
          <xm:sqref>AL53</xm:sqref>
        </x14:conditionalFormatting>
      </x14:conditionalFormattings>
    </ext>
    <ext xmlns:x14="http://schemas.microsoft.com/office/spreadsheetml/2009/9/main" uri="{CCE6A557-97BC-4b89-ADB6-D9C93CAAB3DF}">
      <x14:dataValidations xmlns:xm="http://schemas.microsoft.com/office/excel/2006/main" count="8">
        <x14:dataValidation type="list" allowBlank="1" showInputMessage="1" showErrorMessage="1">
          <x14:formula1>
            <xm:f>'[9]DATOS '!#REF!</xm:f>
          </x14:formula1>
          <xm:sqref>AL58:AL62 AL10:AL53</xm:sqref>
        </x14:dataValidation>
        <x14:dataValidation type="list" allowBlank="1" showInputMessage="1" showErrorMessage="1">
          <x14:formula1>
            <xm:f>'[9]DATOS '!#REF!</xm:f>
          </x14:formula1>
          <xm:sqref>AB10:AB62 R10:R14 R33:R62 R18:R31 AL54:AL57 A10:B62 C15:C62 D10:D62 N10:O62</xm:sqref>
        </x14:dataValidation>
        <x14:dataValidation type="list" allowBlank="1" showInputMessage="1" showErrorMessage="1">
          <x14:formula1>
            <xm:f>[11]Validacion!#REF!</xm:f>
          </x14:formula1>
          <xm:sqref>S32:Y32</xm:sqref>
        </x14:dataValidation>
        <x14:dataValidation type="list" allowBlank="1" showInputMessage="1" showErrorMessage="1">
          <x14:formula1>
            <xm:f>'[11]DATOS '!#REF!</xm:f>
          </x14:formula1>
          <xm:sqref>R32</xm:sqref>
        </x14:dataValidation>
        <x14:dataValidation type="list" allowBlank="1" showInputMessage="1" showErrorMessage="1">
          <x14:formula1>
            <xm:f>[12]Validacion!#REF!</xm:f>
          </x14:formula1>
          <xm:sqref>S15:Y17</xm:sqref>
        </x14:dataValidation>
        <x14:dataValidation type="list" allowBlank="1" showInputMessage="1" showErrorMessage="1">
          <x14:formula1>
            <xm:f>'[12]DATOS '!#REF!</xm:f>
          </x14:formula1>
          <xm:sqref>R15:R17</xm:sqref>
        </x14:dataValidation>
        <x14:dataValidation type="list" allowBlank="1" showInputMessage="1" showErrorMessage="1">
          <x14:formula1>
            <xm:f>[9]Validacion!#REF!</xm:f>
          </x14:formula1>
          <xm:sqref>AG37:AH62 AG10:AH35 S10:Y14 S33:Y62 S18:Y31</xm:sqref>
        </x14:dataValidation>
        <x14:dataValidation type="list" allowBlank="1" showInputMessage="1" showErrorMessage="1">
          <x14:formula1>
            <xm:f>'DATOS '!$E$32:$E$40</xm:f>
          </x14:formula1>
          <xm:sqref>C10:C14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5"/>
  <sheetViews>
    <sheetView topLeftCell="A19" workbookViewId="0">
      <selection activeCell="I23" sqref="I23"/>
    </sheetView>
  </sheetViews>
  <sheetFormatPr baseColWidth="10" defaultRowHeight="14.3" x14ac:dyDescent="0.25"/>
  <cols>
    <col min="1" max="1" width="25.375" bestFit="1" customWidth="1"/>
    <col min="2" max="2" width="25.375" customWidth="1"/>
    <col min="3" max="3" width="12.125" bestFit="1" customWidth="1"/>
    <col min="6" max="6" width="12.875" customWidth="1"/>
    <col min="7" max="7" width="17.625" customWidth="1"/>
    <col min="9" max="9" width="13.375" customWidth="1"/>
    <col min="11" max="11" width="13.625" customWidth="1"/>
    <col min="12" max="12" width="15.875" style="53" customWidth="1"/>
    <col min="13" max="13" width="20.375" customWidth="1"/>
    <col min="14" max="14" width="17.875" customWidth="1"/>
    <col min="15" max="15" width="14.875" customWidth="1"/>
    <col min="16" max="16" width="13.375" customWidth="1"/>
  </cols>
  <sheetData>
    <row r="1" spans="1:19" ht="85.6" x14ac:dyDescent="0.25">
      <c r="A1" t="s">
        <v>68</v>
      </c>
      <c r="B1" s="22" t="s">
        <v>69</v>
      </c>
      <c r="C1" t="s">
        <v>55</v>
      </c>
      <c r="D1" t="s">
        <v>64</v>
      </c>
      <c r="E1" s="22" t="s">
        <v>70</v>
      </c>
      <c r="F1" s="22" t="s">
        <v>57</v>
      </c>
      <c r="G1" s="22" t="s">
        <v>71</v>
      </c>
      <c r="J1" t="s">
        <v>150</v>
      </c>
    </row>
    <row r="2" spans="1:19" x14ac:dyDescent="0.25">
      <c r="A2" t="s">
        <v>58</v>
      </c>
      <c r="B2" s="22" t="s">
        <v>59</v>
      </c>
      <c r="C2" t="s">
        <v>60</v>
      </c>
      <c r="D2" t="s">
        <v>61</v>
      </c>
      <c r="E2" t="s">
        <v>62</v>
      </c>
      <c r="F2" t="s">
        <v>75</v>
      </c>
      <c r="G2" t="s">
        <v>63</v>
      </c>
      <c r="J2" t="s">
        <v>151</v>
      </c>
    </row>
    <row r="3" spans="1:19" x14ac:dyDescent="0.25">
      <c r="A3" t="s">
        <v>65</v>
      </c>
      <c r="B3" s="22" t="s">
        <v>66</v>
      </c>
      <c r="C3" t="s">
        <v>67</v>
      </c>
      <c r="D3" t="s">
        <v>72</v>
      </c>
      <c r="E3" t="s">
        <v>74</v>
      </c>
      <c r="F3" t="s">
        <v>76</v>
      </c>
      <c r="G3" t="s">
        <v>77</v>
      </c>
      <c r="J3" t="s">
        <v>152</v>
      </c>
    </row>
    <row r="4" spans="1:19" x14ac:dyDescent="0.25">
      <c r="B4" s="22"/>
      <c r="D4" t="s">
        <v>73</v>
      </c>
      <c r="G4" t="s">
        <v>78</v>
      </c>
      <c r="J4" t="s">
        <v>153</v>
      </c>
    </row>
    <row r="11" spans="1:19" ht="14.95" thickBot="1" x14ac:dyDescent="0.3"/>
    <row r="12" spans="1:19" ht="43.5" thickBot="1" x14ac:dyDescent="0.3">
      <c r="B12" s="591" t="s">
        <v>4</v>
      </c>
      <c r="C12" s="594" t="s">
        <v>79</v>
      </c>
      <c r="D12" s="595"/>
      <c r="E12" s="595"/>
      <c r="F12" s="595"/>
      <c r="G12" s="596"/>
      <c r="H12" s="23"/>
      <c r="I12" s="23"/>
      <c r="J12" s="24" t="s">
        <v>80</v>
      </c>
      <c r="K12" s="23"/>
      <c r="L12" s="54"/>
      <c r="M12" s="23"/>
    </row>
    <row r="13" spans="1:19" ht="14.95" thickBot="1" x14ac:dyDescent="0.3">
      <c r="B13" s="592"/>
      <c r="C13" s="25">
        <v>1</v>
      </c>
      <c r="D13" s="25">
        <v>2</v>
      </c>
      <c r="E13" s="25">
        <v>3</v>
      </c>
      <c r="F13" s="25">
        <v>4</v>
      </c>
      <c r="G13" s="25">
        <v>5</v>
      </c>
      <c r="H13" s="23"/>
      <c r="I13" s="23"/>
      <c r="J13" s="23"/>
      <c r="K13" s="23"/>
      <c r="L13" s="54"/>
      <c r="M13" s="23"/>
    </row>
    <row r="14" spans="1:19" ht="17.5" customHeight="1" thickBot="1" x14ac:dyDescent="0.3">
      <c r="B14" s="593"/>
      <c r="C14" s="26" t="s">
        <v>81</v>
      </c>
      <c r="D14" s="26" t="s">
        <v>82</v>
      </c>
      <c r="E14" s="26" t="s">
        <v>83</v>
      </c>
      <c r="F14" s="26" t="s">
        <v>84</v>
      </c>
      <c r="G14" s="26" t="s">
        <v>85</v>
      </c>
      <c r="H14" s="23"/>
      <c r="I14" s="23"/>
      <c r="J14" s="27" t="s">
        <v>86</v>
      </c>
      <c r="K14" s="27" t="s">
        <v>87</v>
      </c>
      <c r="L14" s="55" t="s">
        <v>88</v>
      </c>
      <c r="M14" s="28" t="s">
        <v>89</v>
      </c>
    </row>
    <row r="15" spans="1:19" ht="60.45" thickBot="1" x14ac:dyDescent="0.3">
      <c r="B15" s="29" t="s">
        <v>90</v>
      </c>
      <c r="C15" s="30" t="s">
        <v>21</v>
      </c>
      <c r="D15" s="30" t="s">
        <v>21</v>
      </c>
      <c r="E15" s="31" t="s">
        <v>20</v>
      </c>
      <c r="F15" s="32" t="s">
        <v>19</v>
      </c>
      <c r="G15" s="36" t="s">
        <v>18</v>
      </c>
      <c r="H15" s="23"/>
      <c r="I15" s="33" t="s">
        <v>140</v>
      </c>
      <c r="J15" s="33">
        <v>1</v>
      </c>
      <c r="K15" s="33" t="s">
        <v>140</v>
      </c>
      <c r="L15" s="56" t="s">
        <v>92</v>
      </c>
      <c r="M15" s="34" t="s">
        <v>93</v>
      </c>
      <c r="O15" s="33" t="s">
        <v>91</v>
      </c>
      <c r="P15" s="37" t="s">
        <v>95</v>
      </c>
      <c r="Q15" s="37" t="s">
        <v>99</v>
      </c>
      <c r="R15" s="37" t="s">
        <v>102</v>
      </c>
      <c r="S15" s="37" t="s">
        <v>106</v>
      </c>
    </row>
    <row r="16" spans="1:19" ht="45.55" thickBot="1" x14ac:dyDescent="0.3">
      <c r="B16" s="35" t="s">
        <v>94</v>
      </c>
      <c r="C16" s="30" t="s">
        <v>21</v>
      </c>
      <c r="D16" s="30" t="s">
        <v>21</v>
      </c>
      <c r="E16" s="31" t="s">
        <v>20</v>
      </c>
      <c r="F16" s="32" t="s">
        <v>19</v>
      </c>
      <c r="G16" s="36" t="s">
        <v>18</v>
      </c>
      <c r="H16" s="23"/>
      <c r="I16" s="37" t="s">
        <v>10</v>
      </c>
      <c r="J16" s="37">
        <v>2</v>
      </c>
      <c r="K16" s="37" t="s">
        <v>10</v>
      </c>
      <c r="L16" s="57" t="s">
        <v>96</v>
      </c>
      <c r="M16" s="38" t="s">
        <v>97</v>
      </c>
    </row>
    <row r="17" spans="2:13" ht="45.55" thickBot="1" x14ac:dyDescent="0.3">
      <c r="B17" s="35" t="s">
        <v>98</v>
      </c>
      <c r="C17" s="30" t="s">
        <v>21</v>
      </c>
      <c r="D17" s="31" t="s">
        <v>20</v>
      </c>
      <c r="E17" s="32" t="s">
        <v>19</v>
      </c>
      <c r="F17" s="36" t="s">
        <v>18</v>
      </c>
      <c r="G17" s="36" t="s">
        <v>18</v>
      </c>
      <c r="H17" s="23"/>
      <c r="I17" s="37" t="s">
        <v>9</v>
      </c>
      <c r="J17" s="37">
        <v>3</v>
      </c>
      <c r="K17" s="37" t="s">
        <v>9</v>
      </c>
      <c r="L17" s="57" t="s">
        <v>96</v>
      </c>
      <c r="M17" s="38" t="s">
        <v>100</v>
      </c>
    </row>
    <row r="18" spans="2:13" ht="60.45" thickBot="1" x14ac:dyDescent="0.3">
      <c r="B18" s="35" t="s">
        <v>101</v>
      </c>
      <c r="C18" s="31" t="s">
        <v>20</v>
      </c>
      <c r="D18" s="32" t="s">
        <v>19</v>
      </c>
      <c r="E18" s="32" t="s">
        <v>19</v>
      </c>
      <c r="F18" s="36" t="s">
        <v>18</v>
      </c>
      <c r="G18" s="36" t="s">
        <v>18</v>
      </c>
      <c r="H18" s="23"/>
      <c r="I18" s="37" t="s">
        <v>8</v>
      </c>
      <c r="J18" s="37">
        <v>4</v>
      </c>
      <c r="K18" s="37" t="s">
        <v>8</v>
      </c>
      <c r="L18" s="58" t="s">
        <v>103</v>
      </c>
      <c r="M18" s="39" t="s">
        <v>104</v>
      </c>
    </row>
    <row r="19" spans="2:13" ht="60.45" thickBot="1" x14ac:dyDescent="0.3">
      <c r="B19" s="40" t="s">
        <v>105</v>
      </c>
      <c r="C19" s="32" t="s">
        <v>19</v>
      </c>
      <c r="D19" s="32" t="s">
        <v>19</v>
      </c>
      <c r="E19" s="36" t="s">
        <v>18</v>
      </c>
      <c r="F19" s="36" t="s">
        <v>18</v>
      </c>
      <c r="G19" s="36" t="s">
        <v>18</v>
      </c>
      <c r="H19" s="23"/>
      <c r="I19" s="37" t="s">
        <v>7</v>
      </c>
      <c r="J19" s="37">
        <v>5</v>
      </c>
      <c r="K19" s="37" t="s">
        <v>7</v>
      </c>
      <c r="L19" s="57" t="s">
        <v>107</v>
      </c>
      <c r="M19" s="39" t="s">
        <v>108</v>
      </c>
    </row>
    <row r="20" spans="2:13" ht="28.55" x14ac:dyDescent="0.25">
      <c r="B20" s="23" t="s">
        <v>109</v>
      </c>
      <c r="C20" s="41"/>
      <c r="D20" s="41"/>
      <c r="E20" s="41"/>
      <c r="F20" s="41"/>
      <c r="G20" s="41"/>
      <c r="H20" s="23"/>
      <c r="I20" s="23"/>
      <c r="J20" s="23"/>
      <c r="K20" s="23"/>
      <c r="L20" s="54"/>
      <c r="M20" s="23"/>
    </row>
    <row r="21" spans="2:13" ht="45.7" thickBot="1" x14ac:dyDescent="0.3">
      <c r="B21" s="23" t="s">
        <v>110</v>
      </c>
      <c r="C21" s="23"/>
      <c r="D21" s="23"/>
      <c r="E21" s="23"/>
      <c r="F21" s="23"/>
      <c r="G21" s="23"/>
      <c r="H21" s="23"/>
      <c r="I21" s="23"/>
      <c r="J21" s="23" t="s">
        <v>111</v>
      </c>
      <c r="K21" s="23"/>
      <c r="L21" s="54"/>
      <c r="M21" s="23"/>
    </row>
    <row r="22" spans="2:13" ht="43.5" thickBot="1" x14ac:dyDescent="0.3">
      <c r="B22" s="23" t="s">
        <v>112</v>
      </c>
      <c r="C22" s="42"/>
      <c r="D22" s="23"/>
      <c r="E22" s="23"/>
      <c r="F22" s="23"/>
      <c r="G22" s="23"/>
      <c r="H22" s="23"/>
      <c r="I22" s="23"/>
      <c r="J22" s="27" t="s">
        <v>86</v>
      </c>
      <c r="K22" s="28" t="s">
        <v>87</v>
      </c>
      <c r="L22" s="55" t="s">
        <v>88</v>
      </c>
      <c r="M22" s="43"/>
    </row>
    <row r="23" spans="2:13" ht="82.2" thickBot="1" x14ac:dyDescent="0.3">
      <c r="B23" s="23" t="s">
        <v>113</v>
      </c>
      <c r="C23" s="23"/>
      <c r="D23" s="23"/>
      <c r="E23" s="23"/>
      <c r="F23" s="23"/>
      <c r="G23" s="23"/>
      <c r="H23" s="23"/>
      <c r="I23" s="44" t="s">
        <v>17</v>
      </c>
      <c r="J23" s="45">
        <v>1</v>
      </c>
      <c r="K23" s="44" t="s">
        <v>17</v>
      </c>
      <c r="L23" s="59" t="s">
        <v>114</v>
      </c>
      <c r="M23" s="23"/>
    </row>
    <row r="24" spans="2:13" ht="68.599999999999994" thickBot="1" x14ac:dyDescent="0.3">
      <c r="B24" s="23"/>
      <c r="C24" s="23"/>
      <c r="D24" s="23"/>
      <c r="E24" s="23"/>
      <c r="F24" s="23"/>
      <c r="G24" s="23"/>
      <c r="H24" s="23"/>
      <c r="I24" s="44" t="s">
        <v>16</v>
      </c>
      <c r="J24" s="45">
        <v>2</v>
      </c>
      <c r="K24" s="44" t="s">
        <v>16</v>
      </c>
      <c r="L24" s="59" t="s">
        <v>115</v>
      </c>
      <c r="M24" s="23"/>
    </row>
    <row r="25" spans="2:13" ht="82.2" thickBot="1" x14ac:dyDescent="0.3">
      <c r="B25" s="23"/>
      <c r="C25" s="23"/>
      <c r="D25" s="23"/>
      <c r="E25" s="23"/>
      <c r="F25" s="23"/>
      <c r="G25" s="23"/>
      <c r="H25" s="23"/>
      <c r="I25" s="44" t="s">
        <v>15</v>
      </c>
      <c r="J25" s="45">
        <v>3</v>
      </c>
      <c r="K25" s="44" t="s">
        <v>15</v>
      </c>
      <c r="L25" s="59" t="s">
        <v>116</v>
      </c>
      <c r="M25" s="23"/>
    </row>
    <row r="26" spans="2:13" ht="82.2" thickBot="1" x14ac:dyDescent="0.3">
      <c r="B26" s="46" t="s">
        <v>117</v>
      </c>
      <c r="C26" s="23"/>
      <c r="D26" s="46" t="s">
        <v>118</v>
      </c>
      <c r="E26" s="23"/>
      <c r="F26" s="23"/>
      <c r="G26" s="23"/>
      <c r="H26" s="23"/>
      <c r="I26" s="44" t="s">
        <v>14</v>
      </c>
      <c r="J26" s="45">
        <v>4</v>
      </c>
      <c r="K26" s="44" t="s">
        <v>14</v>
      </c>
      <c r="L26" s="59" t="s">
        <v>119</v>
      </c>
      <c r="M26" s="23"/>
    </row>
    <row r="27" spans="2:13" ht="82.2" thickBot="1" x14ac:dyDescent="0.3">
      <c r="B27" s="46" t="s">
        <v>120</v>
      </c>
      <c r="C27" s="23"/>
      <c r="D27" s="46" t="s">
        <v>120</v>
      </c>
      <c r="E27" s="23"/>
      <c r="F27" s="23"/>
      <c r="G27" s="23"/>
      <c r="H27" s="23"/>
      <c r="I27" s="44" t="s">
        <v>13</v>
      </c>
      <c r="J27" s="45">
        <v>5</v>
      </c>
      <c r="K27" s="44" t="s">
        <v>13</v>
      </c>
      <c r="L27" s="59" t="s">
        <v>121</v>
      </c>
      <c r="M27" s="23"/>
    </row>
    <row r="28" spans="2:13" x14ac:dyDescent="0.25">
      <c r="B28" s="46" t="s">
        <v>122</v>
      </c>
      <c r="C28" s="23"/>
      <c r="D28" s="46" t="s">
        <v>122</v>
      </c>
      <c r="E28" s="23"/>
      <c r="F28" s="23"/>
      <c r="G28" s="23"/>
      <c r="H28" s="23"/>
      <c r="I28" s="47"/>
      <c r="J28" s="48"/>
      <c r="K28" s="47"/>
      <c r="L28" s="60"/>
      <c r="M28" s="23"/>
    </row>
    <row r="29" spans="2:13" x14ac:dyDescent="0.25">
      <c r="B29" s="23"/>
      <c r="C29" s="23"/>
      <c r="D29" s="23"/>
      <c r="E29" s="23"/>
      <c r="F29" s="23"/>
      <c r="G29" s="23"/>
      <c r="H29" s="23"/>
      <c r="I29" s="23"/>
      <c r="J29" s="23"/>
      <c r="K29" s="23"/>
      <c r="L29" s="54"/>
      <c r="M29" s="23"/>
    </row>
    <row r="30" spans="2:13" x14ac:dyDescent="0.25">
      <c r="B30" s="47"/>
      <c r="C30" s="23"/>
      <c r="D30" s="47"/>
      <c r="E30" s="23"/>
      <c r="F30" s="23"/>
      <c r="G30" s="23"/>
      <c r="H30" s="23"/>
      <c r="I30" s="23"/>
      <c r="J30" s="23"/>
      <c r="K30" s="23"/>
      <c r="L30" s="54"/>
      <c r="M30" s="23"/>
    </row>
    <row r="31" spans="2:13" ht="27.2" x14ac:dyDescent="0.25">
      <c r="B31" s="42" t="s">
        <v>123</v>
      </c>
      <c r="C31" s="23"/>
      <c r="D31" s="23"/>
      <c r="E31" s="23"/>
      <c r="F31" s="23"/>
      <c r="G31" s="23"/>
      <c r="H31" s="23"/>
      <c r="I31" s="23"/>
      <c r="J31" s="23"/>
      <c r="K31" s="49" t="s">
        <v>124</v>
      </c>
      <c r="L31" s="61" t="s">
        <v>125</v>
      </c>
      <c r="M31" s="23"/>
    </row>
    <row r="32" spans="2:13" x14ac:dyDescent="0.25">
      <c r="B32" s="42" t="s">
        <v>126</v>
      </c>
      <c r="C32" s="597" t="s">
        <v>127</v>
      </c>
      <c r="D32" s="597"/>
      <c r="E32" s="597" t="s">
        <v>128</v>
      </c>
      <c r="F32" s="597"/>
      <c r="G32" s="23"/>
      <c r="H32" s="23"/>
      <c r="I32" s="23"/>
      <c r="J32" s="23"/>
      <c r="K32" s="46" t="s">
        <v>31</v>
      </c>
      <c r="L32" s="62" t="s">
        <v>129</v>
      </c>
      <c r="M32" s="23"/>
    </row>
    <row r="33" spans="2:16" ht="27.2" x14ac:dyDescent="0.25">
      <c r="B33" s="23"/>
      <c r="C33" s="50" t="s">
        <v>33</v>
      </c>
      <c r="D33" s="50" t="s">
        <v>130</v>
      </c>
      <c r="E33" s="50" t="s">
        <v>131</v>
      </c>
      <c r="F33" s="50" t="s">
        <v>130</v>
      </c>
      <c r="G33" s="23"/>
      <c r="H33" s="23"/>
      <c r="I33" s="23"/>
      <c r="J33" s="23"/>
      <c r="K33" s="46" t="s">
        <v>15</v>
      </c>
      <c r="L33" s="62" t="s">
        <v>132</v>
      </c>
      <c r="M33" s="23"/>
    </row>
    <row r="34" spans="2:16" ht="40.75" x14ac:dyDescent="0.25">
      <c r="B34" s="51" t="s">
        <v>133</v>
      </c>
      <c r="C34" s="50">
        <v>2</v>
      </c>
      <c r="D34" s="50">
        <v>0</v>
      </c>
      <c r="E34" s="50">
        <v>2</v>
      </c>
      <c r="F34" s="50">
        <v>0</v>
      </c>
      <c r="G34" s="23"/>
      <c r="H34" s="23"/>
      <c r="I34" s="23"/>
      <c r="J34" s="23"/>
      <c r="K34" s="46" t="s">
        <v>30</v>
      </c>
      <c r="L34" s="62" t="s">
        <v>134</v>
      </c>
      <c r="M34" s="23"/>
    </row>
    <row r="35" spans="2:16" ht="40.75" x14ac:dyDescent="0.25">
      <c r="B35" s="51" t="s">
        <v>135</v>
      </c>
      <c r="C35" s="50">
        <v>1</v>
      </c>
      <c r="D35" s="50">
        <v>0</v>
      </c>
      <c r="E35" s="50">
        <v>1</v>
      </c>
      <c r="F35" s="50">
        <v>0</v>
      </c>
      <c r="G35" s="23"/>
      <c r="H35" s="23"/>
      <c r="I35" s="23"/>
      <c r="J35" s="23"/>
      <c r="K35" s="46" t="s">
        <v>29</v>
      </c>
      <c r="L35" s="63" t="s">
        <v>136</v>
      </c>
      <c r="M35" s="23"/>
    </row>
    <row r="36" spans="2:16" x14ac:dyDescent="0.25">
      <c r="B36" s="51" t="s">
        <v>137</v>
      </c>
      <c r="C36" s="50">
        <v>0</v>
      </c>
      <c r="D36" s="50">
        <v>0</v>
      </c>
      <c r="E36" s="50">
        <v>0</v>
      </c>
      <c r="F36" s="50">
        <v>0</v>
      </c>
      <c r="G36" s="23"/>
      <c r="H36" s="23"/>
      <c r="I36" s="23"/>
      <c r="J36" s="23"/>
      <c r="K36" s="23"/>
      <c r="L36" s="54"/>
      <c r="M36" s="23"/>
    </row>
    <row r="37" spans="2:16" x14ac:dyDescent="0.25">
      <c r="B37" s="23"/>
      <c r="C37" s="23"/>
      <c r="D37" s="23"/>
      <c r="E37" s="23"/>
      <c r="F37" s="23"/>
      <c r="G37" s="23"/>
      <c r="H37" s="23"/>
      <c r="I37" s="23"/>
      <c r="J37" s="23"/>
      <c r="K37" s="23"/>
      <c r="L37" s="54"/>
      <c r="M37" s="23"/>
    </row>
    <row r="41" spans="2:16" x14ac:dyDescent="0.25">
      <c r="B41" s="500" t="s">
        <v>143</v>
      </c>
      <c r="C41" s="500"/>
      <c r="D41" s="598" t="s">
        <v>144</v>
      </c>
      <c r="E41" s="598" t="s">
        <v>145</v>
      </c>
      <c r="F41" s="598" t="s">
        <v>146</v>
      </c>
      <c r="G41" s="598" t="s">
        <v>147</v>
      </c>
      <c r="H41" s="598" t="s">
        <v>148</v>
      </c>
      <c r="I41" s="64"/>
      <c r="J41" s="599" t="s">
        <v>149</v>
      </c>
      <c r="K41" s="599"/>
      <c r="L41" s="598" t="s">
        <v>144</v>
      </c>
      <c r="M41" s="598" t="s">
        <v>145</v>
      </c>
      <c r="N41" s="598" t="s">
        <v>146</v>
      </c>
      <c r="O41" s="598" t="s">
        <v>147</v>
      </c>
      <c r="P41" s="598" t="s">
        <v>148</v>
      </c>
    </row>
    <row r="42" spans="2:16" x14ac:dyDescent="0.25">
      <c r="B42" s="500"/>
      <c r="C42" s="500"/>
      <c r="D42" s="598"/>
      <c r="E42" s="598"/>
      <c r="F42" s="598"/>
      <c r="G42" s="598"/>
      <c r="H42" s="598"/>
      <c r="I42" s="64"/>
      <c r="J42" s="599"/>
      <c r="K42" s="599"/>
      <c r="L42" s="598"/>
      <c r="M42" s="598"/>
      <c r="N42" s="598"/>
      <c r="O42" s="598"/>
      <c r="P42" s="598"/>
    </row>
    <row r="43" spans="2:16" x14ac:dyDescent="0.25">
      <c r="B43" s="500"/>
      <c r="C43" s="500"/>
      <c r="D43" s="598"/>
      <c r="E43" s="598"/>
      <c r="F43" s="598"/>
      <c r="G43" s="598"/>
      <c r="H43" s="598"/>
      <c r="I43" s="64"/>
      <c r="J43" s="599"/>
      <c r="K43" s="599"/>
      <c r="L43" s="598"/>
      <c r="M43" s="598"/>
      <c r="N43" s="598"/>
      <c r="O43" s="598"/>
      <c r="P43" s="598"/>
    </row>
    <row r="44" spans="2:16" ht="28.55" x14ac:dyDescent="0.25">
      <c r="B44" s="500"/>
      <c r="C44" s="500"/>
      <c r="D44" s="65" t="s">
        <v>141</v>
      </c>
      <c r="E44" s="65" t="s">
        <v>150</v>
      </c>
      <c r="F44" s="65" t="s">
        <v>151</v>
      </c>
      <c r="G44" s="65">
        <v>2</v>
      </c>
      <c r="H44" s="65">
        <v>1</v>
      </c>
      <c r="I44" s="64"/>
      <c r="J44" s="599"/>
      <c r="K44" s="599"/>
      <c r="L44" s="66" t="s">
        <v>141</v>
      </c>
      <c r="M44" s="66" t="s">
        <v>150</v>
      </c>
      <c r="N44" s="66" t="s">
        <v>151</v>
      </c>
      <c r="O44" s="66">
        <v>2</v>
      </c>
      <c r="P44" s="66">
        <v>0</v>
      </c>
    </row>
    <row r="45" spans="2:16" ht="28.55" x14ac:dyDescent="0.25">
      <c r="B45" s="500"/>
      <c r="C45" s="500"/>
      <c r="D45" s="65" t="s">
        <v>15</v>
      </c>
      <c r="E45" s="65" t="s">
        <v>150</v>
      </c>
      <c r="F45" s="65" t="s">
        <v>150</v>
      </c>
      <c r="G45" s="65">
        <v>1</v>
      </c>
      <c r="H45" s="65">
        <v>1</v>
      </c>
      <c r="I45" s="64"/>
      <c r="J45" s="599"/>
      <c r="K45" s="599"/>
      <c r="L45" s="66" t="s">
        <v>15</v>
      </c>
      <c r="M45" s="66" t="s">
        <v>150</v>
      </c>
      <c r="N45" s="66" t="s">
        <v>150</v>
      </c>
      <c r="O45" s="66">
        <v>1</v>
      </c>
      <c r="P45" s="66">
        <v>0</v>
      </c>
    </row>
    <row r="46" spans="2:16" ht="42.8" x14ac:dyDescent="0.25">
      <c r="B46" s="500"/>
      <c r="C46" s="500"/>
      <c r="D46" s="65" t="s">
        <v>15</v>
      </c>
      <c r="E46" s="65" t="s">
        <v>152</v>
      </c>
      <c r="F46" s="65" t="s">
        <v>150</v>
      </c>
      <c r="G46" s="65">
        <v>0</v>
      </c>
      <c r="H46" s="65">
        <v>1</v>
      </c>
      <c r="I46" s="64"/>
      <c r="J46" s="599"/>
      <c r="K46" s="599"/>
      <c r="L46" s="66" t="s">
        <v>15</v>
      </c>
      <c r="M46" s="66" t="s">
        <v>152</v>
      </c>
      <c r="N46" s="66" t="s">
        <v>150</v>
      </c>
      <c r="O46" s="66">
        <v>0</v>
      </c>
      <c r="P46" s="66">
        <v>0</v>
      </c>
    </row>
    <row r="47" spans="2:16" ht="28.55" x14ac:dyDescent="0.25">
      <c r="B47" s="500"/>
      <c r="C47" s="500"/>
      <c r="D47" s="65" t="s">
        <v>15</v>
      </c>
      <c r="E47" s="65" t="s">
        <v>150</v>
      </c>
      <c r="F47" s="65" t="s">
        <v>152</v>
      </c>
      <c r="G47" s="65">
        <v>1</v>
      </c>
      <c r="H47" s="65">
        <v>0</v>
      </c>
      <c r="I47" s="64"/>
      <c r="J47" s="599"/>
      <c r="K47" s="599"/>
      <c r="L47" s="66" t="s">
        <v>15</v>
      </c>
      <c r="M47" s="66" t="s">
        <v>150</v>
      </c>
      <c r="N47" s="66" t="s">
        <v>152</v>
      </c>
      <c r="O47" s="66">
        <v>1</v>
      </c>
      <c r="P47" s="66">
        <v>0</v>
      </c>
    </row>
    <row r="48" spans="2:16" x14ac:dyDescent="0.25">
      <c r="D48" s="67" t="s">
        <v>142</v>
      </c>
      <c r="E48" s="67" t="s">
        <v>153</v>
      </c>
      <c r="F48" s="67" t="s">
        <v>153</v>
      </c>
    </row>
    <row r="54" spans="2:2" x14ac:dyDescent="0.25">
      <c r="B54" t="s">
        <v>33</v>
      </c>
    </row>
    <row r="55" spans="2:2" x14ac:dyDescent="0.25">
      <c r="B55" t="s">
        <v>599</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22" workbookViewId="0">
      <selection activeCell="G37" sqref="G37"/>
    </sheetView>
  </sheetViews>
  <sheetFormatPr baseColWidth="10" defaultColWidth="11.375" defaultRowHeight="13.6" x14ac:dyDescent="0.2"/>
  <cols>
    <col min="1" max="1" width="30.625" style="1" customWidth="1"/>
    <col min="2" max="2" width="14.375" style="1" customWidth="1"/>
    <col min="3" max="3" width="41.125" style="1" customWidth="1"/>
    <col min="4" max="4" width="11.375" style="1"/>
    <col min="5" max="5" width="27.625" style="1" customWidth="1"/>
    <col min="6" max="16384" width="11.375" style="1"/>
  </cols>
  <sheetData>
    <row r="1" spans="1:8" ht="14.95" thickBot="1" x14ac:dyDescent="0.3">
      <c r="A1" s="600" t="s">
        <v>4</v>
      </c>
      <c r="B1" s="600"/>
    </row>
    <row r="2" spans="1:8" ht="14.3" thickBot="1" x14ac:dyDescent="0.25">
      <c r="A2" s="2" t="s">
        <v>7</v>
      </c>
      <c r="B2" s="5">
        <v>5</v>
      </c>
      <c r="D2" s="33" t="s">
        <v>91</v>
      </c>
      <c r="E2" s="33"/>
      <c r="F2" s="33"/>
      <c r="G2" s="33"/>
      <c r="H2" s="33"/>
    </row>
    <row r="3" spans="1:8" ht="14.3" thickBot="1" x14ac:dyDescent="0.25">
      <c r="A3" s="3" t="s">
        <v>8</v>
      </c>
      <c r="B3" s="5">
        <v>4</v>
      </c>
      <c r="D3" s="37" t="s">
        <v>95</v>
      </c>
      <c r="E3" s="37"/>
      <c r="F3" s="37"/>
      <c r="G3" s="37"/>
      <c r="H3" s="37"/>
    </row>
    <row r="4" spans="1:8" ht="14.3" thickBot="1" x14ac:dyDescent="0.25">
      <c r="A4" s="4" t="s">
        <v>9</v>
      </c>
      <c r="B4" s="5">
        <v>3</v>
      </c>
      <c r="D4" s="37" t="s">
        <v>99</v>
      </c>
      <c r="E4" s="37"/>
      <c r="F4" s="37"/>
      <c r="G4" s="37"/>
      <c r="H4" s="37"/>
    </row>
    <row r="5" spans="1:8" ht="14.3" thickBot="1" x14ac:dyDescent="0.25">
      <c r="A5" s="7" t="s">
        <v>10</v>
      </c>
      <c r="B5" s="5">
        <v>2</v>
      </c>
      <c r="D5" s="37" t="s">
        <v>102</v>
      </c>
      <c r="E5" s="37"/>
      <c r="F5" s="37"/>
      <c r="G5" s="37"/>
      <c r="H5" s="37"/>
    </row>
    <row r="6" spans="1:8" ht="14.3" thickBot="1" x14ac:dyDescent="0.25">
      <c r="A6" s="6" t="s">
        <v>11</v>
      </c>
      <c r="B6" s="5">
        <v>1</v>
      </c>
      <c r="D6" s="37" t="s">
        <v>106</v>
      </c>
      <c r="E6" s="37"/>
      <c r="F6" s="37"/>
      <c r="G6" s="37"/>
      <c r="H6" s="37"/>
    </row>
    <row r="8" spans="1:8" ht="14.3" x14ac:dyDescent="0.25">
      <c r="A8" s="600" t="s">
        <v>12</v>
      </c>
      <c r="B8" s="600"/>
    </row>
    <row r="9" spans="1:8" x14ac:dyDescent="0.2">
      <c r="A9" s="2" t="s">
        <v>13</v>
      </c>
      <c r="B9" s="5">
        <v>5</v>
      </c>
    </row>
    <row r="10" spans="1:8" x14ac:dyDescent="0.2">
      <c r="A10" s="3" t="s">
        <v>14</v>
      </c>
      <c r="B10" s="5">
        <v>4</v>
      </c>
    </row>
    <row r="11" spans="1:8" x14ac:dyDescent="0.2">
      <c r="A11" s="4" t="s">
        <v>15</v>
      </c>
      <c r="B11" s="5">
        <v>3</v>
      </c>
    </row>
    <row r="12" spans="1:8" x14ac:dyDescent="0.2">
      <c r="A12" s="7" t="s">
        <v>16</v>
      </c>
      <c r="B12" s="5">
        <v>2</v>
      </c>
    </row>
    <row r="13" spans="1:8" x14ac:dyDescent="0.2">
      <c r="A13" s="6" t="s">
        <v>17</v>
      </c>
      <c r="B13" s="5">
        <v>1</v>
      </c>
    </row>
    <row r="15" spans="1:8" ht="14.3" x14ac:dyDescent="0.25">
      <c r="A15" s="600" t="s">
        <v>6</v>
      </c>
      <c r="B15" s="600"/>
    </row>
    <row r="16" spans="1:8" x14ac:dyDescent="0.2">
      <c r="A16" s="2" t="s">
        <v>18</v>
      </c>
      <c r="B16" s="5"/>
    </row>
    <row r="17" spans="1:5" x14ac:dyDescent="0.2">
      <c r="A17" s="3" t="s">
        <v>19</v>
      </c>
      <c r="B17" s="5"/>
    </row>
    <row r="18" spans="1:5" x14ac:dyDescent="0.2">
      <c r="A18" s="4" t="s">
        <v>20</v>
      </c>
      <c r="B18" s="5"/>
    </row>
    <row r="19" spans="1:5" x14ac:dyDescent="0.2">
      <c r="A19" s="7" t="s">
        <v>21</v>
      </c>
      <c r="B19" s="5"/>
    </row>
    <row r="23" spans="1:5" ht="14.3" x14ac:dyDescent="0.25">
      <c r="A23" s="82" t="s">
        <v>193</v>
      </c>
      <c r="B23" s="81"/>
      <c r="C23" s="82" t="s">
        <v>222</v>
      </c>
      <c r="E23" s="82" t="s">
        <v>221</v>
      </c>
    </row>
    <row r="24" spans="1:5" ht="15.8" customHeight="1" x14ac:dyDescent="0.2">
      <c r="A24" s="83" t="s">
        <v>155</v>
      </c>
      <c r="B24" s="80"/>
      <c r="C24" s="83" t="s">
        <v>158</v>
      </c>
      <c r="E24" s="83" t="s">
        <v>141</v>
      </c>
    </row>
    <row r="25" spans="1:5" ht="15.8" customHeight="1" x14ac:dyDescent="0.2">
      <c r="A25" s="83" t="s">
        <v>229</v>
      </c>
      <c r="B25" s="80"/>
      <c r="C25" s="83" t="s">
        <v>223</v>
      </c>
      <c r="E25" s="83" t="s">
        <v>15</v>
      </c>
    </row>
    <row r="26" spans="1:5" ht="15.8" customHeight="1" x14ac:dyDescent="0.2">
      <c r="A26" s="83" t="s">
        <v>226</v>
      </c>
      <c r="B26" s="80"/>
      <c r="E26" s="83" t="s">
        <v>133</v>
      </c>
    </row>
    <row r="27" spans="1:5" ht="15.8" customHeight="1" x14ac:dyDescent="0.2">
      <c r="B27" s="80"/>
    </row>
    <row r="28" spans="1:5" ht="15.8" customHeight="1" x14ac:dyDescent="0.2">
      <c r="B28" s="80"/>
    </row>
    <row r="31" spans="1:5" ht="28.55" x14ac:dyDescent="0.25">
      <c r="A31" s="77" t="s">
        <v>0</v>
      </c>
      <c r="B31" s="77" t="s">
        <v>1</v>
      </c>
      <c r="C31" s="77" t="s">
        <v>195</v>
      </c>
      <c r="E31" s="87" t="s">
        <v>237</v>
      </c>
    </row>
    <row r="32" spans="1:5" ht="24.8" customHeight="1" x14ac:dyDescent="0.2">
      <c r="A32" s="78" t="s">
        <v>53</v>
      </c>
      <c r="B32" s="78" t="s">
        <v>194</v>
      </c>
      <c r="C32" s="78" t="s">
        <v>217</v>
      </c>
      <c r="E32" s="1" t="s">
        <v>238</v>
      </c>
    </row>
    <row r="33" spans="1:7" ht="25.85" x14ac:dyDescent="0.2">
      <c r="A33" s="78" t="s">
        <v>23</v>
      </c>
      <c r="B33" s="78" t="s">
        <v>197</v>
      </c>
      <c r="C33" s="78" t="s">
        <v>218</v>
      </c>
      <c r="E33" s="1" t="s">
        <v>239</v>
      </c>
    </row>
    <row r="34" spans="1:7" ht="38.75" x14ac:dyDescent="0.2">
      <c r="A34" s="78" t="s">
        <v>54</v>
      </c>
      <c r="B34" s="78" t="s">
        <v>27</v>
      </c>
      <c r="C34" s="78" t="s">
        <v>220</v>
      </c>
      <c r="E34" s="1" t="s">
        <v>240</v>
      </c>
    </row>
    <row r="35" spans="1:7" ht="25.85" x14ac:dyDescent="0.2">
      <c r="A35" s="78" t="s">
        <v>52</v>
      </c>
      <c r="B35" s="78" t="s">
        <v>196</v>
      </c>
      <c r="C35" s="78" t="s">
        <v>198</v>
      </c>
      <c r="E35" s="1" t="s">
        <v>241</v>
      </c>
    </row>
    <row r="36" spans="1:7" ht="25.85" x14ac:dyDescent="0.2">
      <c r="A36" s="78" t="s">
        <v>25</v>
      </c>
      <c r="B36" s="78"/>
      <c r="C36" s="78" t="s">
        <v>199</v>
      </c>
      <c r="E36" s="1" t="s">
        <v>242</v>
      </c>
    </row>
    <row r="37" spans="1:7" ht="23.95" customHeight="1" x14ac:dyDescent="0.2">
      <c r="A37" s="78" t="s">
        <v>24</v>
      </c>
      <c r="B37" s="78"/>
      <c r="C37" s="78" t="s">
        <v>215</v>
      </c>
      <c r="E37" s="1" t="s">
        <v>243</v>
      </c>
    </row>
    <row r="38" spans="1:7" ht="25.85" x14ac:dyDescent="0.2">
      <c r="A38" s="78" t="s">
        <v>22</v>
      </c>
      <c r="B38" s="78"/>
      <c r="C38" s="78" t="s">
        <v>216</v>
      </c>
      <c r="E38" s="1" t="s">
        <v>244</v>
      </c>
    </row>
    <row r="39" spans="1:7" ht="19.55" customHeight="1" x14ac:dyDescent="0.2">
      <c r="A39" s="78" t="s">
        <v>26</v>
      </c>
      <c r="B39" s="78"/>
      <c r="C39" s="78" t="s">
        <v>214</v>
      </c>
      <c r="E39" s="1" t="s">
        <v>245</v>
      </c>
    </row>
    <row r="40" spans="1:7" ht="15.8" customHeight="1" x14ac:dyDescent="0.2">
      <c r="A40" s="78"/>
      <c r="B40" s="78"/>
      <c r="C40" s="78" t="s">
        <v>200</v>
      </c>
      <c r="E40" s="1" t="s">
        <v>246</v>
      </c>
    </row>
    <row r="41" spans="1:7" ht="15.8" customHeight="1" x14ac:dyDescent="0.2">
      <c r="A41" s="78"/>
      <c r="B41" s="78"/>
      <c r="C41" s="78" t="s">
        <v>213</v>
      </c>
      <c r="E41" s="1" t="s">
        <v>688</v>
      </c>
      <c r="G41" s="79"/>
    </row>
    <row r="42" spans="1:7" x14ac:dyDescent="0.2">
      <c r="A42" s="78"/>
      <c r="B42" s="78"/>
      <c r="C42" s="78" t="s">
        <v>202</v>
      </c>
      <c r="G42" s="79"/>
    </row>
    <row r="43" spans="1:7" x14ac:dyDescent="0.2">
      <c r="A43" s="78"/>
      <c r="B43" s="78"/>
      <c r="C43" s="78" t="s">
        <v>203</v>
      </c>
    </row>
    <row r="44" spans="1:7" x14ac:dyDescent="0.2">
      <c r="A44" s="78"/>
      <c r="B44" s="78"/>
      <c r="C44" s="78" t="s">
        <v>204</v>
      </c>
    </row>
    <row r="45" spans="1:7" ht="18" customHeight="1" x14ac:dyDescent="0.2">
      <c r="A45" s="78"/>
      <c r="B45" s="78"/>
      <c r="C45" s="78" t="s">
        <v>205</v>
      </c>
    </row>
    <row r="46" spans="1:7" ht="25.5" customHeight="1" x14ac:dyDescent="0.2">
      <c r="A46" s="78"/>
      <c r="B46" s="78"/>
      <c r="C46" s="78" t="s">
        <v>206</v>
      </c>
    </row>
    <row r="47" spans="1:7" ht="15.8" customHeight="1" x14ac:dyDescent="0.2">
      <c r="A47" s="78"/>
      <c r="B47" s="78"/>
      <c r="C47" s="78" t="s">
        <v>207</v>
      </c>
    </row>
    <row r="48" spans="1:7" x14ac:dyDescent="0.2">
      <c r="A48" s="78"/>
      <c r="B48" s="78"/>
      <c r="C48" s="78" t="s">
        <v>208</v>
      </c>
    </row>
    <row r="49" spans="1:3" ht="14.95" customHeight="1" x14ac:dyDescent="0.2">
      <c r="A49" s="78"/>
      <c r="B49" s="78"/>
      <c r="C49" s="78" t="s">
        <v>209</v>
      </c>
    </row>
    <row r="50" spans="1:3" x14ac:dyDescent="0.2">
      <c r="A50" s="78"/>
      <c r="B50" s="78"/>
      <c r="C50" s="78" t="s">
        <v>210</v>
      </c>
    </row>
    <row r="51" spans="1:3" x14ac:dyDescent="0.2">
      <c r="A51" s="78"/>
      <c r="B51" s="78"/>
      <c r="C51" s="78" t="s">
        <v>211</v>
      </c>
    </row>
    <row r="52" spans="1:3" x14ac:dyDescent="0.2">
      <c r="A52" s="78"/>
      <c r="B52" s="78"/>
      <c r="C52" s="78" t="s">
        <v>227</v>
      </c>
    </row>
    <row r="53" spans="1:3" x14ac:dyDescent="0.2">
      <c r="A53" s="78"/>
      <c r="B53" s="78"/>
      <c r="C53" s="78" t="s">
        <v>212</v>
      </c>
    </row>
    <row r="54" spans="1:3" x14ac:dyDescent="0.2">
      <c r="A54" s="78"/>
      <c r="B54" s="78"/>
      <c r="C54" s="78" t="s">
        <v>219</v>
      </c>
    </row>
    <row r="55" spans="1:3" x14ac:dyDescent="0.2">
      <c r="A55" s="78"/>
      <c r="B55" s="78"/>
      <c r="C55" s="78" t="s">
        <v>201</v>
      </c>
    </row>
    <row r="56" spans="1:3" x14ac:dyDescent="0.2">
      <c r="A56" s="78"/>
      <c r="B56" s="78"/>
      <c r="C56" s="78" t="s">
        <v>156</v>
      </c>
    </row>
  </sheetData>
  <mergeCells count="3">
    <mergeCell ref="A1:B1"/>
    <mergeCell ref="A8:B8"/>
    <mergeCell ref="A15:B1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vt:lpstr>
      <vt:lpstr>Calific impacto riesgos corrupc</vt:lpstr>
      <vt:lpstr>Gestion documental </vt:lpstr>
      <vt:lpstr>Mapa de Riesgos</vt:lpstr>
      <vt:lpstr>Validacion</vt:lpstr>
      <vt:lpstr>DATOS </vt:lpstr>
      <vt:lpstr>'DATOS '!Asumir_Riesgo</vt:lpstr>
      <vt:lpstr>'DATOS '!tratamiento</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Patricia Burgos Chaquer</dc:creator>
  <cp:lastModifiedBy>Edgar Mauricio Mera Erazo</cp:lastModifiedBy>
  <cp:lastPrinted>2019-08-26T15:41:12Z</cp:lastPrinted>
  <dcterms:created xsi:type="dcterms:W3CDTF">2017-12-21T14:02:03Z</dcterms:created>
  <dcterms:modified xsi:type="dcterms:W3CDTF">2020-03-19T14:47:13Z</dcterms:modified>
</cp:coreProperties>
</file>