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35" yWindow="615" windowWidth="20730" windowHeight="11760" tabRatio="614" activeTab="2"/>
  </bookViews>
  <sheets>
    <sheet name="Contexto" sheetId="45" r:id="rId1"/>
    <sheet name="Calific impacto riesgos corrupc" sheetId="42" state="hidden" r:id="rId2"/>
    <sheet name="Mapa de riesgo " sheetId="40" r:id="rId3"/>
    <sheet name="Mapa de Riesgos" sheetId="46" state="hidden" r:id="rId4"/>
    <sheet name="Validacion" sheetId="33" state="hidden" r:id="rId5"/>
    <sheet name="DATOS " sheetId="39" state="hidden" r:id="rId6"/>
    <sheet name="Registro de incidente" sheetId="47" r:id="rId7"/>
    <sheet name="Datos" sheetId="48" r:id="rId8"/>
    <sheet name="Instructivo" sheetId="50"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2" hidden="1">'Mapa de riesgo '!$D$34:$D$37</definedName>
    <definedName name="_xlnm._FilterDatabase" localSheetId="3" hidden="1">'Mapa de Riesgos'!$A$8:$DY$62</definedName>
    <definedName name="ACEPTABLE" localSheetId="1">#REF!*#REF!&lt;10</definedName>
    <definedName name="ACEPTABLE" localSheetId="0">#REF!*#REF!&lt;10</definedName>
    <definedName name="ACEPTABLE" localSheetId="2">#REF!*#REF!&lt;10</definedName>
    <definedName name="ACEPTABLE" localSheetId="3">#REF!*#REF!&lt;10</definedName>
    <definedName name="ACEPTABLE">#REF!*#REF!&lt;10</definedName>
    <definedName name="AGENTE" localSheetId="1">'[1]LISTA PARA VALIDACION'!#REF!</definedName>
    <definedName name="AGENTE" localSheetId="0">'[2]LISTA PARA VALIDACION'!#REF!</definedName>
    <definedName name="AGENTE" localSheetId="2">'[1]LISTA PARA VALIDACION'!#REF!</definedName>
    <definedName name="AGENTE" localSheetId="3">'[1]LISTA PARA VALIDACION'!#REF!</definedName>
    <definedName name="AGENTE">'[1]LISTA PARA VALIDACION'!#REF!</definedName>
    <definedName name="Asumir_Riesgo" localSheetId="1">#REF!</definedName>
    <definedName name="Asumir_Riesgo" localSheetId="0">[3]DATOS!$A$22:$A$24</definedName>
    <definedName name="Asumir_Riesgo" localSheetId="5">'DATOS '!$A$24:$A$27</definedName>
    <definedName name="Asumir_Riesgo" localSheetId="2">#REF!</definedName>
    <definedName name="Asumir_Riesgo" localSheetId="3">#REF!</definedName>
    <definedName name="Asumir_Riesgo">#REF!</definedName>
    <definedName name="CLASES" localSheetId="1">#REF!</definedName>
    <definedName name="CLASES" localSheetId="0">#REF!</definedName>
    <definedName name="CLASES" localSheetId="2">#REF!</definedName>
    <definedName name="CLASES" localSheetId="3">#REF!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2">#REF!</definedName>
    <definedName name="CONTROL" localSheetId="3">#REF!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2">'[1]LISTA PARA VALIDACION'!#REF!</definedName>
    <definedName name="DIRECCIONES1" localSheetId="3">'[1]LISTA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2">'[1]LISTA PARA VALIDACION'!#REF!</definedName>
    <definedName name="direcciones2" localSheetId="3">'[1]LISTA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0">#REF!</definedName>
    <definedName name="FACTOR" localSheetId="2">#REF!</definedName>
    <definedName name="FACTOR" localSheetId="3">#REF!</definedName>
    <definedName name="FACTOR">#REF!</definedName>
    <definedName name="FUENTE" localSheetId="1">'[1]LISTA PARA VALIDACION'!#REF!</definedName>
    <definedName name="FUENTE" localSheetId="0">'[2]LISTA PARA VALIDACION'!#REF!</definedName>
    <definedName name="FUENTE" localSheetId="2">'[1]LISTA PARA VALIDACION'!#REF!</definedName>
    <definedName name="FUENTE" localSheetId="3">'[1]LISTA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2">'[1]LISTA PARA VALIDACION'!#REF!</definedName>
    <definedName name="GERENCIA" localSheetId="3">'[1]LISTA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2">'[1]LISTA PARA VALIDACION'!#REF!</definedName>
    <definedName name="GERENCIA1" localSheetId="3">'[1]LISTA PARA VALIDACION'!#REF!</definedName>
    <definedName name="GERENCIA1">'[1]LISTA PARA VALIDACION'!#REF!</definedName>
    <definedName name="GERENCIAS" localSheetId="1">#REF!</definedName>
    <definedName name="GERENCIAS" localSheetId="0">#REF!</definedName>
    <definedName name="GERENCIAS" localSheetId="2">#REF!</definedName>
    <definedName name="GERENCIAS" localSheetId="3">#REF!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2">#REF!</definedName>
    <definedName name="NCONTROL" localSheetId="3">#REF!</definedName>
    <definedName name="NCONTROL">#REF!</definedName>
    <definedName name="NIVEL0" localSheetId="1">'[1]LISTA PARA VALIDACION'!#REF!</definedName>
    <definedName name="NIVEL0" localSheetId="0">'[2]LISTA PARA VALIDACION'!#REF!</definedName>
    <definedName name="NIVEL0" localSheetId="2">'[1]LISTA PARA VALIDACION'!#REF!</definedName>
    <definedName name="NIVEL0" localSheetId="3">'[1]LISTA PARA VALIDACION'!#REF!</definedName>
    <definedName name="NIVEL0">'[1]LISTA PARA VALIDACION'!#REF!</definedName>
    <definedName name="Nivel1" localSheetId="1">#REF!</definedName>
    <definedName name="Nivel1" localSheetId="0">#REF!</definedName>
    <definedName name="Nivel1" localSheetId="2">#REF!</definedName>
    <definedName name="Nivel1" localSheetId="3">#REF!</definedName>
    <definedName name="Nivel1">#REF!</definedName>
    <definedName name="nivel2" localSheetId="1">#REF!</definedName>
    <definedName name="nivel2" localSheetId="0">#REF!</definedName>
    <definedName name="nivel2" localSheetId="2">#REF!</definedName>
    <definedName name="nivel2" localSheetId="3">#REF!</definedName>
    <definedName name="nivel2">#REF!</definedName>
    <definedName name="Nivel3" localSheetId="1">#REF!</definedName>
    <definedName name="Nivel3" localSheetId="0">#REF!</definedName>
    <definedName name="Nivel3" localSheetId="2">#REF!</definedName>
    <definedName name="Nivel3" localSheetId="3">#REF!</definedName>
    <definedName name="Nivel3">#REF!</definedName>
    <definedName name="Nivel4" localSheetId="1">#REF!</definedName>
    <definedName name="Nivel4" localSheetId="0">#REF!</definedName>
    <definedName name="Nivel4" localSheetId="2">#REF!</definedName>
    <definedName name="Nivel4" localSheetId="3">#REF!</definedName>
    <definedName name="Nivel4">#REF!</definedName>
    <definedName name="nIVEL5" localSheetId="1">#REF!</definedName>
    <definedName name="nIVEL5" localSheetId="0">#REF!</definedName>
    <definedName name="nIVEL5" localSheetId="2">#REF!</definedName>
    <definedName name="nIVEL5" localSheetId="3">#REF!</definedName>
    <definedName name="nIVEL5">#REF!</definedName>
    <definedName name="Nivel6" localSheetId="1">#REF!</definedName>
    <definedName name="Nivel6" localSheetId="0">#REF!</definedName>
    <definedName name="Nivel6" localSheetId="2">#REF!</definedName>
    <definedName name="Nivel6" localSheetId="3">#REF!</definedName>
    <definedName name="Nivel6">#REF!</definedName>
    <definedName name="NOMBRE" localSheetId="1">#REF!</definedName>
    <definedName name="NOMBRE" localSheetId="0">#REF!</definedName>
    <definedName name="NOMBRE" localSheetId="2">#REF!</definedName>
    <definedName name="NOMBRE" localSheetId="3">#REF!</definedName>
    <definedName name="NOMBRE">#REF!</definedName>
    <definedName name="NUMERO" localSheetId="1">#REF!</definedName>
    <definedName name="NUMERO" localSheetId="0">#REF!</definedName>
    <definedName name="NUMERO" localSheetId="2">#REF!</definedName>
    <definedName name="NUMERO" localSheetId="3">#REF!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2">#REF!</definedName>
    <definedName name="PESO" localSheetId="3">#REF!</definedName>
    <definedName name="PESO">#REF!</definedName>
    <definedName name="Peso2" localSheetId="1">#REF!</definedName>
    <definedName name="Peso2" localSheetId="0">#REF!</definedName>
    <definedName name="Peso2" localSheetId="2">#REF!</definedName>
    <definedName name="Peso2" localSheetId="3">#REF!</definedName>
    <definedName name="Peso2">#REF!</definedName>
    <definedName name="PESOS" localSheetId="1">#REF!</definedName>
    <definedName name="PESOS" localSheetId="0">#REF!</definedName>
    <definedName name="PESOS" localSheetId="2">#REF!</definedName>
    <definedName name="PESOS" localSheetId="3">#REF!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2">#REF!</definedName>
    <definedName name="PROCESO" localSheetId="3">#REF!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2">#REF!</definedName>
    <definedName name="rS" localSheetId="3">#REF!</definedName>
    <definedName name="rS">#REF!</definedName>
    <definedName name="tipo_riesgo">[7]Hoja3!$A$2:$A$9</definedName>
    <definedName name="tratamiento" localSheetId="1">#REF!</definedName>
    <definedName name="tratamiento" localSheetId="5">'DATOS '!$A$24:$A$27</definedName>
    <definedName name="tratamiento" localSheetId="2">#REF!</definedName>
    <definedName name="tratamiento" localSheetId="3">#REF!</definedName>
    <definedName name="tratamiento">#REF!</definedName>
    <definedName name="Valor1" localSheetId="1">#REF!</definedName>
    <definedName name="Valor1" localSheetId="0">#REF!</definedName>
    <definedName name="Valor1" localSheetId="2">#REF!</definedName>
    <definedName name="Valor1" localSheetId="3">#REF!</definedName>
    <definedName name="Valor1">#REF!</definedName>
    <definedName name="valor2" localSheetId="1">#REF!</definedName>
    <definedName name="valor2" localSheetId="0">#REF!</definedName>
    <definedName name="valor2" localSheetId="2">#REF!</definedName>
    <definedName name="valor2" localSheetId="3">#REF!</definedName>
    <definedName name="valor2">#REF!</definedName>
  </definedNames>
  <calcPr calcId="144525"/>
</workbook>
</file>

<file path=xl/calcChain.xml><?xml version="1.0" encoding="utf-8"?>
<calcChain xmlns="http://schemas.openxmlformats.org/spreadsheetml/2006/main">
  <c r="Z29" i="40" l="1"/>
  <c r="AA29" i="40" s="1"/>
  <c r="Z28" i="40"/>
  <c r="AA28" i="40" s="1"/>
  <c r="Z27" i="40"/>
  <c r="AA27" i="40" s="1"/>
  <c r="Z26" i="40"/>
  <c r="AA26" i="40" s="1"/>
  <c r="Z25" i="40"/>
  <c r="AA25" i="40" s="1"/>
  <c r="Z24" i="40"/>
  <c r="AA24" i="40" s="1"/>
  <c r="Z23" i="40"/>
  <c r="AA23" i="40" s="1"/>
  <c r="Z22" i="40"/>
  <c r="AA22" i="40" s="1"/>
  <c r="Z21" i="40"/>
  <c r="AA21" i="40" s="1"/>
  <c r="Z20" i="40"/>
  <c r="AA20" i="40" s="1"/>
  <c r="Z19" i="40"/>
  <c r="AA19" i="40" s="1"/>
  <c r="Z18" i="40"/>
  <c r="AA18" i="40" s="1"/>
  <c r="Z17" i="40"/>
  <c r="AA17" i="40" s="1"/>
  <c r="Z16" i="40"/>
  <c r="AA16" i="40" s="1"/>
  <c r="Z15" i="40"/>
  <c r="AA15" i="40" s="1"/>
  <c r="Z14" i="40"/>
  <c r="AA14" i="40" s="1"/>
  <c r="Z13" i="40"/>
  <c r="AA13" i="40" s="1"/>
  <c r="Z12" i="40"/>
  <c r="AA12" i="40" s="1"/>
  <c r="Z11" i="40"/>
  <c r="AA11" i="40" s="1"/>
  <c r="AC14" i="40" l="1"/>
  <c r="AD14" i="40"/>
  <c r="AC22" i="40"/>
  <c r="AD22" i="40" s="1"/>
  <c r="AC15" i="40"/>
  <c r="AD15" i="40" s="1"/>
  <c r="AC23" i="40"/>
  <c r="AD23" i="40" s="1"/>
  <c r="AC16" i="40"/>
  <c r="AD16" i="40" s="1"/>
  <c r="AC24" i="40"/>
  <c r="AD24" i="40" s="1"/>
  <c r="AC17" i="40"/>
  <c r="AD17" i="40" s="1"/>
  <c r="AC25" i="40"/>
  <c r="AD25" i="40" s="1"/>
  <c r="AC18" i="40"/>
  <c r="AD18" i="40" s="1"/>
  <c r="AC26" i="40"/>
  <c r="AD26" i="40" s="1"/>
  <c r="AC11" i="40"/>
  <c r="AD11" i="40" s="1"/>
  <c r="AC19" i="40"/>
  <c r="AD19" i="40" s="1"/>
  <c r="AC27" i="40"/>
  <c r="AD27" i="40" s="1"/>
  <c r="AC12" i="40"/>
  <c r="AD12" i="40" s="1"/>
  <c r="AC20" i="40"/>
  <c r="AD20" i="40" s="1"/>
  <c r="AC28" i="40"/>
  <c r="AD28" i="40" s="1"/>
  <c r="AC13" i="40"/>
  <c r="AD13" i="40" s="1"/>
  <c r="AC21" i="40"/>
  <c r="AD21" i="40" s="1"/>
  <c r="AC29" i="40"/>
  <c r="AD29" i="40" s="1"/>
  <c r="CM18" i="40"/>
  <c r="CK18" i="40"/>
  <c r="CM14" i="40"/>
  <c r="CK14" i="40"/>
  <c r="U3" i="42"/>
  <c r="U4" i="42"/>
  <c r="U5" i="42"/>
  <c r="U6" i="42"/>
  <c r="U2" i="42"/>
  <c r="AL18" i="40" l="1"/>
  <c r="AL14" i="40"/>
  <c r="V3" i="42" l="1"/>
  <c r="V4" i="42"/>
  <c r="V5" i="42"/>
  <c r="V6" i="42"/>
  <c r="CG18" i="40" l="1"/>
  <c r="CF18" i="40"/>
  <c r="CF14" i="40"/>
  <c r="CG14" i="40"/>
  <c r="CM10" i="40"/>
  <c r="CK10" i="40"/>
  <c r="P18" i="40" l="1"/>
  <c r="P14" i="40"/>
  <c r="AL10" i="40"/>
  <c r="AE18" i="40" l="1"/>
  <c r="AF18" i="40" s="1"/>
  <c r="AE14" i="40"/>
  <c r="AF14" i="40" l="1"/>
  <c r="AF24" i="40"/>
  <c r="AF21" i="40"/>
  <c r="Z62" i="46"/>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E24" i="46"/>
  <c r="DG32" i="46"/>
  <c r="AJ32" i="46" s="1"/>
  <c r="DE32"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35" i="46" l="1"/>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5" i="46"/>
  <c r="AI35" i="46"/>
  <c r="AK32" i="46"/>
  <c r="AI32" i="46"/>
  <c r="AI24" i="46"/>
  <c r="AK24"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60" i="46" l="1"/>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0" i="40" l="1"/>
  <c r="AA10" i="40" s="1"/>
  <c r="V2" i="42"/>
  <c r="CG10" i="40" l="1"/>
  <c r="CF10" i="40"/>
  <c r="P10" i="40" l="1"/>
  <c r="AC10" i="40"/>
  <c r="AD10" i="40" s="1"/>
  <c r="AE10" i="40" l="1"/>
  <c r="AF10" i="40" s="1"/>
</calcChain>
</file>

<file path=xl/comments1.xml><?xml version="1.0" encoding="utf-8"?>
<comments xmlns="http://schemas.openxmlformats.org/spreadsheetml/2006/main">
  <authors>
    <author>Jenny Trujillo</author>
  </authors>
  <commentList>
    <comment ref="J21" authorId="0">
      <text>
        <r>
          <rPr>
            <b/>
            <sz val="9"/>
            <color indexed="81"/>
            <rFont val="Tahoma"/>
            <family val="2"/>
          </rPr>
          <t>Jenny Trujillo:</t>
        </r>
        <r>
          <rPr>
            <sz val="9"/>
            <color indexed="81"/>
            <rFont val="Tahoma"/>
            <family val="2"/>
          </rPr>
          <t xml:space="preserve">
ecónomicos, personas, procesos, sistemas, tecnología, información.</t>
        </r>
      </text>
    </comment>
    <comment ref="S21" author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<sst xmlns="http://schemas.openxmlformats.org/spreadsheetml/2006/main" count="2791" uniqueCount="1064">
  <si>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</si>
  <si>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</si>
  <si>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</si>
  <si>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</si>
  <si>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</si>
  <si>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</si>
  <si>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</si>
  <si>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</si>
  <si>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</si>
  <si>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</si>
  <si>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</si>
  <si>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</si>
  <si>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</si>
  <si>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</si>
  <si>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</si>
  <si>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</si>
  <si>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</si>
  <si>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</si>
  <si>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</si>
  <si>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</si>
  <si>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</si>
  <si>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</si>
  <si>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</si>
  <si>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</si>
  <si>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</si>
  <si>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</si>
  <si>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</si>
  <si>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</si>
  <si>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</si>
  <si>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</si>
  <si>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</si>
  <si>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</si>
  <si>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</si>
  <si>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</si>
  <si>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</si>
  <si>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</si>
  <si>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</si>
  <si>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</si>
  <si>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</si>
  <si>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</si>
  <si>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</si>
  <si>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</si>
  <si>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</si>
  <si>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</si>
  <si>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</si>
  <si>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</si>
  <si>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</si>
  <si>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</si>
  <si>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</si>
  <si>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</si>
  <si>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</si>
  <si>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</si>
  <si>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</si>
  <si>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</si>
  <si>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</si>
  <si>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</si>
  <si>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</si>
  <si>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</si>
  <si>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</si>
  <si>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</si>
  <si>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</si>
  <si>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</si>
  <si>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</si>
  <si>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</si>
  <si>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</si>
  <si>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</si>
  <si>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</si>
  <si>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</si>
  <si>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</si>
  <si>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</si>
  <si>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</si>
  <si>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</si>
  <si>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</si>
  <si>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</si>
  <si>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</si>
  <si>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</si>
  <si>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</si>
  <si>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</si>
  <si>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</si>
  <si>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</si>
  <si>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</si>
  <si>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</si>
  <si>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</si>
  <si>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</si>
  <si>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</si>
  <si>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</si>
  <si>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</si>
  <si>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</si>
  <si>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</si>
  <si>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</si>
  <si>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</si>
  <si>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</si>
  <si>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</si>
  <si>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</si>
  <si>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</si>
  <si>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</si>
  <si>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</si>
  <si>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</si>
  <si>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</si>
  <si>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</si>
  <si>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</si>
  <si>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</si>
  <si>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</si>
  <si>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</si>
  <si>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</si>
  <si>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</si>
  <si>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</si>
  <si>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</si>
  <si>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</si>
  <si>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</si>
  <si>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</si>
  <si>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</si>
  <si>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</si>
  <si>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</si>
  <si>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</si>
  <si>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</si>
  <si>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</si>
  <si>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</si>
  <si>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</si>
  <si>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</si>
  <si>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</si>
  <si>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</si>
  <si>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</si>
  <si>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</si>
  <si>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</si>
  <si>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</si>
  <si>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</si>
  <si>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</si>
  <si>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</si>
  <si>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</si>
  <si>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</si>
  <si>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</si>
  <si>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</si>
  <si>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</si>
  <si>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</si>
  <si>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</si>
  <si>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</si>
  <si>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</si>
  <si>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</si>
  <si>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</si>
  <si>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</si>
  <si>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</si>
  <si>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</si>
  <si>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</si>
  <si>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</si>
  <si>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</si>
  <si>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</si>
  <si>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</si>
  <si>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</si>
  <si>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</si>
  <si>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</si>
  <si>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</si>
  <si>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</si>
  <si>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</si>
  <si>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</si>
  <si>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</si>
  <si>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</si>
  <si>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</si>
  <si>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</si>
  <si>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</si>
  <si>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</si>
  <si>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</si>
  <si>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</si>
  <si>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</si>
  <si>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</si>
  <si>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</si>
  <si>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</si>
  <si>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</si>
  <si>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</si>
  <si>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</si>
  <si>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</si>
  <si>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</si>
  <si>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</si>
  <si>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</si>
  <si>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</si>
  <si>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</si>
  <si>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</si>
  <si>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</si>
  <si>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</si>
  <si>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</si>
  <si>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</si>
  <si>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</si>
  <si>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</si>
  <si>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</si>
  <si>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</si>
  <si>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</si>
  <si>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</si>
  <si>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</si>
  <si>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</si>
  <si>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</si>
  <si>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</si>
  <si>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</si>
  <si>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</si>
  <si>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</si>
  <si>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</si>
  <si>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</si>
  <si>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</si>
  <si>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</si>
  <si>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</si>
  <si>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</si>
  <si>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</si>
  <si>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</si>
  <si>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</si>
  <si>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</si>
  <si>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</si>
  <si>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</si>
  <si>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</si>
  <si>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</si>
  <si>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</si>
  <si>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</si>
  <si>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</si>
  <si>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</si>
  <si>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</si>
  <si>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</si>
  <si>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</si>
  <si>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</si>
  <si>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</si>
  <si>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</si>
  <si>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</si>
  <si>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</si>
  <si>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</si>
  <si>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</si>
  <si>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</si>
  <si>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</si>
  <si>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</si>
  <si>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</si>
  <si>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</si>
  <si>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</si>
  <si>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</si>
  <si>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</si>
  <si>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</si>
  <si>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</si>
  <si>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</si>
  <si>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</si>
  <si>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</si>
  <si>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</si>
  <si>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</si>
  <si>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</si>
  <si>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</si>
  <si>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</si>
  <si>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</si>
  <si>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</si>
  <si>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</si>
  <si>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</si>
  <si>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</si>
  <si>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</si>
  <si>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</si>
  <si>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</si>
  <si>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</si>
  <si>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</si>
  <si>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</si>
  <si>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</si>
  <si>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</si>
  <si>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</si>
  <si>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</si>
  <si>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</si>
  <si>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</si>
  <si>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</si>
  <si>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</si>
  <si>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</si>
  <si>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</si>
  <si>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</si>
  <si>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</si>
  <si>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</si>
  <si>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</si>
  <si>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</si>
  <si>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</si>
  <si>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</si>
  <si>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</si>
  <si>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</si>
  <si>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t>Funciones y Responsabilidades</t>
  </si>
  <si>
    <t>Alcance del Proceso</t>
  </si>
  <si>
    <t>Económicos</t>
  </si>
  <si>
    <t>Cultura Organizacional</t>
  </si>
  <si>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</si>
  <si>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</si>
  <si>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</si>
  <si>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</si>
  <si>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</si>
  <si>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</si>
  <si>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</si>
  <si>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</si>
  <si>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</si>
  <si>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</si>
  <si>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</si>
  <si>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</si>
  <si>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</si>
  <si>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</si>
  <si>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</si>
  <si>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</si>
  <si>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</si>
  <si>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</si>
  <si>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</si>
  <si>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</si>
  <si>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</si>
  <si>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</si>
  <si>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</si>
  <si>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</si>
  <si>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</si>
  <si>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</si>
  <si>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</si>
  <si>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</si>
  <si>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</si>
  <si>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</si>
  <si>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</si>
  <si>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</si>
  <si>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</si>
  <si>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</si>
  <si>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</si>
  <si>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</si>
  <si>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</si>
  <si>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</si>
  <si>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</si>
  <si>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</si>
  <si>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</si>
  <si>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</si>
  <si>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</si>
  <si>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</si>
  <si>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</si>
  <si>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</si>
  <si>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</si>
  <si>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</si>
  <si>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</si>
  <si>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</si>
  <si>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</si>
  <si>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</si>
  <si>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</si>
  <si>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</si>
  <si>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</si>
  <si>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</si>
  <si>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</si>
  <si>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</si>
  <si>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</si>
  <si>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</si>
  <si>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</si>
  <si>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</si>
  <si>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</si>
  <si>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</si>
  <si>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</si>
  <si>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</si>
  <si>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</si>
  <si>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</si>
  <si>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</si>
  <si>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</si>
  <si>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</si>
  <si>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</si>
  <si>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</si>
  <si>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</si>
  <si>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</si>
  <si>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</si>
  <si>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</si>
  <si>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</si>
  <si>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</si>
  <si>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</si>
  <si>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</si>
  <si>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</si>
  <si>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</si>
  <si>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</si>
  <si>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</si>
  <si>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</si>
  <si>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</si>
  <si>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</si>
  <si>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</si>
  <si>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</si>
  <si>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</si>
  <si>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</si>
  <si>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</si>
  <si>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</si>
  <si>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</si>
  <si>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</si>
  <si>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</si>
  <si>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</si>
  <si>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</si>
  <si>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</si>
  <si>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</si>
  <si>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</si>
  <si>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</si>
  <si>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</si>
  <si>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</si>
  <si>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</si>
  <si>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</si>
  <si>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</si>
  <si>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</si>
  <si>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</si>
  <si>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</si>
  <si>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</si>
  <si>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</si>
  <si>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</si>
  <si>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</si>
  <si>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</si>
  <si>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</si>
  <si>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</si>
  <si>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</si>
  <si>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</si>
  <si>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</si>
  <si>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</si>
  <si>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</si>
  <si>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</si>
  <si>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</si>
  <si>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</si>
  <si>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</si>
  <si>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</si>
  <si>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</si>
  <si>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</si>
  <si>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</si>
  <si>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</si>
  <si>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</si>
  <si>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</si>
  <si>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</si>
  <si>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</si>
  <si>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</si>
  <si>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</si>
  <si>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</si>
  <si>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</si>
  <si>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</si>
  <si>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</si>
  <si>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</si>
  <si>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</si>
  <si>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</si>
  <si>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</si>
  <si>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</si>
  <si>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</si>
  <si>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</si>
  <si>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</si>
  <si>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</si>
  <si>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</si>
  <si>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</si>
  <si>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</si>
  <si>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</si>
  <si>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</si>
  <si>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</si>
  <si>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</si>
  <si>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</si>
  <si>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</si>
  <si>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</si>
  <si>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</si>
  <si>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</si>
  <si>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</si>
  <si>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</si>
  <si>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</si>
  <si>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</si>
  <si>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</si>
  <si>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</si>
  <si>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</si>
  <si>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</si>
  <si>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</si>
  <si>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</si>
  <si>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</si>
  <si>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</si>
  <si>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</si>
  <si>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</si>
  <si>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</si>
  <si>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</si>
  <si>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</si>
  <si>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</si>
  <si>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</si>
  <si>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</si>
  <si>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</si>
  <si>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</si>
  <si>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</si>
  <si>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</si>
  <si>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</si>
  <si>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</si>
  <si>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</si>
  <si>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</si>
  <si>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</si>
  <si>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</si>
  <si>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</si>
  <si>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</si>
  <si>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</si>
  <si>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</si>
  <si>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</si>
  <si>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</si>
  <si>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</si>
  <si>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</si>
  <si>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</si>
  <si>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</si>
  <si>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</si>
  <si>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</si>
  <si>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</si>
  <si>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</si>
  <si>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</si>
  <si>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</si>
  <si>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</si>
  <si>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</si>
  <si>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</si>
  <si>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</si>
  <si>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</si>
  <si>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</si>
  <si>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</si>
  <si>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</si>
  <si>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</si>
  <si>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</si>
  <si>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</si>
  <si>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</si>
  <si>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</si>
  <si>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</si>
  <si>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</si>
  <si>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</si>
  <si>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</si>
  <si>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</si>
  <si>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</si>
  <si>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</si>
  <si>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</si>
  <si>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</si>
  <si>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</si>
  <si>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</si>
  <si>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</si>
  <si>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</si>
  <si>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</si>
  <si>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</si>
  <si>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</si>
  <si>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</si>
  <si>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</si>
  <si>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</si>
  <si>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</si>
  <si>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</si>
  <si>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</si>
  <si>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</si>
  <si>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</si>
  <si>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</si>
  <si>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</si>
  <si>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</si>
  <si>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</si>
  <si>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</si>
  <si>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</si>
  <si>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</si>
  <si>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</si>
  <si>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</si>
  <si>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</si>
  <si>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</si>
  <si>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</si>
  <si>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</si>
  <si>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</si>
  <si>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</si>
  <si>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</si>
  <si>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</si>
  <si>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</si>
  <si>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</si>
  <si>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</si>
  <si>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</si>
  <si>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</si>
  <si>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</si>
  <si>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</si>
  <si>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</si>
  <si>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</si>
  <si>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</si>
  <si>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</si>
  <si>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</si>
  <si>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</si>
  <si>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</si>
  <si>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</si>
  <si>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</si>
  <si>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</si>
  <si>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</si>
  <si>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</si>
  <si>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</si>
  <si>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</si>
  <si>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</si>
  <si>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</si>
  <si>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</si>
  <si>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</si>
  <si>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</si>
  <si>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</si>
  <si>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</si>
  <si>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</si>
  <si>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</si>
  <si>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</si>
  <si>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</si>
  <si>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</si>
  <si>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</si>
  <si>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</si>
  <si>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</si>
  <si>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</si>
  <si>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</si>
  <si>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</si>
  <si>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</si>
  <si>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</si>
  <si>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</si>
  <si>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</si>
  <si>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</si>
  <si>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</si>
  <si>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</si>
  <si>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</si>
  <si>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</si>
  <si>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NO</t>
  </si>
  <si>
    <t>FORMATO</t>
  </si>
  <si>
    <t>Proceso</t>
  </si>
  <si>
    <t>Tipo de riesgo:</t>
  </si>
  <si>
    <t>Proceso:</t>
  </si>
  <si>
    <t>OAC - Oficina Asesora de Comunicaciones</t>
  </si>
  <si>
    <t>Comunicaciones</t>
  </si>
  <si>
    <t>Bienestar</t>
  </si>
  <si>
    <t xml:space="preserve">Disciplinario </t>
  </si>
  <si>
    <t xml:space="preserve">Capacitación </t>
  </si>
  <si>
    <t>Cartera</t>
  </si>
  <si>
    <t>Contabilidad</t>
  </si>
  <si>
    <t>Presupuesto</t>
  </si>
  <si>
    <t>Recursos Físicos - Almacén e Inventarios</t>
  </si>
  <si>
    <t>SGSST</t>
  </si>
  <si>
    <t>Tesorería</t>
  </si>
  <si>
    <t>Plan Estratégico de Gestión Ambiental</t>
  </si>
  <si>
    <t>SDAE Evaluación Integral</t>
  </si>
  <si>
    <t>Seguridad de la Información y Recursos Tecnológicos</t>
  </si>
  <si>
    <t xml:space="preserve"> Recursos físicos y planeamiento físico</t>
  </si>
  <si>
    <t xml:space="preserve"> Fortalecimiento de la Economía Popular - Emprendimiento y Emprendimiento Social</t>
  </si>
  <si>
    <t>Soberanía, Seguridad Alimentaria y Nutricional</t>
  </si>
  <si>
    <t xml:space="preserve">Formación y Empleabilidad </t>
  </si>
  <si>
    <t>Subdirecciones</t>
  </si>
  <si>
    <t>Tipo de riesgo</t>
  </si>
  <si>
    <t>Seguridad digital</t>
  </si>
  <si>
    <t>Fraude</t>
  </si>
  <si>
    <t>ACI - Asesoría de control interno</t>
  </si>
  <si>
    <t>SAF - Subdirección Administrativa y Financiera</t>
  </si>
  <si>
    <t>SESEC - Subdirección de Emprendimiento, Servicios Empresariales y Comerciales</t>
  </si>
  <si>
    <t xml:space="preserve">SFE - Subdirección Formación y Empleabilidad </t>
  </si>
  <si>
    <t>SGRSI - Subdirección de Gestión Redes Sociales e Informalidad</t>
  </si>
  <si>
    <t>SJC - Subdirección Jurídica y Contractual</t>
  </si>
  <si>
    <t>Gestión</t>
  </si>
  <si>
    <t>Corrupción</t>
  </si>
  <si>
    <t>dd/mm/aa</t>
  </si>
  <si>
    <t>Control vulnerado:</t>
  </si>
  <si>
    <t>Uso del poder</t>
  </si>
  <si>
    <t>Beneficio privado</t>
  </si>
  <si>
    <t>Responsables:</t>
  </si>
  <si>
    <t>1. ¿Porqué?</t>
  </si>
  <si>
    <t>2. ¿Porqué?</t>
  </si>
  <si>
    <t>3. ¿Porqué?</t>
  </si>
  <si>
    <t>4. ¿Porqué?</t>
  </si>
  <si>
    <t>5. ¿Porqué?</t>
  </si>
  <si>
    <t xml:space="preserve"> </t>
  </si>
  <si>
    <t>APETITO DEL RIESGO</t>
  </si>
  <si>
    <t>Lección aprendida:</t>
  </si>
  <si>
    <t>Fecha de elaboración</t>
  </si>
  <si>
    <t>Fecha de materialización del riesgo:</t>
  </si>
  <si>
    <t>Subdirección/Dependencia:</t>
  </si>
  <si>
    <t>Descripción de la materialización del riesgo:</t>
  </si>
  <si>
    <t xml:space="preserve">Herramienta para el análisis de causas (5 - ¿PORQUÉ?) </t>
  </si>
  <si>
    <t>Descriptor</t>
  </si>
  <si>
    <t>No</t>
  </si>
  <si>
    <t>Apetito del riesgo
(Descriptor)</t>
  </si>
  <si>
    <t>Valor del riesgo</t>
  </si>
  <si>
    <t>Tolerancia 0</t>
  </si>
  <si>
    <t>Cautela</t>
  </si>
  <si>
    <t>Flexibilidad</t>
  </si>
  <si>
    <t>Receptividad</t>
  </si>
  <si>
    <r>
      <t>Existe incidencia de materialización de este riesgo?</t>
    </r>
    <r>
      <rPr>
        <b/>
        <sz val="8"/>
        <color theme="1"/>
        <rFont val="Arial"/>
        <family val="2"/>
      </rPr>
      <t xml:space="preserve"> (Mencione historico)</t>
    </r>
  </si>
  <si>
    <t>AÑO:</t>
  </si>
  <si>
    <t>FECHA DE ACTUALIZACIÓN:</t>
  </si>
  <si>
    <t>SEGUNDA LINEA DE DEFENSA</t>
  </si>
  <si>
    <t>PRIMER CUATRIMESTRE</t>
  </si>
  <si>
    <t>Segundo Cuatrimestre</t>
  </si>
  <si>
    <t>TERCER  CUATRIMESTRE</t>
  </si>
  <si>
    <t xml:space="preserve">EFECTIVIDAD DE LOS CONTROLES </t>
  </si>
  <si>
    <t>ANÁLISIS  DEL AVANCE</t>
  </si>
  <si>
    <t>CALIDAD Y COHERENCIA  DEL REGISTROS O EVIDENCIAS</t>
  </si>
  <si>
    <t>OBSERVACIONES ADICIONALES</t>
  </si>
  <si>
    <t>CAUSAS DEL EVENTO (Aplica si se presenta)</t>
  </si>
  <si>
    <t>MEDIDAS DE MITIGACIÓN (Aplica si se presenta)</t>
  </si>
  <si>
    <t>REGISTRO DE INCIDENTE</t>
  </si>
  <si>
    <t>Efectividad</t>
  </si>
  <si>
    <t>Calidad y coherencia del registro o evidencias</t>
  </si>
  <si>
    <t>Resultado del indicador</t>
  </si>
  <si>
    <t>Se presento el evento?</t>
  </si>
  <si>
    <t>Valida</t>
  </si>
  <si>
    <t>APROBADO</t>
  </si>
  <si>
    <t>Media</t>
  </si>
  <si>
    <t>No valida</t>
  </si>
  <si>
    <t>NO APROBADO</t>
  </si>
  <si>
    <t>No efectivo</t>
  </si>
  <si>
    <t xml:space="preserve">MAPA DE RIESGOS DE PROCESO
INSTITUTO PARA LA ECONOMÍA SOCIAL - IPES </t>
  </si>
  <si>
    <t>Tipo de proceso</t>
  </si>
  <si>
    <t>Riesgo de corrupción</t>
  </si>
  <si>
    <t>Acción u omisión</t>
  </si>
  <si>
    <t>Desviar la gestión de lo publico</t>
  </si>
  <si>
    <t>Aversión</t>
  </si>
  <si>
    <t>Moderación</t>
  </si>
  <si>
    <t>Operativos</t>
  </si>
  <si>
    <t>Financieros</t>
  </si>
  <si>
    <t>Imagen reputaciones</t>
  </si>
  <si>
    <t>RESPONSABLE</t>
  </si>
  <si>
    <t>MONITOREO  TERCER CUATRIMESTRE</t>
  </si>
  <si>
    <t>MONITOREO  SEGUNDO CUATRIMESTRE</t>
  </si>
  <si>
    <t>MONITOREO  PRIMER CUATRIMESTRE</t>
  </si>
  <si>
    <t>Nuevas causas?:</t>
  </si>
  <si>
    <t>Nuevas consecuencias?:</t>
  </si>
  <si>
    <t>Nomina</t>
  </si>
  <si>
    <t>Seguridad y Salud en el Trabajo</t>
  </si>
  <si>
    <t>MAPA DE RIESGOS DE PROCESO</t>
  </si>
  <si>
    <t>1) Políticos
2) Económicos y financieros
3) Sociales y culturales
4) Tecnológicos 
5)Ambientales
6)Legales y reglamentarios</t>
  </si>
  <si>
    <t xml:space="preserve">ESTABLECIMIENTO DEL CONTEXTO EXTERNO </t>
  </si>
  <si>
    <t>Se determinan las características o aspectos esenciales del entorno en el cual opera la entidad. Se pueden considerar factores como:</t>
  </si>
  <si>
    <t>CONTEXTO</t>
  </si>
  <si>
    <t>Se determinan las
características o aspectos
esenciales del proceso
y sus interrelaciones.
Se pueden considerar
factores como:</t>
  </si>
  <si>
    <t>ESTABLECIMIENTO DEL CONTEXTO DEL PROCESO</t>
  </si>
  <si>
    <t>1) Objetivo del proceso
2) Alcance del proceso Interrelación con otros procesos
3) Procedimientos asociados
4) Responsables del proceso
5) Activos de seguridad digital del proceso</t>
  </si>
  <si>
    <t>Se determinan las características o aspectos esenciales del ambiente en el cual la organización busca alcanzar sus objetivos. Se pueden considerar factores como:</t>
  </si>
  <si>
    <t>1) Estructura organizacional
2) Funciones y responsabilidades Políticas, objetivos y estrategias implementadas.
3) Recursos y conocimientos con que se cuenta (económicos, personas, procesos, sistemas, tecnología, información) 
4) Relaciones con las partes involucradas
5) Cultura organizacional</t>
  </si>
  <si>
    <t>MAPA DE RIESGO</t>
  </si>
  <si>
    <t>Posibilidad de ocurrencia de eventos que afecten los objetivos estratégicos de la organización pública y por tanto impactan toda la entidad.</t>
  </si>
  <si>
    <t>Posibilidad de ocurrencia de eventos que afecten los procesos gerenciales y/o la alta dirección.</t>
  </si>
  <si>
    <t>Posibilidad de ocurrencia de eventos que afecten los procesos misionales de la entidad.</t>
  </si>
  <si>
    <t>Posibilidad de ocurrencia de eventos que afecten los estados financieros y todas aquellas áreas involucradas con el proceso financiero como presupuesto, tesorería, contabilidad, cartera, central de cuentas, costos, etc.</t>
  </si>
  <si>
    <t>Posibilidad de ocurrencia de eventos que afecten la totalidad o parte de la infraestructura tecnológica (hardware, software, redes, etc.) de una entidad.</t>
  </si>
  <si>
    <t>Posibilidad de ocurrencia de eventos que afecten la situación jurídica o contractual de la organización debido a su incumplimiento o desacato a la normatividad legal y las obligaciones contractuales.</t>
  </si>
  <si>
    <t>Posibilidad de ocurrencia de un evento que afecte la imagen, buen nombre o reputación de una organización ante sus clientes y partes interesadas.</t>
  </si>
  <si>
    <t>Posibilidad de que, por acción u omisión, se use el poder para desviar la gestión de lo público hacia un beneficio privado.</t>
  </si>
  <si>
    <t>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t>
  </si>
  <si>
    <t>Seleccionar el tipo de proceso al que pertenece la dependencia.</t>
  </si>
  <si>
    <t>Seleccionar el proceso de la dependencia.</t>
  </si>
  <si>
    <t>Mencionar el objetivo del proceso, el cual debe ser analizado para identificar los posibles riesgos que afectan su cumplimiento y que puedan ocasionar su éxito o fracaso; pero además, se debe revisar que los mismos estén alineados con la Misión y la Visión, es decir, asegurar que los objetivos de proceso contribuyan a los objetivos estratégicos.</t>
  </si>
  <si>
    <t>La identificación del riesgo se lleva a cabo determinando las causas con base en el contexto interno, externo y del proceso.  
Algunas causas externas no controlables por la entidad se podrán evidenciar en el análisis del contexto externo, para ser tenidas en cuenta en el análisis y valoración del riesgo.
Las preguntas claves para la identificación del riesgo permiten determinar:</t>
  </si>
  <si>
    <t>¿QUÉ PUEDE SUCEDER? Identificar la afectación del cumplimiento del objetivo estratégico o del proceso según sea el caso.</t>
  </si>
  <si>
    <t>¿CÓMO PUEDE SUCEDER? Establecer las causas a partir de los factores determinados en el contexto.</t>
  </si>
  <si>
    <t>¿CUÁNDO PUEDE SUCEDER? Determinar de acuerdo con el desarrollo del proceso.</t>
  </si>
  <si>
    <t>¿QUÉ CONSECUENCIAS TENDRÍA SU MATERIALIZACIÓN? Determinar los posibles efectos por la materialización del riesgo.</t>
  </si>
  <si>
    <t>ESTABLECIMIENTO DEL CONTEXTO INTERNO</t>
  </si>
  <si>
    <t>RIRDGO DE CORRUPCION</t>
  </si>
  <si>
    <t>Es la posibilidad de que, por acción u omisión, se use el poder para desviar la gestión de lo público hacia un beneficio privado.</t>
  </si>
  <si>
    <t>Se tienen en cuenta las consecuencias potenciales. Por IMPACTO se entienden las consecuencias que puede ocasionar a la organización la materialización del riesgo.</t>
  </si>
  <si>
    <t>NIVEL</t>
  </si>
  <si>
    <t xml:space="preserve">DESCRIPTOR </t>
  </si>
  <si>
    <t xml:space="preserve">DESCRIPCIÓN </t>
  </si>
  <si>
    <t>FRECUENCIA</t>
  </si>
  <si>
    <t>Se espera que el evento ocurra en la mayoría de las circunstancias.</t>
  </si>
  <si>
    <t>Es viable que el evento ocurra en la mayoría de las circunstancias.</t>
  </si>
  <si>
    <t>El evento podrá ocurrir en algún momento.</t>
  </si>
  <si>
    <t>El evento puede ocurrir en algún momento.</t>
  </si>
  <si>
    <t>El evento puede ocurrir solo en circunstancias excepcionales (poco comunes o anormales).</t>
  </si>
  <si>
    <t>Más de 1 vez al año.</t>
  </si>
  <si>
    <t>Al menos 1 vez en el último año.</t>
  </si>
  <si>
    <t>Al menos 1 vez en los últimos 2 años.</t>
  </si>
  <si>
    <t>Al menos 1 vez en los últimos 5 años.</t>
  </si>
  <si>
    <t>No se ha presentado en los últimos 5 años.</t>
  </si>
  <si>
    <r>
      <t xml:space="preserve">PROBABILIDAD
</t>
    </r>
    <r>
      <rPr>
        <sz val="11"/>
        <color theme="1"/>
        <rFont val="Calibri"/>
        <family val="2"/>
        <scheme val="minor"/>
      </rPr>
      <t>Se analiza qué tan posible es que ocurra el riesgo, se expresa en términos de frecuencia o factibilidad, donde frecuencia implica analizar el número de eventos en un periodo determinado.</t>
    </r>
  </si>
  <si>
    <r>
      <rPr>
        <b/>
        <sz val="11"/>
        <color theme="1"/>
        <rFont val="Calibri"/>
        <family val="2"/>
        <scheme val="minor"/>
      </rPr>
      <t>IMPACTO</t>
    </r>
    <r>
      <rPr>
        <sz val="11"/>
        <color theme="1"/>
        <rFont val="Calibri"/>
        <family val="2"/>
        <scheme val="minor"/>
      </rPr>
      <t xml:space="preserve">
Se debe analizar y calificar a partir de las  consecuencias identificadas en la fase de descripción del riesgo. Para el ejemplo que venimos explicando, el impacto fue identificado como mayor por cuanto genera interrupción de las operaciones por más de dos días.</t>
    </r>
  </si>
  <si>
    <t>IMPACTO (CONSECUENCIAS)
CUANTITATIVO</t>
  </si>
  <si>
    <t>IMPACTO (CONSECUENCIAS)
CUALITATIVO</t>
  </si>
  <si>
    <r>
      <rPr>
        <b/>
        <sz val="11"/>
        <color theme="1"/>
        <rFont val="Calibri"/>
        <family val="2"/>
        <scheme val="minor"/>
      </rPr>
      <t>1.</t>
    </r>
    <r>
      <rPr>
        <sz val="11"/>
        <color theme="1"/>
        <rFont val="Calibri"/>
        <family val="2"/>
        <scheme val="minor"/>
      </rPr>
      <t xml:space="preserve"> Impacto que afecte la ejecución presupuestal en un valor ≥1%.
</t>
    </r>
    <r>
      <rPr>
        <b/>
        <sz val="11"/>
        <color theme="1"/>
        <rFont val="Calibri"/>
        <family val="2"/>
        <scheme val="minor"/>
      </rPr>
      <t>2.</t>
    </r>
    <r>
      <rPr>
        <sz val="11"/>
        <color theme="1"/>
        <rFont val="Calibri"/>
        <family val="2"/>
        <scheme val="minor"/>
      </rPr>
      <t xml:space="preserve"> Pérdida de cobertura en la prestación de los servicios de la entidad ≥5%.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≥1%.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≥1%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</si>
  <si>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algunas horas.
</t>
    </r>
    <r>
      <rPr>
        <b/>
        <sz val="11"/>
        <color theme="1"/>
        <rFont val="Calibri"/>
        <family val="2"/>
        <scheme val="minor"/>
      </rPr>
      <t xml:space="preserve">2. </t>
    </r>
    <r>
      <rPr>
        <sz val="11"/>
        <color theme="1"/>
        <rFont val="Calibri"/>
        <family val="2"/>
        <scheme val="minor"/>
      </rPr>
      <t xml:space="preserve">Reclamaciones o quejas de los usuarios, que implican investigaciones internas disciplinarias.
</t>
    </r>
    <r>
      <rPr>
        <b/>
        <sz val="11"/>
        <color theme="1"/>
        <rFont val="Calibri"/>
        <family val="2"/>
        <scheme val="minor"/>
      </rPr>
      <t>3.</t>
    </r>
    <r>
      <rPr>
        <sz val="11"/>
        <color theme="1"/>
        <rFont val="Calibri"/>
        <family val="2"/>
        <scheme val="minor"/>
      </rPr>
      <t xml:space="preserve"> Imagen institucional afectada localmente por retrasos en la prestación del servicio a los usuarios o ciudadanos.</t>
    </r>
  </si>
  <si>
    <r>
      <rPr>
        <b/>
        <sz val="11"/>
        <color theme="1"/>
        <rFont val="Calibri"/>
        <family val="2"/>
        <scheme val="minor"/>
      </rPr>
      <t>1.</t>
    </r>
    <r>
      <rPr>
        <sz val="11"/>
        <color theme="1"/>
        <rFont val="Calibri"/>
        <family val="2"/>
        <scheme val="minor"/>
      </rPr>
      <t xml:space="preserve"> Impacto que afecte la ejecución presupuestal en un valor ≥20%.
</t>
    </r>
    <r>
      <rPr>
        <b/>
        <sz val="11"/>
        <color theme="1"/>
        <rFont val="Calibri"/>
        <family val="2"/>
        <scheme val="minor"/>
      </rPr>
      <t>2.</t>
    </r>
    <r>
      <rPr>
        <sz val="11"/>
        <color theme="1"/>
        <rFont val="Calibri"/>
        <family val="2"/>
        <scheme val="minor"/>
      </rPr>
      <t xml:space="preserve"> Pérdida de cobertura en la prestación de los servicios de la entidad ≥20%.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≥20%.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≥20%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</si>
  <si>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dos (2) días.
</t>
    </r>
    <r>
      <rPr>
        <b/>
        <sz val="11"/>
        <color theme="1"/>
        <rFont val="Calibri"/>
        <family val="2"/>
        <scheme val="minor"/>
      </rPr>
      <t>2.</t>
    </r>
    <r>
      <rPr>
        <sz val="11"/>
        <color theme="1"/>
        <rFont val="Calibri"/>
        <family val="2"/>
        <scheme val="minor"/>
      </rPr>
      <t xml:space="preserve"> Pérdida de información crítica que puede ser recuperada de forma parcial o incompleta.
</t>
    </r>
    <r>
      <rPr>
        <b/>
        <sz val="11"/>
        <color theme="1"/>
        <rFont val="Calibri"/>
        <family val="2"/>
        <scheme val="minor"/>
      </rPr>
      <t>3.</t>
    </r>
    <r>
      <rPr>
        <sz val="11"/>
        <color theme="1"/>
        <rFont val="Calibri"/>
        <family val="2"/>
        <scheme val="minor"/>
      </rPr>
      <t xml:space="preserve"> Sanción por parte del ente de control u otro ente regulador.
</t>
    </r>
    <r>
      <rPr>
        <b/>
        <sz val="11"/>
        <color theme="1"/>
        <rFont val="Calibri"/>
        <family val="2"/>
        <scheme val="minor"/>
      </rPr>
      <t>4.</t>
    </r>
    <r>
      <rPr>
        <sz val="11"/>
        <color theme="1"/>
        <rFont val="Calibri"/>
        <family val="2"/>
        <scheme val="minor"/>
      </rPr>
      <t xml:space="preserve"> Incumplimiento en las metas y objetivos institucionales afectando el cumplimiento en las metas de gobierno.
</t>
    </r>
    <r>
      <rPr>
        <b/>
        <sz val="11"/>
        <color theme="1"/>
        <rFont val="Calibri"/>
        <family val="2"/>
        <scheme val="minor"/>
      </rPr>
      <t>5.</t>
    </r>
    <r>
      <rPr>
        <sz val="11"/>
        <color theme="1"/>
        <rFont val="Calibri"/>
        <family val="2"/>
        <scheme val="minor"/>
      </rPr>
      <t xml:space="preserve"> Imagen institucional afectada en el orden nacional o regional por incumplimientos en la prestación del servicio a los usuarios o ciudadanos.</t>
    </r>
  </si>
  <si>
    <r>
      <rPr>
        <b/>
        <sz val="11"/>
        <color theme="1"/>
        <rFont val="Calibri"/>
        <family val="2"/>
        <scheme val="minor"/>
      </rPr>
      <t xml:space="preserve">1. </t>
    </r>
    <r>
      <rPr>
        <sz val="11"/>
        <color theme="1"/>
        <rFont val="Calibri"/>
        <family val="2"/>
        <scheme val="minor"/>
      </rPr>
      <t xml:space="preserve">Impacto que afecte la ejecución presupuestal en un valor ≥5%.
</t>
    </r>
    <r>
      <rPr>
        <b/>
        <sz val="11"/>
        <color theme="1"/>
        <rFont val="Calibri"/>
        <family val="2"/>
        <scheme val="minor"/>
      </rPr>
      <t>2.</t>
    </r>
    <r>
      <rPr>
        <sz val="11"/>
        <color theme="1"/>
        <rFont val="Calibri"/>
        <family val="2"/>
        <scheme val="minor"/>
      </rPr>
      <t xml:space="preserve"> Pérdida de cobertura en la prestación de los servicios de la entidad ≥10%.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≥5% del presupuesto general de la entidad.</t>
    </r>
  </si>
  <si>
    <r>
      <rPr>
        <b/>
        <sz val="11"/>
        <color theme="1"/>
        <rFont val="Calibri"/>
        <family val="2"/>
        <scheme val="minor"/>
      </rPr>
      <t xml:space="preserve">1. </t>
    </r>
    <r>
      <rPr>
        <sz val="11"/>
        <color theme="1"/>
        <rFont val="Calibri"/>
        <family val="2"/>
        <scheme val="minor"/>
      </rPr>
      <t xml:space="preserve">Interrupción de las operaciones de la entidad por un (1) día.
</t>
    </r>
    <r>
      <rPr>
        <b/>
        <sz val="11"/>
        <color theme="1"/>
        <rFont val="Calibri"/>
        <family val="2"/>
        <scheme val="minor"/>
      </rPr>
      <t>2.</t>
    </r>
    <r>
      <rPr>
        <sz val="11"/>
        <color theme="1"/>
        <rFont val="Calibri"/>
        <family val="2"/>
        <scheme val="minor"/>
      </rPr>
      <t xml:space="preserve"> Reclamaciones o quejas de los usuarios que podrían implicar una denuncia ante los entes reguladores o una demanda de largo alcance para la entidad.
</t>
    </r>
    <r>
      <rPr>
        <b/>
        <sz val="11"/>
        <color theme="1"/>
        <rFont val="Calibri"/>
        <family val="2"/>
        <scheme val="minor"/>
      </rPr>
      <t>3.</t>
    </r>
    <r>
      <rPr>
        <sz val="11"/>
        <color theme="1"/>
        <rFont val="Calibri"/>
        <family val="2"/>
        <scheme val="minor"/>
      </rPr>
      <t xml:space="preserve"> Inoportunidad en la información, ocasionando retrasos en la atención a los usuarios.
</t>
    </r>
    <r>
      <rPr>
        <b/>
        <sz val="11"/>
        <color theme="1"/>
        <rFont val="Calibri"/>
        <family val="2"/>
        <scheme val="minor"/>
      </rPr>
      <t>4.</t>
    </r>
    <r>
      <rPr>
        <sz val="11"/>
        <color theme="1"/>
        <rFont val="Calibri"/>
        <family val="2"/>
        <scheme val="minor"/>
      </rPr>
      <t xml:space="preserve"> Reproceso de actividades y aumento de carga operativa.
</t>
    </r>
    <r>
      <rPr>
        <b/>
        <sz val="11"/>
        <color theme="1"/>
        <rFont val="Calibri"/>
        <family val="2"/>
        <scheme val="minor"/>
      </rPr>
      <t>5.</t>
    </r>
    <r>
      <rPr>
        <sz val="11"/>
        <color theme="1"/>
        <rFont val="Calibri"/>
        <family val="2"/>
        <scheme val="minor"/>
      </rPr>
      <t xml:space="preserve"> Imagen institucional afectada en el orden nacional o regional por retrasos en la prestación
del servicio a los usuarios o ciudadanos.
</t>
    </r>
    <r>
      <rPr>
        <b/>
        <sz val="11"/>
        <color theme="1"/>
        <rFont val="Calibri"/>
        <family val="2"/>
        <scheme val="minor"/>
      </rPr>
      <t xml:space="preserve">6. </t>
    </r>
    <r>
      <rPr>
        <sz val="11"/>
        <color theme="1"/>
        <rFont val="Calibri"/>
        <family val="2"/>
        <scheme val="minor"/>
      </rPr>
      <t>Investigaciones penales, fiscales o disciplinarias.</t>
    </r>
  </si>
  <si>
    <r>
      <rPr>
        <b/>
        <sz val="11"/>
        <color theme="1"/>
        <rFont val="Calibri"/>
        <family val="2"/>
        <scheme val="minor"/>
      </rPr>
      <t>1.</t>
    </r>
    <r>
      <rPr>
        <sz val="11"/>
        <color theme="1"/>
        <rFont val="Calibri"/>
        <family val="2"/>
        <scheme val="minor"/>
      </rPr>
      <t xml:space="preserve"> Impacto que afecte la ejecución presupuestal en un valor ≥0,5%.
</t>
    </r>
    <r>
      <rPr>
        <b/>
        <sz val="11"/>
        <color theme="1"/>
        <rFont val="Calibri"/>
        <family val="2"/>
        <scheme val="minor"/>
      </rPr>
      <t>2.</t>
    </r>
    <r>
      <rPr>
        <sz val="11"/>
        <color theme="1"/>
        <rFont val="Calibri"/>
        <family val="2"/>
        <scheme val="minor"/>
      </rPr>
      <t xml:space="preserve"> Pérdida de cobertura en la prestación de
los servicios de la entidad ≥1%.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≥0,5%.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≥0,5% del presupuesto general de la entidad.</t>
    </r>
  </si>
  <si>
    <r>
      <rPr>
        <b/>
        <sz val="11"/>
        <color theme="1"/>
        <rFont val="Calibri"/>
        <family val="2"/>
        <scheme val="minor"/>
      </rPr>
      <t xml:space="preserve">1. </t>
    </r>
    <r>
      <rPr>
        <sz val="11"/>
        <color theme="1"/>
        <rFont val="Calibri"/>
        <family val="2"/>
        <scheme val="minor"/>
      </rPr>
      <t xml:space="preserve">No hay interrupción de las operaciones de la
entidad.
</t>
    </r>
    <r>
      <rPr>
        <b/>
        <sz val="11"/>
        <color theme="1"/>
        <rFont val="Calibri"/>
        <family val="2"/>
        <scheme val="minor"/>
      </rPr>
      <t xml:space="preserve">2. </t>
    </r>
    <r>
      <rPr>
        <sz val="11"/>
        <color theme="1"/>
        <rFont val="Calibri"/>
        <family val="2"/>
        <scheme val="minor"/>
      </rPr>
      <t xml:space="preserve">No se generan sanciones económicas o administrativas.
</t>
    </r>
    <r>
      <rPr>
        <b/>
        <sz val="11"/>
        <color theme="1"/>
        <rFont val="Calibri"/>
        <family val="2"/>
        <scheme val="minor"/>
      </rPr>
      <t xml:space="preserve">3. </t>
    </r>
    <r>
      <rPr>
        <sz val="11"/>
        <color theme="1"/>
        <rFont val="Calibri"/>
        <family val="2"/>
        <scheme val="minor"/>
      </rPr>
      <t>No se afecta la imagen institucional de forma
significativa.</t>
    </r>
  </si>
  <si>
    <r>
      <rPr>
        <b/>
        <sz val="11"/>
        <color theme="1"/>
        <rFont val="Calibri"/>
        <family val="2"/>
        <scheme val="minor"/>
      </rPr>
      <t>1.</t>
    </r>
    <r>
      <rPr>
        <sz val="11"/>
        <color theme="1"/>
        <rFont val="Calibri"/>
        <family val="2"/>
        <scheme val="minor"/>
      </rPr>
      <t xml:space="preserve"> Impacto que afecte la ejecución presupuestal en un valor ≥50%.
</t>
    </r>
    <r>
      <rPr>
        <b/>
        <sz val="11"/>
        <color theme="1"/>
        <rFont val="Calibri"/>
        <family val="2"/>
        <scheme val="minor"/>
      </rPr>
      <t xml:space="preserve">2. </t>
    </r>
    <r>
      <rPr>
        <sz val="11"/>
        <color theme="1"/>
        <rFont val="Calibri"/>
        <family val="2"/>
        <scheme val="minor"/>
      </rPr>
      <t xml:space="preserve">Pérdida de cobertura en la prestación de los servicios de la entidad ≥50%.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≥50%.
</t>
    </r>
    <r>
      <rPr>
        <b/>
        <sz val="11"/>
        <color theme="1"/>
        <rFont val="Calibri"/>
        <family val="2"/>
        <scheme val="minor"/>
      </rPr>
      <t xml:space="preserve">4. </t>
    </r>
    <r>
      <rPr>
        <sz val="11"/>
        <color theme="1"/>
        <rFont val="Calibri"/>
        <family val="2"/>
        <scheme val="minor"/>
      </rPr>
      <t>Pago de sanciones económicas por incumplimiento en la normatividad aplicable ante un ente regulador, las cuales afectan en un valor ≥50%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</si>
  <si>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cinco (5) días.
</t>
    </r>
    <r>
      <rPr>
        <b/>
        <sz val="11"/>
        <color theme="1"/>
        <rFont val="Calibri"/>
        <family val="2"/>
        <scheme val="minor"/>
      </rPr>
      <t xml:space="preserve">2. </t>
    </r>
    <r>
      <rPr>
        <sz val="11"/>
        <color theme="1"/>
        <rFont val="Calibri"/>
        <family val="2"/>
        <scheme val="minor"/>
      </rPr>
      <t xml:space="preserve">Intervención por parte de un ente de control u otro ente regulador.
</t>
    </r>
    <r>
      <rPr>
        <b/>
        <sz val="11"/>
        <color theme="1"/>
        <rFont val="Calibri"/>
        <family val="2"/>
        <scheme val="minor"/>
      </rPr>
      <t>3.</t>
    </r>
    <r>
      <rPr>
        <sz val="11"/>
        <color theme="1"/>
        <rFont val="Calibri"/>
        <family val="2"/>
        <scheme val="minor"/>
      </rPr>
      <t xml:space="preserve"> Pérdida de información crítica para la entidad que no se puede recuperar.
</t>
    </r>
    <r>
      <rPr>
        <b/>
        <sz val="11"/>
        <color theme="1"/>
        <rFont val="Calibri"/>
        <family val="2"/>
        <scheme val="minor"/>
      </rPr>
      <t>4.</t>
    </r>
    <r>
      <rPr>
        <sz val="11"/>
        <color theme="1"/>
        <rFont val="Calibri"/>
        <family val="2"/>
        <scheme val="minor"/>
      </rPr>
      <t xml:space="preserve"> Incumplimiento en las metas y objetivos institucionales afectando de forma grave la ejecución presupuestal.
</t>
    </r>
    <r>
      <rPr>
        <b/>
        <sz val="11"/>
        <color theme="1"/>
        <rFont val="Calibri"/>
        <family val="2"/>
        <scheme val="minor"/>
      </rPr>
      <t>5.</t>
    </r>
    <r>
      <rPr>
        <sz val="11"/>
        <color theme="1"/>
        <rFont val="Calibri"/>
        <family val="2"/>
        <scheme val="minor"/>
      </rPr>
      <t xml:space="preserve"> Imagen institucional afectada en el orden nacional o regional por actos o hechos de corrupción comprobados.</t>
    </r>
  </si>
  <si>
    <r>
      <t xml:space="preserve">RIESGO INHERENTE 
</t>
    </r>
    <r>
      <rPr>
        <sz val="11"/>
        <color theme="1"/>
        <rFont val="Calibri"/>
        <family val="2"/>
        <scheme val="minor"/>
      </rPr>
      <t>Se logra a través de la determinación de la probabilidad y el impacto que puede causar la materialización del riesgo.</t>
    </r>
  </si>
  <si>
    <t>¿Existe un responsable asignado a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</si>
  <si>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</si>
  <si>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 verificar, validar, cotejar, comparar, revisar, etc.?</t>
  </si>
  <si>
    <t>¿La fuente de información que se utiliza en el desarrollo del control es información confiable que permita mitigar el riesgo?</t>
  </si>
  <si>
    <t xml:space="preserve">¿Las observaciones, desviaciones o diferencias identificadas como resultados de la ejecución del control son investigadas y resueltas de manera oportuna?
</t>
  </si>
  <si>
    <t>¿Se deja evidencia o rastro de la ejecución del control que permita a cualquier tercero con la evidencia llegar a la misma conclusión?</t>
  </si>
  <si>
    <t>¿El responsable tiene la autoridad y adecuada segregación de funciones en la ejecución del control?</t>
  </si>
  <si>
    <t>Seleccionar según lista desplegable.</t>
  </si>
  <si>
    <t>El valor esta determinado por formula que contiene la celda.
El resultado de cada variable de diseño, a excepción de la evidencia, va a afectar la calificación del diseño del control, ya que deben cumplirse todas las variables para que un control se evalúe como bien diseñado.</t>
  </si>
  <si>
    <t>El control se ejecuta algunas veces por parte del responsable.</t>
  </si>
  <si>
    <t xml:space="preserve">El control se ejecuta de manera consistente por parte del responsable.
</t>
  </si>
  <si>
    <t>El control no se ejecuta por parte del responsable.</t>
  </si>
  <si>
    <t>El valor esta determinado por formula que contiene la celda.
Dado que un riesgo puede tener varias causas, a su vez varios controles y la calificación se realiza al riesgo, es importante evaluar el conjunto de controles asociados al riesgo.</t>
  </si>
  <si>
    <t>El valor esta determinado por formula que contiene la celda.
El resultado de cada variable de diseño, a excepción de la evidencia, va a afectar la calificación del diseño del control.</t>
  </si>
  <si>
    <t>El control se diseño para disminuir el impacto que pueda llevar a la materialización del riesgo?</t>
  </si>
  <si>
    <t>El control se diseño para disminuir la probabilidad de que ocurra una causa o evento?</t>
  </si>
  <si>
    <t>El apetito del riesgo es la capacidad que tiene el control para asumir el riesgo.</t>
  </si>
  <si>
    <t>OPCIONES DE MANEJO</t>
  </si>
  <si>
    <r>
      <rPr>
        <b/>
        <sz val="11"/>
        <color theme="1"/>
        <rFont val="Calibri"/>
        <family val="2"/>
        <scheme val="minor"/>
      </rPr>
      <t>RIESGO RESIDUAL</t>
    </r>
    <r>
      <rPr>
        <sz val="11"/>
        <color theme="1"/>
        <rFont val="Calibri"/>
        <family val="2"/>
        <scheme val="minor"/>
      </rPr>
      <t xml:space="preserve">
Dado que ningún riesgo con una medida de tratamiento se evita o elimina, el desplazamiento de un riesgo inherente en su probabilidad o impacto para el cálculo del riesgo residual se realizará de acuerdo. </t>
    </r>
  </si>
  <si>
    <t>CONTROLES AYUDAN A DISMINUIR A L A PROBABILIDAD</t>
  </si>
  <si>
    <t>SOLIDEZ DEL CONJUNTO DE LOS CONTROLES.</t>
  </si>
  <si>
    <t># COLUMNAS EN LA MATRIZ DE RIESGO QUE SE DESPLAZA EN EL EJE DE LA PROBABILIDAD</t>
  </si>
  <si>
    <t># COLUMNAS EN LA MATRIZ DE RIESGO QUE SE DESPLAZA EN EL EJE DE IMPACTO</t>
  </si>
  <si>
    <t>No disminuye</t>
  </si>
  <si>
    <r>
      <t xml:space="preserve">Si el nivel de riesgo residual se ubica en riesgo </t>
    </r>
    <r>
      <rPr>
        <b/>
        <sz val="11"/>
        <color theme="1"/>
        <rFont val="Calibri"/>
        <family val="2"/>
        <scheme val="minor"/>
      </rPr>
      <t>BAJA</t>
    </r>
  </si>
  <si>
    <r>
      <t xml:space="preserve">Si el nivel de riesgo residual se ubica en riesgo </t>
    </r>
    <r>
      <rPr>
        <b/>
        <sz val="11"/>
        <color theme="1"/>
        <rFont val="Calibri"/>
        <family val="2"/>
        <scheme val="minor"/>
      </rPr>
      <t>MODERADA</t>
    </r>
  </si>
  <si>
    <r>
      <t xml:space="preserve">Si el nivel de riesgo residual se ubica en riesgo </t>
    </r>
    <r>
      <rPr>
        <b/>
        <sz val="11"/>
        <color theme="1"/>
        <rFont val="Calibri"/>
        <family val="2"/>
        <scheme val="minor"/>
      </rPr>
      <t>ALTA o EXTREMA</t>
    </r>
  </si>
  <si>
    <t>SEGUIMIENTO CUATRIMESTRE</t>
  </si>
  <si>
    <t>Se menciona el cumplimiento o incumplimiento de las acciones del plan de tratamiento frente a las acciones de avance del cuatrimestre.</t>
  </si>
  <si>
    <t>Se mencionan todas aquellas novedades o acciones que muestran mejora para socializar en mesas de trabajo.</t>
  </si>
  <si>
    <t>Seleccionar la dependencia la cual se hará la identificación, evaluación y tratamiento del riesgo.</t>
  </si>
  <si>
    <t>Redactar el riesgo que afecta el cumplimiento del objetivo estratégico y de proceso.</t>
  </si>
  <si>
    <r>
      <t xml:space="preserve">Se marca con una </t>
    </r>
    <r>
      <rPr>
        <b/>
        <sz val="16"/>
        <color theme="1"/>
        <rFont val="Calibri"/>
        <family val="2"/>
        <scheme val="minor"/>
      </rPr>
      <t>X</t>
    </r>
    <r>
      <rPr>
        <sz val="11"/>
        <color theme="1"/>
        <rFont val="Calibri"/>
        <family val="2"/>
        <scheme val="minor"/>
      </rPr>
      <t xml:space="preserve"> a cada uno de los componentes de su definición.</t>
    </r>
  </si>
  <si>
    <t>Desviar la gestión de lo privado</t>
  </si>
  <si>
    <t xml:space="preserve">Se redacta el riesgo con una descripción mas detallada y concreta de análisis estratégico.
En la descripción de los riesgos de corrupción deben concurrir TODOS los componentes de su definición: Acción u omisión + uso del poder + desviación de la gestión de lo público + el beneficio privado. </t>
  </si>
  <si>
    <t>Se mencionan las causas raíz, aquellas que afectan directamente el objetivo estratégico o del proceso. Para determinar causa Raíz, se propone un máximo de 3 causas para ser evaluadas.
Los objetivos estratégicos y de proceso se desarrollan a través de actividades, pero no todas tienen la misma importancia, por lo tanto se debe establecer cuáles de ellas contribuyen mayormente al logro de los objetivos y estas son las actividades críticas o factores claves de éxito; estos factores se deben tener en cuenta al identificar las causas que originan la materialización de los riesgos (ver anexo 5. Análisis y priorización de causas).</t>
  </si>
  <si>
    <r>
      <t xml:space="preserve">ZONA DE RIESGO 
</t>
    </r>
    <r>
      <rPr>
        <sz val="11"/>
        <color theme="1"/>
        <rFont val="Calibri"/>
        <family val="2"/>
        <scheme val="minor"/>
      </rPr>
      <t>Se evidencia resultado por formula que contiene la hoja de Excel - Mapa de calor.</t>
    </r>
  </si>
  <si>
    <r>
      <t xml:space="preserve">Cada control debe estar asociado mínimo a una causa.
Se redacta con los siguientes lineamientos:
</t>
    </r>
    <r>
      <rPr>
        <b/>
        <sz val="11"/>
        <color theme="1"/>
        <rFont val="Calibri"/>
        <family val="2"/>
        <scheme val="minor"/>
      </rPr>
      <t xml:space="preserve">
Responsable:
Periocidad:
Propósito:
Como se realiza la actividad:
Observaciones y desviaciones:
Evidencias:</t>
    </r>
  </si>
  <si>
    <r>
      <t xml:space="preserve">Se describe el plan de acción para dar cumplimiento a los controles. 
</t>
    </r>
    <r>
      <rPr>
        <b/>
        <sz val="11"/>
        <color theme="1"/>
        <rFont val="Calibri"/>
        <family val="2"/>
        <scheme val="minor"/>
      </rPr>
      <t xml:space="preserve">
Acciones</t>
    </r>
    <r>
      <rPr>
        <sz val="11"/>
        <color theme="1"/>
        <rFont val="Calibri"/>
        <family val="2"/>
        <scheme val="minor"/>
      </rPr>
      <t xml:space="preserve">: Asociados a los controles.
</t>
    </r>
    <r>
      <rPr>
        <b/>
        <sz val="11"/>
        <color theme="1"/>
        <rFont val="Calibri"/>
        <family val="2"/>
        <scheme val="minor"/>
      </rPr>
      <t>Responsable:</t>
    </r>
    <r>
      <rPr>
        <sz val="11"/>
        <color theme="1"/>
        <rFont val="Calibri"/>
        <family val="2"/>
        <scheme val="minor"/>
      </rPr>
      <t xml:space="preserve"> Estratégico y operativo.
</t>
    </r>
    <r>
      <rPr>
        <b/>
        <sz val="11"/>
        <color theme="1"/>
        <rFont val="Calibri"/>
        <family val="2"/>
        <scheme val="minor"/>
      </rPr>
      <t xml:space="preserve">Fecha: </t>
    </r>
    <r>
      <rPr>
        <sz val="11"/>
        <color theme="1"/>
        <rFont val="Calibri"/>
        <family val="2"/>
        <scheme val="minor"/>
      </rPr>
      <t xml:space="preserve">Periodo de inicio a fin en el que se cumplirá el desarrollo de la acción.
</t>
    </r>
    <r>
      <rPr>
        <b/>
        <sz val="11"/>
        <color theme="1"/>
        <rFont val="Calibri"/>
        <family val="2"/>
        <scheme val="minor"/>
      </rPr>
      <t xml:space="preserve">Indicador: </t>
    </r>
    <r>
      <rPr>
        <sz val="11"/>
        <color theme="1"/>
        <rFont val="Calibri"/>
        <family val="2"/>
        <scheme val="minor"/>
      </rPr>
      <t>Se vincula indicador existente en tablero de indicadores de la entidad.</t>
    </r>
  </si>
  <si>
    <t>Se vincula información del avance de las acciones que se mencionan en el PLAN DE TRATAMIENTO, mencionando que acciones se han  desarrollado, las evidencias y el porcentaje del indicador.</t>
  </si>
  <si>
    <r>
      <t xml:space="preserve">MONITOREO CUATRIMESTRE
</t>
    </r>
    <r>
      <rPr>
        <sz val="11"/>
        <color theme="1"/>
        <rFont val="Calibri"/>
        <family val="2"/>
        <scheme val="minor"/>
      </rPr>
      <t>Segunda línea de defensa, realiza la revisión del avance de cada cuatrimestre</t>
    </r>
  </si>
  <si>
    <t>Se indica si los controles se están desarrollando a través del reporte de avance cuatrimestral.</t>
  </si>
  <si>
    <t>Se indica la validez de las evidencias, si estas existen o no existen y son relacionadas a las que se mencionan en el plan de tratamiento.</t>
  </si>
  <si>
    <t>Se a prueba o no se aprueba el resultado del indicador basado en el resultado anterior del avance del cuatrimestre.</t>
  </si>
  <si>
    <t>Se menciona la fecha que se relazo el seguimiento.</t>
  </si>
  <si>
    <t>Definición de los parámetros internos y externos que se han de tomar en consideración para la administración del riesgo (NTC ISO31000, Numeral 2.9). Se debe establecer el contexto tanto interno como externo de la entidad, además del contexto del proceso y sus activos de seguridad digital. Es posible hacer uso de herramientas y técnicas (Anexo 2 Técnicas para el Establecimiento del Contexto y Valoración del Riesgo - Guía de riesgos 2018).</t>
  </si>
  <si>
    <t>Plan de accion (incluye procesos transversales):</t>
  </si>
  <si>
    <t>Gestores que intervienen en el resgitro de inccidente:</t>
  </si>
  <si>
    <t>Mencionar fecha en la que se diligencia el Registro de incidente.</t>
  </si>
  <si>
    <t>Indicar de la lista desplegable la dependencia en la que se materializo el riesgo.</t>
  </si>
  <si>
    <t>Indicar de la lista desplegable el proceso que pertenece a la dependencia.</t>
  </si>
  <si>
    <t>Indicar de la lista desplegable el tipo de riesgo que se materializo.</t>
  </si>
  <si>
    <r>
      <t xml:space="preserve">Ejemplo #Caso Toyota
Una maquina tiene un problema de funcionamiento.
</t>
    </r>
    <r>
      <rPr>
        <b/>
        <sz val="11"/>
        <color theme="1"/>
        <rFont val="Calibri"/>
        <family val="2"/>
        <scheme val="minor"/>
      </rPr>
      <t xml:space="preserve">1. </t>
    </r>
    <r>
      <rPr>
        <sz val="11"/>
        <color theme="1"/>
        <rFont val="Calibri"/>
        <family val="2"/>
        <scheme val="minor"/>
      </rPr>
      <t>¿Por qué se averió la máquina?… El fusible se quemó debido a una sobrecarga.</t>
    </r>
  </si>
  <si>
    <r>
      <rPr>
        <b/>
        <sz val="11"/>
        <color theme="1"/>
        <rFont val="Calibri"/>
        <family val="2"/>
        <scheme val="minor"/>
      </rPr>
      <t>2.</t>
    </r>
    <r>
      <rPr>
        <sz val="11"/>
        <color theme="1"/>
        <rFont val="Calibri"/>
        <family val="2"/>
        <scheme val="minor"/>
      </rPr>
      <t xml:space="preserve"> ¿Por qué se sobrecargó?… Los cojinetes no contaban con suficiente lubricación.</t>
    </r>
  </si>
  <si>
    <r>
      <rPr>
        <b/>
        <sz val="11"/>
        <color theme="1"/>
        <rFont val="Calibri"/>
        <family val="2"/>
        <scheme val="minor"/>
      </rPr>
      <t xml:space="preserve">3. </t>
    </r>
    <r>
      <rPr>
        <sz val="11"/>
        <color theme="1"/>
        <rFont val="Calibri"/>
        <family val="2"/>
        <scheme val="minor"/>
      </rPr>
      <t>¿Por qué no tenían suficiente lubricación?… La bomba de lubricación no estaba haciendo circular suficiente aceite</t>
    </r>
  </si>
  <si>
    <r>
      <rPr>
        <b/>
        <sz val="11"/>
        <color theme="1"/>
        <rFont val="Calibri"/>
        <family val="2"/>
        <scheme val="minor"/>
      </rPr>
      <t>4.</t>
    </r>
    <r>
      <rPr>
        <sz val="11"/>
        <color theme="1"/>
        <rFont val="Calibri"/>
        <family val="2"/>
        <scheme val="minor"/>
      </rPr>
      <t xml:space="preserve"> ¿Por qué la bomba no estaba circulando suficiente aceite?… La bomba se encontraba obstruida con virutas de metal</t>
    </r>
  </si>
  <si>
    <r>
      <rPr>
        <b/>
        <sz val="11"/>
        <color theme="1"/>
        <rFont val="Calibri"/>
        <family val="2"/>
        <scheme val="minor"/>
      </rPr>
      <t xml:space="preserve">5. </t>
    </r>
    <r>
      <rPr>
        <sz val="11"/>
        <color theme="1"/>
        <rFont val="Calibri"/>
        <family val="2"/>
        <scheme val="minor"/>
      </rPr>
      <t>¿Por qué se encontraba obstruida con virutas de metal?… Porque la bomba no cuenta con filtro.</t>
    </r>
  </si>
  <si>
    <t>Mencionar causas que aun no se identifican en el mapa de riesgos asociadas al riesgo.</t>
  </si>
  <si>
    <t>Mencionar consecuencias que aun no se identifican en el mapa de riesgos asociadas al riesgo.</t>
  </si>
  <si>
    <t>Mencionar los controles relacionados en el mapa de riesgos que fueron vulnerados.</t>
  </si>
  <si>
    <t>Mencionar fecha en la que se detecto la materialización del riesgo.</t>
  </si>
  <si>
    <t>Redactar una descripción detallada que oriente al conocimiento de como se materializo el riesgo.</t>
  </si>
  <si>
    <t>Existe incidencia de materialización de este riesgo? (Mencione histórico)</t>
  </si>
  <si>
    <t>Mencionar histórico de anteriores registros de incidente que coincida con la materialización del riesgo.</t>
  </si>
  <si>
    <t>Plan de acción (incluye procesos transversales):</t>
  </si>
  <si>
    <t>Redactar las acciones que se toman como medidas de reacción y mitigación al riesgo materializado.</t>
  </si>
  <si>
    <r>
      <t xml:space="preserve">Responsables: </t>
    </r>
    <r>
      <rPr>
        <sz val="10"/>
        <color theme="1"/>
        <rFont val="Arial"/>
        <family val="2"/>
      </rPr>
      <t>mencionar los responsables a intervenir en el desarrollo del plan de acción.</t>
    </r>
  </si>
  <si>
    <r>
      <t xml:space="preserve">Fecha: </t>
    </r>
    <r>
      <rPr>
        <sz val="11"/>
        <color theme="1"/>
        <rFont val="Calibri"/>
        <family val="2"/>
        <scheme val="minor"/>
      </rPr>
      <t>mencionar la fecha fin de cumplimiento del plan de acción.</t>
    </r>
  </si>
  <si>
    <t>Redactar la lección aprendida para ser socializada y divulgada al interior de la entidad, con el propósito de evitar la reincidencia de la materialización del riesgo.</t>
  </si>
  <si>
    <r>
      <t xml:space="preserve">Responsables: </t>
    </r>
    <r>
      <rPr>
        <sz val="10"/>
        <color theme="1"/>
        <rFont val="Arial"/>
        <family val="2"/>
      </rPr>
      <t>mencionar los responsables a intervenir en el desarrollo de la divulgación de la lección aprendida.</t>
    </r>
  </si>
  <si>
    <r>
      <t xml:space="preserve">Fecha: </t>
    </r>
    <r>
      <rPr>
        <sz val="11"/>
        <color theme="1"/>
        <rFont val="Calibri"/>
        <family val="2"/>
        <scheme val="minor"/>
      </rPr>
      <t>mencionar la fecha fin de divulgación de la lección aprendida.</t>
    </r>
  </si>
  <si>
    <t>Gestores que intervienen en el registro de incidente:</t>
  </si>
  <si>
    <t>Mencionar todos los gestores que participan en la elaboración del registro de incidente.</t>
  </si>
  <si>
    <t>SDAE - Subdireccion de Diseñor y Analisis Estrategico</t>
  </si>
  <si>
    <t>DOCUMENTOS ASOCIADOS AL CONTROL</t>
  </si>
  <si>
    <t>Creación del documento</t>
  </si>
  <si>
    <t>03 de enero de 2018</t>
  </si>
  <si>
    <t xml:space="preserve">Modificación de los riesgos asociados </t>
  </si>
  <si>
    <t>24 de enero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</si>
  <si>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</si>
  <si>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30 de septiembre de 2019</t>
  </si>
  <si>
    <t>Seguimiento cuarto trimestre 2019</t>
  </si>
  <si>
    <t>31 de diciembre de 2019</t>
  </si>
  <si>
    <t>Definición, validación de riesgos a gestionar durante la vigencia 2020</t>
  </si>
  <si>
    <t>31 de enero de 2020</t>
  </si>
  <si>
    <t>Se identifican documentos como referencia de punto de control para la gestión del riesgo. 
Se actualizan indicadores.
Se registra gestión del primer cuatrimestre.</t>
  </si>
  <si>
    <t>30 de abril de 2020</t>
  </si>
  <si>
    <t>Actualización del contexto interno y externo frente al estado de pandemia.
Ajuste en la redacción del riesgo.
Se determinaron causas raíz.
Se relacionaron consecuencias directamente asociadas a las causas raíz.
Ajuste en la redacción de controles para dar cumplimiento a los lineamiento que establece la guía de administración del riesgo DAFP.
Identificación de apetito del riesgo.
Vinculación de avance II Cuatrimestre.
Se agrega pestaña de instructivo.</t>
  </si>
  <si>
    <t>30 DE ABRIL DE 2020</t>
  </si>
  <si>
    <t>31 DE AGOSTO DE 2020</t>
  </si>
  <si>
    <t>31 DE DICIEMBRE DE 2020</t>
  </si>
  <si>
    <t>El formato mapa de riesgos fue actualizado en II Cuatrimestre, por lo tanto las evidencias se revisaran en el periodo</t>
  </si>
  <si>
    <r>
      <t xml:space="preserve">Políticos
</t>
    </r>
    <r>
      <rPr>
        <sz val="14"/>
        <rFont val="Cambria"/>
        <family val="1"/>
      </rPr>
      <t>(Cambios de gobierno, legislación, políticas públicas, regulación).</t>
    </r>
  </si>
  <si>
    <t>Cambio de administración  que impliquen nuevas directrices, ajustes en programas y proyectos</t>
  </si>
  <si>
    <t>Ineficiencia operacional en el desarrollo de la Gestión Documental de la Entidad</t>
  </si>
  <si>
    <r>
      <t xml:space="preserve">Estructura Organizacional
PERSONAS
</t>
    </r>
    <r>
      <rPr>
        <sz val="14"/>
        <rFont val="Cambria"/>
        <family val="1"/>
      </rPr>
      <t>(competencia del personal, disponibilidad del personal, seguridad y salud ocupacional).</t>
    </r>
  </si>
  <si>
    <t xml:space="preserve">Servidores públicos y contratistas no capacitados ni actualizados en el manejo de los procesos y procedimientos en materia archivística 
Manejo inadecuado de la documentación por los usuarios internos 
Aplicación inadecuada de la Tabla de Retención Documental por parte de los servidores públicos y contratistas de la Entidad
Uso indecuado de espacios y elementos apropiados para la salvaguarda, organización, preservación y conservación de los archivos
El recurso humano de gestión documental no cumple con las competencias y perfiles adecuados
Resistencia al cambio   para llevar a cabo los planes,  programas y actividades propias de la gestión documental
</t>
  </si>
  <si>
    <t xml:space="preserve">Pérdida de documentos físicos y electrónicos en las diferentes unidades de información
Deterioro documental
Ineficiencia operacional en el desarrollo de la Gestión Documental de la Entidad
Entrega inoportuna de la correspondencia a las dependencias y al responsable del trámite. 
</t>
  </si>
  <si>
    <r>
      <t xml:space="preserve">Objetivo del Proceso Proceso
DISEÑO DEL PROCESO: </t>
    </r>
    <r>
      <rPr>
        <sz val="14"/>
        <rFont val="Cambria"/>
        <family val="1"/>
      </rPr>
      <t>claridad en la descripción del alcance y objetivo del proceso.</t>
    </r>
  </si>
  <si>
    <t>N.A.</t>
  </si>
  <si>
    <t xml:space="preserve">
Falta de trabajadores por enfermedad.</t>
  </si>
  <si>
    <t>El COVID puede hacer que gran parte de nuestra plantilla, enferme en un periodo muy corto de tiempo. Esto puede generar miedo y psicosis entre los empleados, viéndose afectada la productividad y la Calidad de nuestros productos o servicios.</t>
  </si>
  <si>
    <r>
      <t xml:space="preserve">Sociales y Culturales
</t>
    </r>
    <r>
      <rPr>
        <sz val="14"/>
        <rFont val="Cambria"/>
        <family val="1"/>
      </rPr>
      <t>(demografía, responsabilidad social, orden público)</t>
    </r>
  </si>
  <si>
    <t xml:space="preserve">Directrices distritales frente a la formulación e Implementación de la gestión documental
</t>
  </si>
  <si>
    <t xml:space="preserve">
Ineficiencia operacional en el desarrollo de la Gestión Documental de la Entidad
</t>
  </si>
  <si>
    <t xml:space="preserve">Alta rotación de personal, por tanto falta de continuidad y eficacia de la gestión de archivo  
Falta de personal y continuidad del mismo para la aplicación de los instrumentos archivísticos de la Entidad 
</t>
  </si>
  <si>
    <t xml:space="preserve">Pérdida de documentos en las diferentes unidades de información   
Deterioro documental   
Ineficiencia operacional en el desarrollo de la Gestión Documental de la Entidad  
Entrega inoportuna de la correspondencia a las dependencias y de comunicaciones oficiales a los usuarios internos y externos
</t>
  </si>
  <si>
    <t>Orden publico</t>
  </si>
  <si>
    <t>Atentados.
Atraco.
Violencia.</t>
  </si>
  <si>
    <r>
      <t xml:space="preserve">Legales y reglamentarios
</t>
    </r>
    <r>
      <rPr>
        <sz val="14"/>
        <rFont val="Cambria"/>
        <family val="1"/>
      </rPr>
      <t>(Normatividad externa (leyes, decretos,
ordenanzas y acuerdos)</t>
    </r>
  </si>
  <si>
    <t xml:space="preserve">Cambios normativos que impliquen nuevas directrices, ajustes en planes, programas y proyectos </t>
  </si>
  <si>
    <t xml:space="preserve"> Ineficiencia operacional en el desarrollo de la Gestión Documental de la Entidad</t>
  </si>
  <si>
    <r>
      <t xml:space="preserve">Políticas, objetivos y estrategias implementadas
ESTRATÉGICOS
</t>
    </r>
    <r>
      <rPr>
        <sz val="14"/>
        <rFont val="Cambria"/>
        <family val="1"/>
      </rPr>
      <t>(direccionamiento estratégico, planeación institucional,liderazgo, trabajo en equipo).</t>
    </r>
  </si>
  <si>
    <t xml:space="preserve">Incumplimiento de estándares normativos y procedimentales en materia de Gestión Documental  
Se es reactivo ante novedades y hallazgos relacionados con los procesos de gestión documental   
Limitado  compromiso de la alta dirección  </t>
  </si>
  <si>
    <t>Pérdida de documentos en las diferentes unidades de información   
Deterioro documental   
Ineficiencia operacional en el desarrollo de la Gestión Documental de la Entidad  
Entrega inoportuna de la correspondencia a las dependencias y de comunicaciones oficiales a los usuarios internos y externos</t>
  </si>
  <si>
    <r>
      <t xml:space="preserve">Interrelación con otros procesos
INTERACCIONES CON OTROS PROCESOS: </t>
    </r>
    <r>
      <rPr>
        <sz val="14"/>
        <rFont val="Cambria"/>
        <family val="1"/>
      </rPr>
      <t>relación precisa con otros procesos en cuanto a insumos, proveedores, productos, usuarios o clientes.</t>
    </r>
  </si>
  <si>
    <t xml:space="preserve">Inadecuado almacenamiento de los documentos de acuerdo a su soporte documental   
No siempre se trabaja por procesos, lo que genera problemas de articulación de los grupos de trabajo. 
</t>
  </si>
  <si>
    <t xml:space="preserve">Ineficiencia operacional en el desarrollo de la Gestión Documental de la Entidad 
</t>
  </si>
  <si>
    <t xml:space="preserve">Problemas de abastecimiento
Parada de la actividad por medidas sanitarias. 
</t>
  </si>
  <si>
    <t>Pese a que nosotros estemos preparados contra el Coronavirus, a través de medidas de prevención de riesgos adecuadas. Nuestros proveedores, pueden no estarlo. Y dejar de suministrarnos las materias primas o servicios, esenciales para nuestra actividad y apoyo a la población objeto.
El Gobierno a través de nuevas leyes o decretos, puede llegar a ralentizar o parar nuestra actividad. Este riesgo ya se ha materializado en muchos países, pero puede volver a suceder. En el caso de un rebrote del Coronavirus en unos meses o años, como se está pronosticando.</t>
  </si>
  <si>
    <r>
      <t xml:space="preserve">Tecnológicos
</t>
    </r>
    <r>
      <rPr>
        <sz val="14"/>
        <rFont val="Cambria"/>
        <family val="1"/>
      </rPr>
      <t>(Avances en tecnología, acceso a sistemas de información
externos, gobierno en línea)</t>
    </r>
  </si>
  <si>
    <t xml:space="preserve">Nuevas plataformas tecnológicas distritales que impliquen cambios de la infraestructura y la cultura documental de la entidad
</t>
  </si>
  <si>
    <r>
      <t xml:space="preserve">Recursos y conocimientos con que se cuenta
FINANCIEROS
</t>
    </r>
    <r>
      <rPr>
        <sz val="14"/>
        <rFont val="Cambria"/>
        <family val="1"/>
      </rPr>
      <t>(presupuesto de funcionamiento, recursos de inversión, infraestructura, capacidad instalada).</t>
    </r>
  </si>
  <si>
    <t xml:space="preserve">Recursos limitados para la operación y logística del plan de gestión documental </t>
  </si>
  <si>
    <r>
      <t xml:space="preserve">Procedimientos asociados
</t>
    </r>
    <r>
      <rPr>
        <sz val="14"/>
        <rFont val="Cambria"/>
        <family val="1"/>
      </rPr>
      <t>Pertinencia en los procedimientos que
desarrollan los procesos.</t>
    </r>
  </si>
  <si>
    <t xml:space="preserve">Procesos y Procedimientos de Gestión Documental no actualizados en el Sistema Integrado de Gestión de la Entidad   
Procedimientos y formatos no socializados de gestión documental  
Falta fortalecimiento de los controles para el manejo de la documentación    
No aplicar las estrategias de planeación, prevención y saneamiento ambiental y documental a los archivos </t>
  </si>
  <si>
    <t xml:space="preserve">Pérdida de documentos en las diferentes unidades de información   
Deterioro documental   
Ineficiencia operacional en el desarrollo de la Gestión Documental de la Entidad 
Entrega inoportuna de la correspondencia a las dependencias y de comunicaciones oficiales a los usuarios internos y externos
</t>
  </si>
  <si>
    <t>Ambientales</t>
  </si>
  <si>
    <t xml:space="preserve">Falta controles ambientales y sanitarios en el archivo de gestión
</t>
  </si>
  <si>
    <t xml:space="preserve">Deterioro documental 
</t>
  </si>
  <si>
    <r>
      <t xml:space="preserve">Financieros
</t>
    </r>
    <r>
      <rPr>
        <sz val="14"/>
        <rFont val="Cambria"/>
        <family val="1"/>
      </rPr>
      <t>(Disponibilidad de capital, liquidez, mercados
financieros, desempleo, competencia.)</t>
    </r>
  </si>
  <si>
    <t xml:space="preserve">Disminución en el Presupuesto asignado a la entidad.  </t>
  </si>
  <si>
    <r>
      <t xml:space="preserve">Relaciones con las partes involucradas
COMUNICACIÓN INTERNA: </t>
    </r>
    <r>
      <rPr>
        <sz val="14"/>
        <rFont val="Cambria"/>
        <family val="1"/>
      </rPr>
      <t>canales utilizados y su efectividad, flujo de la información necesaria para el desarrollo de las operaciones.</t>
    </r>
  </si>
  <si>
    <t xml:space="preserve">Estrategias de convocatoria con poca receptividad de la población que dificultan el cumplimiento de las metas de gestión de archivo
</t>
  </si>
  <si>
    <r>
      <t xml:space="preserve">Responsable del proceso </t>
    </r>
    <r>
      <rPr>
        <sz val="14"/>
        <rFont val="Cambria"/>
        <family val="1"/>
      </rPr>
      <t>Grado de autoridad y responsabilidad de los funcionarios frente al proceso.</t>
    </r>
  </si>
  <si>
    <t>Desarticulación institucional y sectorial que no ha permitido la integración de respuestas integrales e integradoras a los empleadosfrente a la gestión documental</t>
  </si>
  <si>
    <t xml:space="preserve">Demoras en el reparto de la correspondencia y de las comunicaciones oficiales que requieren prioridad  
No contar con el compromiso institucional para la aplicación de las herramientas archivisticas  
Deficiencias en la cultura de gestión documental   
Mínima participación de los servidores públicos en las actividades de capacitación de gestión documental   
Mínima participación de los servidores públicos en el diligenciamiento de procedimientos  relacionados con la gestión documental  
Falta de conocimiento y la aplicación del mismo con respecto a las dependencias encargadas de atender los diferentes requerimientos
</t>
  </si>
  <si>
    <r>
      <t xml:space="preserve">Activos de seguridad digital del proceso                                                                                                                                                                                                                                                                                                                                                                                                                                                              </t>
    </r>
    <r>
      <rPr>
        <sz val="14"/>
        <rFont val="Cambria"/>
        <family val="1"/>
      </rPr>
      <t>Información, aplicaciones,
hardware entre otros, que se deben proteger para garantizar el funcionamiento interno de cada proceso, como de cara al ciudadano</t>
    </r>
  </si>
  <si>
    <t xml:space="preserve">No se ingresa la información de manera correcta y oportuna a los sistemas de información de la entidad. </t>
  </si>
  <si>
    <t xml:space="preserve">Perdida de integridad 
Perdida de disponibilidad  
Perdida de confidencialidad </t>
  </si>
  <si>
    <t xml:space="preserve">1. Inoportuna utilización de las herramientas archivísticas de la Entidad. </t>
  </si>
  <si>
    <t xml:space="preserve">Factores asociados con el desconocimiento de los procesos, los procedimientos, manejo inadecuado en la aplicación e implementación de los instrumentos archivisticos; a). El Cuadro de Clasificación Documental (CCD),  b). La Tabla de Retención Documental (TRD),  c). El Programa de Gestión Documental (PGD), d). Plan Institucional de Archivos de la Entidad (PINAR), e). El Inventario Documental, f). Un modelo de requisitos para la gestión de documentos electrónicos, g). Los bancos terminológicos de tipos, series y sub-series documentales, h). Los mapas de procesos, flujos documentales y la descripción de las funciones de las unidades administrativas de la entidad, i). Tablas de Control de Acceso,  y j) Tabla de Valoración Documental (TVD) y la falta de apropiación de la cultura archivística por parte de los servidores públicos y contratistas de la Entidad pueden generar reprocesos que afectan la continuidad de negocio, sanciones disciplinarias y administrativas, hallazgos administrativos internos y externos y perdida de archivos fisicos y electrónicos. </t>
  </si>
  <si>
    <t xml:space="preserve">1.1 Desconocimiento de los procesos y procedimientos de gestión documental. 
1.2. Manejo inadecuado de la aplicación e implementación de los instrumentos archivisticos.
1.3 Falta de apropiación de la cultura archivística por parte de los Servidores Publicos y Contratista de la Entidad, </t>
  </si>
  <si>
    <t xml:space="preserve">1.1 . Reprocesos que afectan la continuidad en la gestión de la administración pública.
1.2. Sanciones disciplinarias y administrativas.
1.3. Hallazgos administrativos internos y externos frente a los procesos archivísticos de la Entidad.
1.4 Perdida de documentos fisicos y electrónicos en las diferentes unidades de información. </t>
  </si>
  <si>
    <t xml:space="preserve">1. Los Servidores Públicos o Contratista cada vez que requieran la consulta o el préstamo de los archivos de gestión, central o histórico del Instituto física o electrónicamente.
diligencian el  Formato FO-160 de consulta y préstamo de documentos, el cual hace parte del Instructivo para la Administración de Archivos -IN -005 numeral 6.3, este formato se envía al correo electrónico del prestador del servicio  quien verifica el registro de información requerida, atendiendo el mismo, de no recepcionar adecuadamente el formato diligenciado,  solicitará por  correo electrónico su corrección o ajuste, como evidencia el  responsable del trámite registra en el formato denominado consolidado de consulta y prestamos los siguientes datos;  número de orden, fecha, solicitante, dependencia, tipo de expediente, medio de consullta (fisico o electronico) y nombre de la persona que atiende la consulta, información que debe ser publicada mensualmente en el drive del usuario gestiondocumental@ipes.gov.co, para su consulta y seguimento. 
El formato FO-160 de consulta y préstamo de documentos con su respectiva respuesta se archiva de manera electrónica o física teniendo en cuenta la aplicación e implementación adecuada de la Tabla de Retención Documental –TRD del Instituto. </t>
  </si>
  <si>
    <t>2.  Los Servidores Públicos y Contratistas ubicaran cada vez que se requiera el  Formato FO-063 Guía de afuera, el cual esta incorporado en el Instructivo para la Administración de Archivos -IN-005, numeral 6.3 item 4, en el espacio o unidad de conservación (caja o repositorio) inicial del expediente o archivo que se encuentra en calidad de préstamo. 
el prestador del servicio garantiza el debido diligenciamiento del formato y el área de Gestión Documental verifica que este documento este situado y apropiadamente tramitado, si surgen observaciones se informa al responsable para el respectivo ajuste.
el documento Guía de Afuera FO-063 se archiva físicamente y debe ser digitalizado para que la información se encuentre disponible en el drive del usuario gestiondocumental@ipes.gov.co, como evidencia teniendo en cuenta la aplicación e implementación de la Tabla de Retención Documental –TRD del Instituto.</t>
  </si>
  <si>
    <t>3.  Los Servidores Públicos  y Contratistas, son responsables de la adecuada conservación, organización, uso y manejo de los documentos y archivos fisicos y electronicos que se deriven en el ejercicio de sus funciones u obligaciones, al ser vinculado, contratado, trasladado o desvinculado de su cargo o actividades.
por lo tanto diligencian cada vez que se requiera el formato FO-064 Formato único de inventario documental, instrumento archivístico que se describe en el Instructivo para la Administración de Archivos -IN-005 numeral 6.2.3 item 4 y hace parte integral del Plan Institucional de Archivo -PINAR -DE-030 por lo tanto diligencian cada vez que se requiera el formato FO-064 Formato único de inventario documental, instrumento archivístico que se describe en el Instructivo para la Administración de Archivos -IN-005 numeral 6.2.3 item 4 y hace parte integral del Plan Institucional de Archivo -PINAR -DE-030
el área de Gestión Documental revisa mensualmente el cumplimiento en cuanto al diligenciamiento adecuado de este formato y de presentarse ajustes u observaciones atenderá lo pertinente con el respectivo responsable, el inventario documental debe estar publicado como  evidencia en las unidad “U” del equipo del Servidor Público o Contratista y en el drive del usuario gestiondocumental@ipes.gov.co, teniendo en cuenta los lineamientos establecidos por la Subdirección Administrativa y Financiera – Gestión Documental.</t>
  </si>
  <si>
    <t>4. Para la adecuada organización, clasificación, control y transferencia de los expedientes creados en su etapa de gestión y trámite los Servidores Públicos y Contratistas responsables de este proceso
deben elaborar de acuerdo con la Tabla de Retención Documental, en su totalidad por cada una de las series documentales que aplique en cada dependencia  la respectiva hoja de control, la cual se ubica como primer documento al abrir el expediente y donde se consigna la información básica de serie, subserie y tipo documental, dado cumplimiento a los establecido en el Instructivo para la Administración de Archivos -IN-005 numeral 6.2.2 item 4 y al Acuerdo 002 de 2014 “Por medio del cual se establecen los criterios básicos para creación, conformación, organización, control y consulta de los expedientes de archivo y se dictan otras disposiciones” articulo 12 Paragrafo,
el formato una vez creado en la dependiencia se envia al area de Gestión Documental para su revisión y ajustes, y retorna nuevamente al area responsable para su tramite y publicación en el Sistema Integrado de Gestión Mipg a través del formato FO-021 "solicitud elaboración, modificación y/o anulación de documentos" con la  Subdirección de Diseño y Analisis Estrategico, de acuerdo con la necesidad de las dependencias en cuanto a los procesos de actualización o modificación la misma se tramita conjuntamente con el area técnica de Gestión Documental.</t>
  </si>
  <si>
    <t xml:space="preserve">1.1. Formato consolidado de consulta y prestamos  y pantallazos de las imágenes de los correos electronicos </t>
  </si>
  <si>
    <t>Instructivo para la Administración de Archivos -IN -005 numeral 6.3</t>
  </si>
  <si>
    <t xml:space="preserve">Subdirección Administrativa  y Financiera - Profesional de Gestión Documental </t>
  </si>
  <si>
    <r>
      <rPr>
        <sz val="11"/>
        <color rgb="FFFF0000"/>
        <rFont val="Arial"/>
        <family val="2"/>
      </rPr>
      <t xml:space="preserve">
</t>
    </r>
    <r>
      <rPr>
        <sz val="11"/>
        <rFont val="Arial"/>
        <family val="2"/>
      </rPr>
      <t xml:space="preserve">
1/01/2020</t>
    </r>
  </si>
  <si>
    <t xml:space="preserve">
31/12/2020</t>
  </si>
  <si>
    <r>
      <rPr>
        <sz val="11"/>
        <color rgb="FFFF0000"/>
        <rFont val="Arial"/>
        <family val="2"/>
      </rPr>
      <t xml:space="preserve">
</t>
    </r>
    <r>
      <rPr>
        <sz val="11"/>
        <rFont val="Arial"/>
        <family val="2"/>
      </rPr>
      <t xml:space="preserve">
Se efectua un (1) seguimiento trimestral </t>
    </r>
  </si>
  <si>
    <t xml:space="preserve">Durante el primer cautrimestre se realizó el diligenciamiento del  formato que consolida la consulta y el préstamo de los documentos de archivo y la evidencia de los pantallazos de consutla electronica </t>
  </si>
  <si>
    <t xml:space="preserve">El Formato consolidado de consulta y prestamo de documentos y documento en word con los  pantallazos de los correos electronicos de consulta  de los archivos los cuales se encuentran publicados en la carpeta Drive: https://drive.google.com/drive/folders/0AIx1WEACX2lyUk9PVA
</t>
  </si>
  <si>
    <t xml:space="preserve">Se realiza el seguimiento trimestral </t>
  </si>
  <si>
    <t>2.2 Formato Guía de Afuera FO-063</t>
  </si>
  <si>
    <t xml:space="preserve">Se efectua un (1) seguimiento trimestral </t>
  </si>
  <si>
    <t xml:space="preserve">Se evidencia en el primer cuatrimestre la utilización minima del formato FO-063 Guía de afuera, toda vez que se esta implementando la consulta de forma electronica. </t>
  </si>
  <si>
    <t>Formato Guía de Afuera FO-063 se encuentra publicado en la carpeta Drive:  https://drive.google.com/drive/folders/0AIx1WEACX2lyUk9PVA</t>
  </si>
  <si>
    <t xml:space="preserve">3.3 Formato  FO-064 Formato único de inventario documental 
Formato seguimiento actividades de gestión documental </t>
  </si>
  <si>
    <t>Instructivo para la Administración de Archivos IN-005 numeral 6.2.3 item 4 y Plan Institucional de Archivo -PINAR -DE-030</t>
  </si>
  <si>
    <t>Se efectua un (1) seguimiento mensual</t>
  </si>
  <si>
    <t xml:space="preserve">Se efectuo durante el primer cuatrimestre los seguimientos a las actividades de gestión documental especificamente lo relacionado con el diligenciamiento del formato FO-064 Formato único de inventario documental por dependencia </t>
  </si>
  <si>
    <t>El Formato  FO-064 Formato único de inventario documental y el Formato seguimiento actividades de gestión documental, se encuentran  publicados en la carpeta Drive:  https://drive.google.com/drive/folders/0AIx1WEACX2lyUk9PVA</t>
  </si>
  <si>
    <t>Se realiza el seguimiento mensual</t>
  </si>
  <si>
    <t xml:space="preserve">4.4 Formato se seguimiento elaboración hojas de control por dependencia </t>
  </si>
  <si>
    <t xml:space="preserve">Se efectua un (1) seguimiento cada cuatro meses
Este indicador se reportará en el tercer  cuatrimestre </t>
  </si>
  <si>
    <t xml:space="preserve">Durante el segundo cautrimestre se realizó el diligenciamiento del  formato que consolida la consulta y el préstamo de los documentos de archivo y la evidencia de los pantallazos de consutla electronica </t>
  </si>
  <si>
    <t>Las evidencias del segundo cuatrimestre se encuentran en la carpeta Drive:  https://drive.google.com/drive/folders/0AIx1WEACX2lyUk9PVA</t>
  </si>
  <si>
    <t xml:space="preserve">Se evidencia en el segundo cuatrimestre la utilización minima del formato FO-063 Guía de afuera, toda vez que se esta implementando la consulta de forma electronica. </t>
  </si>
  <si>
    <t>Se efectuo durante el segundo cuatrimestre los seguimientos a las actividades de gestión documental especificamente lo relacionado con el diligenciamiento del formato FO-064 Formato único de inventario documental por dependencia</t>
  </si>
  <si>
    <t>Se efectua el seguimiento mensual</t>
  </si>
  <si>
    <t xml:space="preserve">Espacios y unidades de conservación no adecuados para el depósito y almacenamiento de los documentos puede causar deterioro documental, deficiencias de mantenimiento de la edificación o inmueble del archivo, falta del mobiliario adecuado de acuerdo al volumen y características de la documentación para la conservación del material documental independiente del soporte o medio donde este registrado (físico, electrónico o analógico), desconocimiento de los criterios y estrategias para el tratamiento de los documentos y de las medidas de prevención, protección y saneamiento ambiental y documental a los archivos, acciones inadecuadas para el tratamiento de archivos afectados en los casos de emergencia o siniestros, presencia de agentes biológicos que inciden en el deterioro documental, presencia de contaminantes atmosféricos, plagas e insectos en espacios de archivo, deficientes rutinas de limpieza y desinfección de áreas, pueden generar en los Servidores Públicos y Contratistas alergias y enfermedades debido a espacios contaminados, pueden ocacionar costos adicionales para la Entidad asociados a procesos técnicos para la recuperación de la información, no atender con la oportunidad requerida  la consulta y el préstamo de los documentos y pérdida de la historia y el know how  institucional </t>
  </si>
  <si>
    <t>2.1. Uso indecuado de los espacios y unidades de conservación pueden causar deterioro documental. 
2.2. Deficiencia en el mantenimiento de los espacios detinados para la conservación del archivo.
2.3. No aplicar las estrategias de planeación, prevención y saneamiento ambiental y documental a los archivos 
2.4 Acciones inadecuadas para el tratamiento de archivos afectados en los casos de emergencia o siniestros</t>
  </si>
  <si>
    <t xml:space="preserve">2.1. No atender con la oportunidad requerida  la consulta y el préstamo de los documentos.
2.2. Costos adicionales para la Entidad asociados a procesos técnicos para la recuperación de la información
2.3. Pérdida de la historia y el know how  institucional </t>
  </si>
  <si>
    <t xml:space="preserve">1. Para un adecuado control de las condicones de higiene y aseo en los espacios y depositos destinados a la conservación fisica de los archivos la Subdirección Administrativa y Financiera – Gestión Documental conjuntamente con el área de Servicios Generales de la Entidad, capacitan al  personal operario de aseo de la sede administrativa y las plazas de mercado del Instituto, actividad contemplada dentro del Instructivo para la Administración de Archivos - IN-005, numeral 6.6 item 9,
dentro de esta sensibilización se le solicita al personal el diligenciamiento del formato de seguimiento al procedimiento de limpieza y desinfección de las áreas y depósitos de archivo FO-805, actividad que se debe realizar tres veces por semana, 
el área de Gestión Documental revisa  que este formato esté debidamente diligenciado si surgen observaciones en cuanto a la actividad se informa al área de Servicios Generales para tomar las medidas necesarias en cuanto a la prestación del servicio, 
el formato establecido para esta actividad se archiva como evidencia físicamente y debe ser digitalizado para que la información se encuentre disponible en el drive del usuario gestiondocumental@ipes.gov.co, como evidencia teniendo en cuenta la aplicación de la Tabla de Retención Documental –TRD del Instituto.  </t>
  </si>
  <si>
    <t xml:space="preserve">2. Dentro del adecuado uso racional de los elementos fisicos para la conservación y preservación de los archivos (carpetas, cajas, ganchos de legajar, resmas de papel carta y oficio) los Servidores Públicos y Contratistas utilizan apropiadamete estos insumos
para ello el área de Gestión Documental conjuntamente con el Almacén General controlarán el manejo y consumo por dependencia a través del Formato FO -127 pedido de papelería, que hace parte del Procedimiento salida de bienes PR-068, otros documentos asociados son el Manual del Sistema Integrado de Conservación Documental MS -026 y el Instructivo de Administración de Archivos -IN-005, igualmente se consolida en el formato seguimiento consumo de elementos de archivo mensualmente la información por dependencia para su analisis, 
en caso de observar que no se da un uso adecuado y racionalizado a los elementos se informara por correo electrónico al Subdirector, jefe de oficina o Asesoría para que se atienda lo pertinente y se realice las correcciones del caso, 
cada una de las evidencias se archivaran física y electrónicamente y debe estar disponible en el drive del usuario gestiondocumental@ipes.gov.co, como evidencia teniendo en cuenta la aplicación de la Tabla de Retención Documental –TRD del Instituto. </t>
  </si>
  <si>
    <r>
      <rPr>
        <sz val="11"/>
        <rFont val="Arial"/>
        <family val="2"/>
      </rPr>
      <t>3. El proceso de Gestión Documental con el apoyo de la Subdirección de Diseño y Analisis Estrategico cada cuatrimestre realiza la inspección del  efectivo mantenimiento al sistema de almacenamiento e instalaciones fisicas donde se encuentran los archivos
se diligencia el formato de inspección de mantenimiento de sistemas de almacenamiento e instalaciones fisicas de archivo, dentro del cual se identifican las diferentes áreas intervenidas en la actividad (pisos, puertas, estantería, mobiliario y lámparas dentro el depósito de archivo opteniendo una calificación de la siguiente forma:  1 = Cumple: la actividad  se realiza en su totalidad para esa área y no se tiene ninguna observación o aspecto a mejorar. 0 = No Cumple: la actividad no se realiza en determinada área por diferentes razones, por lo tanto no cumple, y  2 = Cumple parcialmente</t>
    </r>
    <r>
      <rPr>
        <sz val="11"/>
        <color rgb="FFFF0000"/>
        <rFont val="Arial"/>
        <family val="2"/>
      </rPr>
      <t xml:space="preserve">: </t>
    </r>
    <r>
      <rPr>
        <sz val="11"/>
        <rFont val="Arial"/>
        <family val="2"/>
      </rPr>
      <t>Para la actividad realizada en determinada área y que al verificarse no cumple a cabalidad, o la actividad que se realiza pero no en su totalidad, igualmente se describe la observacón a la que allá lugar con la cual se estable la actividad de mejora continua.</t>
    </r>
    <r>
      <rPr>
        <sz val="11"/>
        <color rgb="FFFF0000"/>
        <rFont val="Arial"/>
        <family val="2"/>
      </rPr>
      <t xml:space="preserve"> 
</t>
    </r>
    <r>
      <rPr>
        <sz val="11"/>
        <rFont val="Arial"/>
        <family val="2"/>
      </rPr>
      <t>El formato de inspección de mantenimiento de sistemas de almacenamiento e instalaciones fisicas de archivo se archiva de manera electrónica o física teniendo en cuenta la aplicación e implementación adecuada de la Tabla de Retención Documental –TRD del Instituto.</t>
    </r>
    <r>
      <rPr>
        <sz val="11"/>
        <color rgb="FFFF0000"/>
        <rFont val="Arial"/>
        <family val="2"/>
      </rPr>
      <t xml:space="preserve"> </t>
    </r>
  </si>
  <si>
    <t xml:space="preserve">4. La Subdirección Administrativa y Financiera con el apoyo del Archivo de Bogotá realizan una vez cada dos años el monitoreo y control de condiciones ambientales y saneamiento ambiental preventivo de los depósitos de archivo,
elaborando el respectivo informe técnico de visita, el cual es tenido en cuenta para fortalecer el Manual del Sistema Integrado de Conservación Documental MS -026 y el Programa de Gestión Documental- PGD -DE -032
el informe técnico de visita se archiva como evidencia físicamente teniendo en cuenta la aplicación de la Tabla de Retención Documental –TRD del Instituto.
Las actividades de mejora registradas dentro del informe deben ser analizadas por el Comite de Gestión y Desempeño Institucional -Sesión Gestión Documental desde el componente financiero y técnco para su puesta en marcha. </t>
  </si>
  <si>
    <t xml:space="preserve">1. Formato de seguimiento al procedimiento de limpieza y desinfección de las áreas y depósitos de archivo FO-805
Presentación de la capacitación.
Planillas de asistencia </t>
  </si>
  <si>
    <t>Instructivo para la Administración de Archivos - IN-005, numeral 6.6 item 9,</t>
  </si>
  <si>
    <t xml:space="preserve">Se programan tres capacitaciones  al año </t>
  </si>
  <si>
    <t>Se realiza en el primer cuatrimestre dos capacitaciones, teorico practicas relacionadas con el protocolo y los elementos que se deben utilizar para el proceso de higiene y limpieza de los espacios de archivo al personal contratado por el Intituto para el servicio de aseo con el acompañamento del Archivo de Bogotá</t>
  </si>
  <si>
    <t>Formato de seguimiento al procedimiento de limpieza y desinfección de las áreas y depósitos de archivo FO-805
Presentación de la capacitación.
Planillas de asistencia se encuentran  publicados en la carpeta Drive:  https://drive.google.com/drive/folders/0AIx1WEACX2lyUk9PVA</t>
  </si>
  <si>
    <t xml:space="preserve">.Se realizó una de las tres capacitacitaciones programadas en el año. </t>
  </si>
  <si>
    <t xml:space="preserve">
2. Formato de seguimiento consumo de elementos de archivo mensualmente </t>
  </si>
  <si>
    <t xml:space="preserve">Subdirección Administrativa y Financiera -  Profesional de Gestión Documental  y Prosional del Almacen General </t>
  </si>
  <si>
    <t xml:space="preserve">Durante el primer cuatrimestre  se ha realizado conjuntamente con el area de Almacén un total de cuatro seguimientos al consumo y utilización de elementos de archivo en las dependencias de la Entidad. </t>
  </si>
  <si>
    <t xml:space="preserve">
Formato de seguimiento consumo de elementos de archivo mensualmente se encuentran  publicados en la carpeta Drive:  https://drive.google.com/drive/folders/0AIx1WEACX2lyUk9PVA</t>
  </si>
  <si>
    <t xml:space="preserve">3.3 El formato de inspección de mantenimiento de sistemas de almacenamiento e instalaciones fisicas de archivo </t>
  </si>
  <si>
    <t xml:space="preserve">Subdirección Administrativa  y Financiera - Profesional de Gestión Documental y Subdirección de Diseño y Analisis Estrategico Profesional de Infraestructura. </t>
  </si>
  <si>
    <t xml:space="preserve">4. Informe técnico de visita monitoreo y control de condiciones ambientales  y saneamiento ambiental
Acta de reunión Comité de Gestión y Desempeño Institucional - Sesión Gestión Documental </t>
  </si>
  <si>
    <t>Subdirección Administrativa  y Financiera - Profesional de Gestión Documental y Subdirección de Diseño y Analisis Estrategico Profesional Ambiental - PIGA</t>
  </si>
  <si>
    <t>Se efectua un (1) seguimiento cada dos años</t>
  </si>
  <si>
    <t>Durante el primer cuatrimestre se evidencia el informe técnico de  saneamiento ambiental a los depositos de archvio del Instituto, realizado por el Archivo de Bogotá en 2019</t>
  </si>
  <si>
    <t xml:space="preserve">Informe técnico de visita monitoreo y control de condiciones ambientales  y saneamiento ambiental,  publicado en la carpeta Drive:  https://drive.google.com/drive/folders/0AIx1WEACX2lyUk9PVA
</t>
  </si>
  <si>
    <t>Se efectua un (1) seguimiento en el año 2019</t>
  </si>
  <si>
    <t>Durante el segundo cuatrimestre se  diligencio el Formato de seguimiento al procedimiento de limpieza y desinfección de las áreas y depósitos de archivo FO-805</t>
  </si>
  <si>
    <t xml:space="preserve">No se efectuaron capacitaciones teniendo en cuenta las cuarentenas y condicones de salubridad por covid -19. </t>
  </si>
  <si>
    <t xml:space="preserve">Durante el segundo cuatrimestre se ha realizado conjuntamente con el area de Almacén un total de cuatro seguimientos al consumo y utilización de elementos de archivo en las dependencias de la Entidad. </t>
  </si>
  <si>
    <t xml:space="preserve">Durante el segundo cuatrimestre se evidencia el informe técnico de  saneamiento ambiental a los depositos de archvio del Instituto, realizado por el Archivo de Bogotá en 2019.  </t>
  </si>
  <si>
    <t>Se realizó el seguimiento en el año 2019.</t>
  </si>
  <si>
    <t xml:space="preserve">
3. Inapropiado manejo del Sistema de Conservación -Plan de Preservación digital a largo plazo.</t>
  </si>
  <si>
    <t xml:space="preserve">La obsolescencia de los programas de Software, por no poder ejecutarse en sistemas operativos nuevos, el cambio de hardware con el fin de acceder a tecnologías más rápidas, los documentos digitales almacenados en soportes o formatos tecnológicos que, con el tiempo, corren el riesgo de no poder ser leídos en los nuevos sistemas de software o son susceptibles de daño y degradación potencial, los desastres naturales que ponen en peligro los soportes de almacenamiento de la información, los ataques informáticos o errores humanos realizados con la infraestructura tecnológica por robo, alteración o borrado, el uso inadecuado de dispositivos de almacenamiento al interior de la Entidad, la falta de definición de roles y perfiles y la falta de contraseñas seguras pueden ocasionar pérdida parcial o total de información, contar con la información digital sin software ni hardware adecuados para su lectura, el uso inadecuado de la información, generando con ello la no continuidad de negocio. </t>
  </si>
  <si>
    <t xml:space="preserve">3.1 Obsolescencia de los programas de Software. 
3.2 Cambio de hardware con el fin de acceder a tecnologías más rápidas
3.3 Documentos digitales que corren el riesgo de no poder ser leídos y susceptibles a daños y degradación.
3.4 Desastres naturales que ponen en riesgo los soportes de almacenamiento de la información 
3.5 Ataques informáticos o errores humanos realizados a  la infraestructura tecnológica por robo, alteración o borrado.
3.6 Uso inadecuado de dispositivos de almacenamiento al interior de la Entidad
3.7  La  falta de definición de roles y perfiles y la falta de contraseñas seguras </t>
  </si>
  <si>
    <t>3.1 Pérdida parcial o total de información
3.2 Contar con información digital sin software ni hardware adecuados para su lectura
3.3 Uso inadecuado de la información
3.4 No se garantiza la continuidad del negocio</t>
  </si>
  <si>
    <t>1. Formato se seguimiento y avances al Plan de preservación digital a largo plazo 
Actas de reunión</t>
  </si>
  <si>
    <t xml:space="preserve">Subdirección Administrativa  y Financiera - Profesional de Gestión Documental y Subdirección de Diseño y Analisis Estrategico Profesional Sistemas </t>
  </si>
  <si>
    <t>4. Ineficiencia operacional en el desarrollo de la Gestión Documental de la Entidad.</t>
  </si>
  <si>
    <t>El recurso humano en las dependencias para las actividades  de gestión documental no cumple con las competencias y perfiles adecuados, factores asocidos a la alta rotación y a la no continuidad del personal para la aplicación de los instrumentos archivísticos de la Entidad, la resistencia al cambio para llevar a cabo los planes,  programas y actividades propias del proceso y la  poca participación de los Servidores Públicos y Contratista en las sensibilizaciones y capacitaciones relacionadas con la administración, organización y salvaguarda de los archivos físicos y electrónicos del Instituto, pueden afectar el cumplimiento de objetivos y reprocesos en las actividades de mejora de la gestión documental de la Entidad, hallazgos por parte de los  entes de control internos y externos y sanciones disciplinarias.</t>
  </si>
  <si>
    <t>4.1 El recurso humano en las dependencias para las actividades  de gestión documental no cumple con las competencias y perfiles adecuados.
4.2 Alta rotación de personal, por tanto falta de continuidad y eficacia de la gestión de archivo.
4.3 Falta de personal y continuidad del mismo para la aplicación de los instrumentos archivísticos de la Entidad.
4.4. Poca participación  de los Servidores Públicos y Contratista en las sensibilizaciones y capacitaciones q relacionadas con la administración, organización y salvaguarda de los archivos físicos y electrónicos del Instituto
4.5 Resistencia al cambio   para llevar a cabo los planes,  programas y actividades propias de la gestión documental</t>
  </si>
  <si>
    <t xml:space="preserve">
4.1. Reprocesos en las actividades de mejora de la gestión documental de la Entidad.
4.2.. Afectación en el  cumplimiento de los objetivos del proceso de Gestión Documental.
4.3. . Hallazgos por parte de los entes de control Internos y externos. 
4.4. Sanciones disciplinarias.</t>
  </si>
  <si>
    <t xml:space="preserve">1. Para el fortalecimiento del conocimiento en gestión documental de los Servidores Públicos y Contratistas la Subdirección Administrativa y Financiera – Gestión Documental, teniendo en cuenta el  Instructivo de Administración de Archivos -IN-005 numeral 6.6 parrafo final y como parte integral del Plan Institucional de Archivo -PINAR -DE-030 programa a través del Plan Institucional de Capacitación -PIC -DE-022 la tematica requerida en materia documental, 
una vez efectuada la sensibilización los parcipantes diligenciarán los siguientes formatos FO- 605 Evaluación pre de conocimientos de capacitación, FO- 606 Evaluación post de conocimientos de capacitación y FO- 607 Evaluación satisfacción capacitación,  los cuales serán revisados por el área de Gestión Documental analizando los factores de mejora, sugerencias, compromisos y seguimiento,
de observar el no diligenciamiento por parte de los asistentes se procede a solicitar el respectivo trámite ante el o los responsables, como evidencia se deben archivaran física o electrónicamente los formatos anteriormente descritos, teniendo  en cuenta la aplicación e implementación de la Tabla de Retención Documental –TRD del Instituto.  
Si la actividad de capacitación no se realiza en el periodo definido se reprograma para su cumplimiento  seguimiento y retroalimentación. </t>
  </si>
  <si>
    <t xml:space="preserve">2. El proceso de Gestión Documental realiza el seguimiento a las capacitaciones programas y realizadas teniendo en cuenta el Plan Institucional de Capacitación -PIC cada vez que se requiera, 
utilizando el formato de seguimiento a capacitaciones de gestión documental en el cual se identifica la tematica, la fecha, la dependencia, el número de Servidores Públicos y Contratistas capacitados,  el diligenciamiento de los formatos FO- 605 Evaluación pre de conocimientos de capacitación, FO- 606 Evaluación post de conocimientos de capacitación,  FO- 607 Evaluación satisfacción capacitación  y el formulario electrónico de preguntas relacionadas con cada sensibilización identificando las necesidades de complementación o dudas de los participantes, igualmente se analiza el total de personas convocadas a las capacitaciones sobre el total de participantes por dependencia y tematica
el reporte de las capacitaciones y el seguimiento efectuado se envía electronicamente al área de Talento Humano y se publica en el drive de gestiondocumental@ipes.gov.co carpeta PINAR,  teniendo  en cuenta la aplicación e implementación de la Tabla de Retención Documental –TRD del Instituto. </t>
  </si>
  <si>
    <t>1. Programar y realizar las capaciaciones de Gestión Documental  para los Servidores Públicos y Contratistas del Institito, dentro Plan Institucional de Capacitación -PIC -DE -022</t>
  </si>
  <si>
    <t xml:space="preserve">Formatos; FO- 605 Evaluación pre de conocimientos de capacitación, FO- 606 Evaluación post de conocimientos de capacitación y FO- 607 Evaluación satisfacción capacitación, Presentación en power point y correos o planillas de asistencia </t>
  </si>
  <si>
    <t>Instructivo de Administración de Archivos -IN-005 numeral 6.6 parrafo final y como parte integral del Plan Institucional de Archivo -PINAR -DE-030 programa a través del Plan Institucional de Capacitación -PIC -DE-022</t>
  </si>
  <si>
    <t xml:space="preserve">Subdirección Administrativa y Financiera - Profesional de Gestión Documental  y Profesional de Talento Humano </t>
  </si>
  <si>
    <t xml:space="preserve">Se realizan 16 capacitaciones al año </t>
  </si>
  <si>
    <t xml:space="preserve">Se adelanto durante el primer cuatrimestre un total de 7 capacitaciones a las dependencias en la siguiente tematica: Directiva 03 de 2013, Conservación y preservación de documentos fisicos y digitales, Transferencias documentales primarias y secundarias, Plan institucional de archivo y programa de gestión documental y administración de comunicaciones oficiales, lo anterior dando cumplimiento al Plan Institucional de Capacitación -PIC. </t>
  </si>
  <si>
    <t>Formatos; FO- 605 Evaluación pre de conocimientos de capacitación, FO- 606 Evaluación post de conocimientos de capacitación y FO- 607 Evaluación satisfacción capacitación, Presentación en power point y correos o planillas de asistencia se encuentran  publicados en la carpeta Drive:  https://drive.google.com/drive/folders/0AIx1WEACX2lyUk9PVA</t>
  </si>
  <si>
    <t>Se realizaron cuatro (4)  capacitaciones de las dieciseis (16) programadas en el mes de marzo de 2020 teniendo el cuenta el Plan Instituciona de Capacitación PIC</t>
  </si>
  <si>
    <t>2. Mediante el formato seguimiento a capacitaciones de gestión documental se identifican las necesidades manifiestas por los participantes y se analiza el total de personas convocadas a las capacitaciones sobre el total de participantes por dependencia y tematica</t>
  </si>
  <si>
    <t xml:space="preserve">Formato de seguimiento a capacitaciones </t>
  </si>
  <si>
    <t xml:space="preserve">Se aplica el seguimiento a las ocho (8) capacitaciones realizadas durante los meses de marzo y junio de 2020
Este indicador se reportará en el tercer cuatrimestre </t>
  </si>
  <si>
    <t xml:space="preserve">Se adelanto durante el segundo  cuatrimestre un total de 7 capacitaciones a las dependencias en la siguiente tematica: Directiva 03 de 2013, Conservación y preservación de documentos fisicos y digitales, Transferencias documentales primarias y secundarias, Plan institucional de archivo y programa de gestión documental y administración de comunicaciones oficiales, lo anterior dando cumplimiento al Plan Institucional de Capacitación -PIC. </t>
  </si>
  <si>
    <t>Se realizaron ocho (8)  capacitaciones de las dieciseis (16) programadas en el mes de junio de 2020 teniendo el cuenta el Plan Instituciona de Capacitación PIC</t>
  </si>
  <si>
    <t xml:space="preserve">5. Gestión inoportuna en la entrega de las comunicaciones oficiales a las dependencias y al responsable de su tramite.  </t>
  </si>
  <si>
    <t xml:space="preserve">El reparto de las comunicaciones oficiales realizado por el operador de mensajeria a las dependencias  a destiempos puden traer con sigo entregas inoportunas y atrasos en el tramite.  Igualmente se pueden presentar demoras por parte del responsable de la distribución interna al personal designado para dar respuesta a las mismas </t>
  </si>
  <si>
    <t>5.1. Falta de aplicación de los  procedimientos para la radicación y entrega de la correspondencia a las dependencias 
5.2. Demora  en el reparto de las comunicaciones oficiales a las dependencias por parte del operador del servicio de mensajería
5.3. Tardanza en cada una de las dependencias para la entrega de las comunicaciones oficiales al personal  delegado para su trámite oportuno</t>
  </si>
  <si>
    <t xml:space="preserve">5.1. Acciones jurídicas en contra del Instituto 
5.2. Sanciones disciplinarias y administrativas </t>
  </si>
  <si>
    <t xml:space="preserve">1. El prestador del servicio de mensajería del Instituto, para evitar el atraso en el reparto y entrega de las comunicaciones oficiales a las dependencias con la oportunidad requerida y de acuerdo con el Procedimiento para la administración de comunicaciones -PR-064, diariamente utiliza la planilla de reparto de correspondencia, generada electrónicamente por el aplicativo de radicación del Instituto efectuando en los horarios establecidos los respectivos repartos por área,
si durante el recorrido de reparto en el área de destino no es recepcionada o recibida  la documentación se  registrada en la casilla de anotaciones la hora en que se efectúo la actividad , con este dato el operador realiza la observación por correo electronico al responsable y Jefe inmediato con el objetivo de corregir el contratiempo y generar la trazabilidad del proceso 
las evidencias se archivaran física o electrónicamente teniendo en cuenta la aplicación e implementación de la Tabla de Retención Documental –TRD del Instituto.  </t>
  </si>
  <si>
    <t xml:space="preserve">2. Para evitar la demora en la distribución interna los Servidores Públicos y Contratistas designados en cada dependencia efectuan el reparto interno diariamente de las comunicaciones oficiales para el respectivo trámite de respuesta
mediante el Formato FO-268 Control correspondencia en las areas, el cual hace parte del Procedimiento para la administración de comunicaciones oficiales -PR-064,  
el área de Gestión Documental realizará la revisión de este instrumento mensualmente y si observa que la planilla no esta debidamente diligenciada, solicitará al responsable los ajustes que se requieran verificando el cumplimiento de los mismos,
como evidencia se debe archivar física o electrónicamente, el Formato único por dependencia FO-268 Control correspondencia en las areas teniendo en cuenta la aplicación e implementacuón de la Tabla de Retención Documental –TRD del Instituto. </t>
  </si>
  <si>
    <t>3. Los Servidores Públicos y Contratistas de la Entidad dada la emergencia ocasionada por el Covid-19 tramitan diariamente las comunicaciones oficiales a través de la ventanilla electrónica del Instituto, emulando las condiciones del ambiente físico de la unidad de correspondencia por lo tanto se gestiona de manera centralizada y normalizada, los servicios de recepción, radicación y distribución de las comunicaciones en ambiente electrónico a través del correo gestiondocumental@ipes.gov.co, 
teniendo en cuenta el registro de la información en el aplicativo de la Entidad la Unidad de Correspondencia genera un archivo plano con las comunicaciones recibidas, internas y enviadas identificado con el nombre de Informe registro de comunicaciones oficiales el cual contiene: el tipo de comunicación, el número de radicación, la fecha de radicación, el destinatario, el remitente, el asunto y las observaciones, 
identifica si los documentos fueron firmados con firma autógrafa insertada en el documento o con la palabra original firmado, si se generaron de esta forma se solicitará la aplicación de firmas electrónicas o la generación del documento en medio físico para su firma, teniendo en cuenta la autenticidad, integridad y fiabilidad de los documentos producidos electrónicamente. 
El informe registro de comunicaciones oficiales debe estar publicado como evidencia en el drive del usuario gestiondocumental@ipes.gov.co, carpeta Archivos electrónicos unidad de correspondencia 2020, teniendo en cuenta los lineamientos establecidos por la Subdirección Administrativa y Financiera – Gestión Documental.</t>
  </si>
  <si>
    <t>1. Seguimiento mensual a la entrega oportuna de las comunicaciones de acuerdo con los registros de la Planilla de reparto de correspondencia</t>
  </si>
  <si>
    <t>Planilla de reparto de correspondencia</t>
  </si>
  <si>
    <t xml:space="preserve">Subdirección Administrativa  y Financiera - Profesional de Gestión Documental  Unidad de Correspondencia  </t>
  </si>
  <si>
    <t xml:space="preserve">Se efectuó durante el primer cuatrimestre  la elaboración de las planillas de reparto fisica y electronicamente para el entrega de las comunicaciones a las dependencias durante los meses de marzo y abril se generaron las circulares 20, 21 y 22 para el manejo de las comunicaciones y la radicación de procesos contractuales, dada la emergencia de salud por Covid 19. </t>
  </si>
  <si>
    <t xml:space="preserve">Planilla de reparto de correspondencia que se encuentran fisicamente en la Entidad en el archivo de la Unidad de correspondencias y planillas electronicas generadas durante los mes de marzo y abril y las circulares las cuales se encuentran publicadas en la carpeta Drive:  https://drive.google.com/drive/folders/0AIx1WEACX2lyUk9PVA </t>
  </si>
  <si>
    <t xml:space="preserve">2. Seguimiento mensual al  Formato FO-268 Control correspondencia en las areas versión (2). </t>
  </si>
  <si>
    <t xml:space="preserve">FO - 268  Control correspondencia en las areas versión (2). </t>
  </si>
  <si>
    <t xml:space="preserve">Subdirección Administrativa  y Financiera - Profesional de Gestión Documental y   Profesional Servicio al Usuario </t>
  </si>
  <si>
    <t>Durante el primer cuatrimestre se  realiza seguimiento en cuanto a la actualización del formato FO-268  Control correspondencia en las areas versión (2). y se elaboró el respectivo informe.</t>
  </si>
  <si>
    <t xml:space="preserve">FO - 268  Control correspondencia en las areas versión (2).  actualizada e informe los cuales  se encuentran publicados en la carpeta Drive:  https://drive.google.com/drive/folders/0AIx1WEACX2lyUk9PVA </t>
  </si>
  <si>
    <t xml:space="preserve">3.  Elaborar el Informe registro de comunicaciones oficiales identificando  si los documentos fueron firmados con firma autógrafa insertada en el documento o con la palabra original firmado, si se generaron de esta forma se solicitará la aplicación de firmas electrónicas o la generación del documento en medio físico para su firma, teniendo en cuenta la autenticidad, integridad y fiabilidad de los documentos producidos electrónicamente. </t>
  </si>
  <si>
    <t>Documento en excel informe de registro de comunicaciones oficiales</t>
  </si>
  <si>
    <t xml:space="preserve">Se efectua un (1) seguimiento mensual
Este indicador se reportará en el tercer cuatrimestre </t>
  </si>
  <si>
    <t xml:space="preserve">Se efectuo el proceso de reparto de correspondencia a las dependencia dando cumplimiento a la circular 047 "Lineamientos para uso de documentos electroncos en ambiente de trabajo en casa por la contingencia generada por la emergencia sanitaria covid -19" de 2020 del Archivo de Bogotá </t>
  </si>
  <si>
    <t xml:space="preserve">Durante el segundo cuatrimestre se  realiza reunión con el area de Servicio al Usuario  en cuanto a la actualización del formato FO-268  Control correspondencia en las areas versión (2), para su incorporación en ambiente electronico. </t>
  </si>
  <si>
    <t>La accion que se menciona en el plan de tratamiento es coherente al reporte del vance del II cuatrimestre</t>
  </si>
  <si>
    <t>Interpelar con el responsable para conocer cuales son las situaciones de dificultad que se presentan durante el ejercicio de la accion establecida en el plan de tratamiento
No se identifica en el formato si corresponde al FO-160</t>
  </si>
  <si>
    <t>Interpelar con el responsable para conocer cuales son las situaciones de dificultad que se presentan durante el ejercicio de la accion establecida en el plan de tratamiento
No se identifica en el formato si corresponde al FO-063</t>
  </si>
  <si>
    <t>Interpelar con el responsable para conocer cuales son las situaciones de dificultad que se presentan durante el ejercicio de la accion establecida en el plan de tratamiento
No se identifica en el formato si corresponde al FO-064</t>
  </si>
  <si>
    <t xml:space="preserve"> Se valida en el tercer  cuatrimestre </t>
  </si>
  <si>
    <t>La accion que se menciona en el plan de tratamiento no es coherente al reporte del vance del II cuatrimestre</t>
  </si>
  <si>
    <t>Dado que las capacitaciones no se pudieron realizar, es valido la accion que reportan sin embargo actualizarla en el plan de tratamiento.</t>
  </si>
  <si>
    <t>El soporte que se menciona en el plan de tratamiento es coherente al reporte del vance del II cuatrimestre</t>
  </si>
  <si>
    <t xml:space="preserve">Sin embargo la accion o el producto resultante de la accion carece de soporte ya que se menciona la accion de analizar:
Analizar el formato de seguimiento consumo de elementos de archivo 
</t>
  </si>
  <si>
    <t>No se reporta avance de esta accion que se desarrolla cada cuatrimestre</t>
  </si>
  <si>
    <t>Se mantiene informe técnico de  saneamiento ambiental a los depositos de archvio del Instituto, realizado por el Archivo de Bogotá en 2019</t>
  </si>
  <si>
    <t>En que se soporta la frecuencia cada 2 años?</t>
  </si>
  <si>
    <t>No se reporta avance de esta accion que se desarrolla en el III cuatrimestre</t>
  </si>
  <si>
    <t>En que se soporta el ejericicio en el III cuatrimestre?</t>
  </si>
  <si>
    <t>Existe un cronograma de capacitaciones según el PIC?</t>
  </si>
  <si>
    <t>Interpelar con el gestor las situaciones de dificultad que se presentan durante el ejercicio de reparto de correspondencia</t>
  </si>
  <si>
    <t>Interpelar con el gestor las situaciones de dificultad que se presentan durante el ejercicio de reparto de correspondencia
Las evidencias estan vinculadas en la carpeta del riesgo #4 y este riesgo se menciona como riesgo #5</t>
  </si>
  <si>
    <t>En proceso de validacion</t>
  </si>
  <si>
    <t>Se reporta el avance de plan de  tratamiento 3er cuatrimestre</t>
  </si>
  <si>
    <t>Se llevo a cabo el respectivo CONTROL DE  CONSULTA Y PRESTAMO DE DOCUMENTOS MEDIANTE EL FORMATO FO-160</t>
  </si>
  <si>
    <t>https://drive.google.com/drive/u/2/folders/1vi_rWOv1bGbhRAQba94brOAcSRPWtN99</t>
  </si>
  <si>
    <t xml:space="preserve">Es pertinente contar con una induccion de gestion documental para evitar la la causa #1 Desconocimiento de los procesos y procedimientos de gestión documental. </t>
  </si>
  <si>
    <t>Se llevo a cabo el respectivo control de FO-063 GUIA DE AFUERA 2O2O ARCHIVO DE GESTION SJC</t>
  </si>
  <si>
    <t>Se evidencia un bajo registro de la guia de afuera, esto puede ser a causa del desconocimiento de uso de la misma?</t>
  </si>
  <si>
    <t xml:space="preserve">Se desarrollo seguimiento y uso de aplicación del inventario en gestion documental a CONTRATOS/CONTRATO DE USO Y APROVECHAMIENTO ECONOMICO REGULADO </t>
  </si>
  <si>
    <t>Se puede evidenciar el cumplimiento del uso del FO-064 por todas las dependencias?</t>
  </si>
  <si>
    <t>El equipo de gestion documental menciona la importancia de promover la cultura archivistica y Elaborar formato de seguimiento que contemple cada una de las acciones, revisar la posibilidad de que sea electrónico.</t>
  </si>
  <si>
    <t>Se propone la actualizacion del formato FO-809 FO-809 HOJA DE CONTROL DEL EXPEDIENTE DEL COMERCIANTE PDM PROPUESTA V2
FO-XX HOJA DE CONTROL GESTION DOCUMENTAL, FO-XXX  HOJA DE CONTROL PROYECTOS DE FORTALECIMIENTO, FO-XXX HOJA DE CONTROL ACI -INFORMES Y ACTAS</t>
  </si>
  <si>
    <t>2. Inapropiado manejo del Sistema de Conservación -Plan de de Conservación Documental.</t>
  </si>
  <si>
    <t>Se realiza capacitacion en :
1. Limpieza y espacios de deposito.
2. Limpieza locativa.
3. Limpieza mobiliario. 
4. Saneamiento ambiental y fumigacion. 
5. Aislamiento y desinfeccion del material con biodeterioro.</t>
  </si>
  <si>
    <t>https://drive.google.com/drive/u/2/folders/1I39qdbgTkSyECU8QI4VhwqF9CDQYH3XR</t>
  </si>
  <si>
    <t>Es pertinente mencionar el alcance de la capacitacion.</t>
  </si>
  <si>
    <t>Se realizo SEGUIMIENTO CONSUMO DE  ELEMENTOS DE ARCHIVO septiembre, octubre y noviembre</t>
  </si>
  <si>
    <t>Se realiza analisis al consumo mensual y comparativos con otros meses?</t>
  </si>
  <si>
    <t>Se obtiene el informe de mantenimiento</t>
  </si>
  <si>
    <t xml:space="preserve">No se evidencia seguimiento al informe </t>
  </si>
  <si>
    <t>Las situaciones de mejora que reporta el informe se han considerado?</t>
  </si>
  <si>
    <t>Se obtiene el Informe tecnico saneamiento 00110-812-005651 y informe tecnico saneamiento 00110-812-013369</t>
  </si>
  <si>
    <t>Las situaciones de mejora que reporta el informe se han considerado?
El quipo de gestion documental considera necesario Actualizar la Política de Gestión Documental de la Entidad PL-022, verificando los componentes que hacen referencia al plan de conservación documental en el marco del Sistema Integrado de Conservación -SIC
Falta de una política institucional para la conservación documental</t>
  </si>
  <si>
    <t>Se solicito apoyo al Doctor Julio Alberto Parra Acosta, Subdirector del Sistema Distrital de Archivo; para la programación de una mesa técnica para el objetivo
propuesto de tener una mayor interacción y retroalimentación de la información y conocimiento técnico en cuanto a la formulación del Sistema Integrado de Conservación del IPES.
Se desarrollo la mesa de trabajo de la cual queda como compromiso la creacion del Cronograma SIC Preservación N. 1.</t>
  </si>
  <si>
    <t>https://drive.google.com/drive/u/2/folders/1V_z_k90yEoXK6TKdLJrRJYByjIXFJ_Fr</t>
  </si>
  <si>
    <t>Es importante asignar responsables trabajo en equipo con seguridad de la informacion</t>
  </si>
  <si>
    <t>Se cumple con el plan de capacitacion del mes de septiembre y octubre</t>
  </si>
  <si>
    <t>https://drive.google.com/drive/u/2/folders/1O3Wk6x1iX7CPQgdOwTNCDsaDl7yxOQxY</t>
  </si>
  <si>
    <t>Se planteo un cronograma para las capacitaciones?</t>
  </si>
  <si>
    <t>Es pertinente realizar analisis a los FO-606 Y 607, revisar si estos requieren actualizacion</t>
  </si>
  <si>
    <t>Se realiza la entrega oportuna de las comunicaciones de acuerdo con los registros de la Planilla de reparto de correspondencia</t>
  </si>
  <si>
    <t>https://drive.google.com/drive/u/2/folders/1QxyhyaDR1J0Ked6X-tcdxsylbztiMSsC</t>
  </si>
  <si>
    <t>1. El Equipo interdisciplinario de Profesionales (Archivista, Conservador Restaurador e Ingeniero de Sistemas con conocimiento en documento electrónico) de la Subdirección Administrativa y Financiera, y el Profesional de Sistemas de las Subdirección de Diseño y Análisis Estratégico elaboran conjuntamente el Plan de Preservación digital a largo plazo anualmente,
por lo tanto, se construye el cronograma de actividades a corto, mediano y largo plazo y la política para el Plan de preservación digital a largo plazo en el marco de Sistema Integrado de Conservación documental el cual contempla: categorías, estrategias, programas y proyectos que fortalecen el manejo adecuado de los documentos electrónicos
para la elaboración del cronograma de actividades y la política del Plan de preservación digital a largo plazo se realizan mesas de trabajo interdisciplinarias soportadas en actas de reunión las cuales con el cronograma y la política del Plan de preservación digital a largo plazo deben ser publicados como evidencia el drive del usuario gestiondocumental@ipes.gov.co, teniendo en cuenta los lineamientos establecidos por la Subdirección Administrativa y Financiera – Gestión Documental</t>
  </si>
  <si>
    <t>1. Diligenciar el formato de seguimiento y avances al Plan de preservación digital a largo plazo y adelantar las respectivas mesa de trabajo interdisciplinarias para su analisis y compromisos. 
2. Formulación del Plan de preservación digital a largo plazo</t>
  </si>
  <si>
    <t xml:space="preserve">Se realiza el control mensual al traves del Formato FO-268 Control correspondencia en las areas versión (2). </t>
  </si>
  <si>
    <t>El euipo de gestion documental menciona la importancia de: Elaboración del cronograma de actividades política del Plan de preservación digital a largo plazo, en el marco del Sistema Integrado de Conservación de la Entidad</t>
  </si>
  <si>
    <t>Es pertienente mencionar en el plan de tratamiento como se realiza la accion de seguimiento a la entrega oportuna de correspondencia
El equipo de gestion documental menciona la importancia de: Mejorar el proceso de la ventanilla electrónica con la habilitación de una segunda cuenta de correo electrónico para la radicación de las comunicaciones oficiales enviadas y recibidas fortaleciendo el seguimiento y control de la información.</t>
  </si>
  <si>
    <t>Es pertienente mencionar en el plan de tratamiento como se realiza la accion de seguimiento a la entrega oportuna de correspondencia
El equipo de gestion documental menciona la importancia de: Mejorar el proceso de la ventanilla electrónica con la habilitación de una segunda cuenta de correo electrónico para la radicación de las comunicaciones oficiales enviadas y recibidas fortaleciendo el seguimiento y control de la información.</t>
  </si>
  <si>
    <t>No se evidencia informe mencionado en plan de tratamiento
El equipo de gestion documental menciona la importancia de : Contar con un sistema integral SGDEA que permita reducir los márgenes de error y el control de la información</t>
  </si>
  <si>
    <t>1. Verificar el diligenciamiento del Formato FO-160 de consulta y préstamo de documentos teniendo en cuenta las solicitudes de las dependencias enviadas a través de correo electronico y registrar la infomación en el formato consolidado de consulta y prestamos de documentos con el pantallazo de las imágenes de los correos electrónicos.</t>
  </si>
  <si>
    <t>2. Realizar el seguimiento trimestral de uso, aplicación y diligenciamiento en las dependencias del Formato Guía de Afuera FO-063.</t>
  </si>
  <si>
    <t>3. Efectuar mensualmente el seguimiento de uso, aplicación y diligenciamiento en las dependencias del Formato FO-064 Formato único de inventario documental a través del Formato seguimiento actividades de gestión documental.</t>
  </si>
  <si>
    <t>4. Realizar cada cuatrimestre el seguimiento por dependencias en cuanto a la elaboración de las hojas de control de acuerdo con la implementación y aplicación de la tabla de retención documental del Instituto.</t>
  </si>
  <si>
    <t>1. Programar las capacitaciones para el personal operario de aseo de la sede administrativa y las plazas de mercado del Instituto , tres veces al año, relacionadas con el control y seguimiento a las condiciones de higiene y aseo en los archivos del Instituto.</t>
  </si>
  <si>
    <t>2. Analizar el formato de seguimiento consumo de elementos de archivo mensualmente.</t>
  </si>
  <si>
    <t>3. Realizar cada cuatrimestre el seguimiento a los resultados registrados en el formato de inspección de mantenimiento de sistemas de almacenamiento e instalaciones físicas de archivo.</t>
  </si>
  <si>
    <t>4. Revisar el informe técnico resultado del monitoreo y control de condiciones ambientales y Saneamiento Ambiental realizado por el Archivo de Bogotá, desde el componente financiero y técnico para su puesta en marcha.</t>
  </si>
  <si>
    <t>Se identifican necesidades a traves de Formatos; FO- 605 Evaluación pre de conocimientos de capacitación, FO- 606 Evaluación post de conocimientos de capacitación y FO- 607 Evaluación satisfacción capacitación, Presentación en power point y correos o planillas de asistencia 
El equipo de gestion documental menciona la importancia de: Revisar los mecanismos tecnologicos de comunicación interna y elaboración de piezas informativas para que los Servidores Públicos y Contratistas de la Entidad  participación activamente en las capacitaciones y apliquen los conocimientos adquiridos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</si>
</sst>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50"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sz val="11"/>
      <color theme="5"/>
      <name val="Arial"/>
      <family val="2"/>
    </font>
    <font>
      <sz val="11"/>
      <color theme="4"/>
      <name val="Arial"/>
      <family val="2"/>
    </font>
    <font>
      <sz val="11"/>
      <color theme="4"/>
      <name val="Calibri"/>
      <family val="2"/>
      <scheme val="minor"/>
    </font>
    <font>
      <b/>
      <sz val="8"/>
      <color theme="1"/>
      <name val="Arial"/>
      <family val="2"/>
    </font>
    <font>
      <sz val="10"/>
      <color theme="0" tint="-0.499984740745262"/>
      <name val="Arial"/>
      <family val="2"/>
    </font>
    <font>
      <b/>
      <sz val="12"/>
      <color theme="1"/>
      <name val="Arial"/>
      <family val="2"/>
    </font>
    <font>
      <b/>
      <sz val="14"/>
      <color theme="1"/>
      <name val="Arial"/>
      <family val="2"/>
    </font>
    <font>
      <b/>
      <sz val="24"/>
      <color theme="1"/>
      <name val="Calibri"/>
      <family val="2"/>
      <scheme val="minor"/>
    </font>
    <font>
      <b/>
      <sz val="16"/>
      <color theme="1"/>
      <name val="Calibri"/>
      <family val="2"/>
      <scheme val="minor"/>
    </font>
    <font>
      <b/>
      <sz val="26"/>
      <color theme="1"/>
      <name val="Calibri"/>
      <family val="2"/>
      <scheme val="minor"/>
    </font>
    <font>
      <sz val="14"/>
      <name val="Cambria"/>
      <family val="1"/>
    </font>
    <font>
      <u/>
      <sz val="11"/>
      <color theme="10"/>
      <name val="Calibri"/>
      <family val="2"/>
      <scheme val="minor"/>
    </font>
    <font>
      <sz val="11"/>
      <color rgb="FF202124"/>
      <name val="Arial"/>
      <family val="2"/>
    </font>
  </fonts>
  <fills count="38">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6" tint="0.3999755851924192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theme="8"/>
      </right>
      <top style="thin">
        <color indexed="64"/>
      </top>
      <bottom style="thin">
        <color indexed="64"/>
      </bottom>
      <diagonal/>
    </border>
    <border>
      <left style="thin">
        <color indexed="64"/>
      </left>
      <right style="medium">
        <color theme="8"/>
      </right>
      <top style="thin">
        <color indexed="64"/>
      </top>
      <bottom/>
      <diagonal/>
    </border>
  </borders>
  <cellStyleXfs count="7">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xf numFmtId="0" fontId="48" fillId="0" borderId="0" applyNumberFormat="0" applyFill="0" applyBorder="0" applyAlignment="0" applyProtection="0"/>
  </cellStyleXfs>
  <cellXfs count="608">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8" fillId="14" borderId="9" xfId="0" applyFont="1" applyFill="1" applyBorder="1" applyAlignment="1" applyProtection="1">
      <alignment horizontal="justify" vertical="center" wrapText="1"/>
      <protection locked="0"/>
    </xf>
    <xf numFmtId="0" fontId="8" fillId="14" borderId="9"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justify" vertical="center" wrapText="1"/>
      <protection locked="0"/>
    </xf>
    <xf numFmtId="0" fontId="21" fillId="0" borderId="1" xfId="0" applyFont="1" applyFill="1" applyBorder="1" applyAlignment="1" applyProtection="1">
      <alignment horizontal="justify" vertical="center" wrapText="1"/>
      <protection locked="0"/>
    </xf>
    <xf numFmtId="0" fontId="17" fillId="5" borderId="19" xfId="0" applyFont="1" applyFill="1" applyBorder="1" applyAlignment="1" applyProtection="1">
      <alignment horizontal="center" vertical="center" wrapText="1"/>
      <protection locked="0" hidden="1"/>
    </xf>
    <xf numFmtId="0" fontId="0" fillId="0" borderId="0" xfId="0" applyProtection="1">
      <protection locked="0"/>
    </xf>
    <xf numFmtId="0" fontId="21" fillId="0" borderId="2"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0" fontId="3" fillId="0" borderId="0" xfId="0" applyFont="1" applyAlignment="1" applyProtection="1">
      <alignment horizontal="justify" vertical="center" wrapText="1"/>
      <protection locked="0"/>
    </xf>
    <xf numFmtId="0" fontId="3" fillId="0" borderId="0" xfId="0" applyFont="1" applyAlignment="1" applyProtection="1">
      <alignment horizontal="center" vertical="center" wrapText="1"/>
      <protection locked="0"/>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2" fillId="25" borderId="1" xfId="0"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8" fillId="0" borderId="1" xfId="0" applyFont="1" applyFill="1" applyBorder="1" applyAlignment="1" applyProtection="1">
      <alignment horizontal="center" vertical="center" wrapText="1"/>
      <protection locked="0"/>
    </xf>
    <xf numFmtId="0" fontId="39" fillId="0" borderId="1" xfId="0" applyFont="1" applyBorder="1" applyAlignment="1" applyProtection="1">
      <alignment horizontal="center" vertical="center"/>
      <protection locked="0"/>
    </xf>
    <xf numFmtId="0" fontId="39" fillId="0" borderId="1" xfId="0" applyFont="1" applyBorder="1" applyAlignment="1" applyProtection="1">
      <alignment horizontal="center" vertical="center"/>
    </xf>
    <xf numFmtId="0" fontId="3" fillId="0" borderId="0" xfId="0" applyFont="1" applyAlignment="1">
      <alignment horizontal="center" vertical="center" wrapText="1"/>
    </xf>
    <xf numFmtId="0" fontId="0" fillId="0" borderId="1" xfId="0" applyBorder="1" applyAlignment="1">
      <alignment horizontal="left" vertical="center" wrapText="1"/>
    </xf>
    <xf numFmtId="0" fontId="11" fillId="35"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0" fillId="0" borderId="1" xfId="0" applyBorder="1" applyAlignment="1">
      <alignment vertical="center"/>
    </xf>
    <xf numFmtId="0" fontId="0" fillId="0" borderId="1" xfId="0" applyBorder="1" applyAlignment="1">
      <alignment horizontal="left" vertical="center"/>
    </xf>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horizontal="left" vertical="center"/>
    </xf>
    <xf numFmtId="0" fontId="11" fillId="35" borderId="1" xfId="0" applyFont="1" applyFill="1" applyBorder="1" applyAlignment="1">
      <alignment horizontal="center" vertical="center"/>
    </xf>
    <xf numFmtId="0" fontId="2" fillId="1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xf>
    <xf numFmtId="0" fontId="38" fillId="0" borderId="1" xfId="0" applyFont="1" applyBorder="1" applyAlignment="1" applyProtection="1">
      <alignment horizontal="center" vertical="center" wrapText="1"/>
      <protection locked="0"/>
    </xf>
    <xf numFmtId="0" fontId="42" fillId="36" borderId="4" xfId="0" applyFont="1" applyFill="1" applyBorder="1" applyAlignment="1">
      <alignment horizontal="center" vertical="center" wrapText="1"/>
    </xf>
    <xf numFmtId="14" fontId="42" fillId="0" borderId="4" xfId="0" applyNumberFormat="1" applyFont="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justify" vertical="center" wrapText="1"/>
      <protection locked="0"/>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9" fontId="3" fillId="0" borderId="1" xfId="0" applyNumberFormat="1" applyFont="1" applyBorder="1" applyAlignment="1" applyProtection="1">
      <alignment horizontal="center" vertical="center" wrapText="1"/>
      <protection locked="0"/>
    </xf>
    <xf numFmtId="0" fontId="0" fillId="0" borderId="0" xfId="0"/>
    <xf numFmtId="0" fontId="33" fillId="0" borderId="0" xfId="0" applyFont="1"/>
    <xf numFmtId="0" fontId="5" fillId="0" borderId="6" xfId="0" applyFont="1" applyBorder="1" applyAlignment="1">
      <alignment vertical="center" wrapText="1"/>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8" fillId="14" borderId="0" xfId="0" applyFont="1" applyFill="1" applyBorder="1" applyAlignment="1" applyProtection="1">
      <alignment horizontal="center" vertical="center" wrapText="1"/>
      <protection locked="0"/>
    </xf>
    <xf numFmtId="0" fontId="3" fillId="0" borderId="0" xfId="0" applyFont="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14" fontId="3" fillId="0" borderId="1" xfId="0" applyNumberFormat="1" applyFont="1" applyBorder="1" applyAlignment="1" applyProtection="1">
      <alignment horizontal="center" vertical="center" wrapText="1"/>
      <protection locked="0"/>
    </xf>
    <xf numFmtId="0" fontId="0" fillId="0" borderId="0" xfId="0" applyAlignment="1">
      <alignment vertical="center" wrapText="1"/>
    </xf>
    <xf numFmtId="0" fontId="0" fillId="0" borderId="1" xfId="0" applyBorder="1" applyAlignment="1">
      <alignment horizontal="center" vertical="center" wrapText="1"/>
    </xf>
    <xf numFmtId="0" fontId="1" fillId="0" borderId="1" xfId="0" applyFont="1" applyBorder="1" applyAlignment="1" applyProtection="1">
      <alignment horizontal="justify" vertical="center" wrapText="1"/>
      <protection locked="0"/>
    </xf>
    <xf numFmtId="0" fontId="11" fillId="35"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5" fillId="0" borderId="5" xfId="0" applyFont="1" applyBorder="1" applyAlignment="1">
      <alignment vertical="center" wrapText="1"/>
    </xf>
    <xf numFmtId="14" fontId="27" fillId="0" borderId="1" xfId="0" applyNumberFormat="1" applyFont="1" applyBorder="1" applyAlignment="1">
      <alignment horizontal="center" vertical="center" wrapText="1"/>
    </xf>
    <xf numFmtId="0" fontId="0" fillId="0" borderId="0" xfId="0" applyAlignment="1">
      <alignment vertical="center"/>
    </xf>
    <xf numFmtId="0" fontId="11" fillId="0" borderId="1" xfId="0" applyFont="1" applyBorder="1" applyAlignment="1">
      <alignment vertical="center"/>
    </xf>
    <xf numFmtId="0" fontId="11" fillId="0" borderId="1" xfId="0" applyFont="1" applyBorder="1" applyAlignment="1">
      <alignment vertical="center" wrapText="1"/>
    </xf>
    <xf numFmtId="0" fontId="11" fillId="0" borderId="1" xfId="0" applyFont="1" applyBorder="1" applyAlignment="1">
      <alignment horizontal="center" vertical="center"/>
    </xf>
    <xf numFmtId="0" fontId="0" fillId="0" borderId="1" xfId="0" applyBorder="1" applyAlignment="1">
      <alignment horizontal="left" vertical="center" wrapText="1"/>
    </xf>
    <xf numFmtId="0" fontId="11" fillId="0" borderId="6" xfId="0" applyFont="1" applyBorder="1" applyAlignment="1">
      <alignment vertical="center"/>
    </xf>
    <xf numFmtId="0" fontId="0" fillId="0" borderId="6" xfId="0" applyBorder="1" applyAlignment="1">
      <alignment vertical="center"/>
    </xf>
    <xf numFmtId="0" fontId="0" fillId="0" borderId="6" xfId="0" applyBorder="1" applyAlignment="1">
      <alignment vertical="center" wrapText="1"/>
    </xf>
    <xf numFmtId="0" fontId="11" fillId="0" borderId="1" xfId="0" applyFont="1" applyBorder="1" applyAlignment="1">
      <alignment horizontal="center" vertical="center" wrapText="1"/>
    </xf>
    <xf numFmtId="0" fontId="0" fillId="0" borderId="21" xfId="0" applyBorder="1" applyAlignment="1">
      <alignment vertical="center" wrapText="1"/>
    </xf>
    <xf numFmtId="0" fontId="11" fillId="0" borderId="6" xfId="0" applyFont="1" applyBorder="1" applyAlignment="1">
      <alignment vertical="center" wrapText="1"/>
    </xf>
    <xf numFmtId="0" fontId="11" fillId="14" borderId="6" xfId="0" applyFont="1" applyFill="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xf>
    <xf numFmtId="0" fontId="38" fillId="0" borderId="1" xfId="0"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9" fillId="0" borderId="1" xfId="0" applyFont="1" applyFill="1" applyBorder="1" applyAlignment="1">
      <alignment horizontal="justify" vertical="center" wrapText="1"/>
    </xf>
    <xf numFmtId="0" fontId="9" fillId="0" borderId="1" xfId="0" applyFont="1" applyBorder="1" applyAlignment="1" applyProtection="1">
      <alignment horizontal="justify" vertical="center" wrapText="1"/>
      <protection locked="0"/>
    </xf>
    <xf numFmtId="0" fontId="30" fillId="9" borderId="10" xfId="0" applyFont="1" applyFill="1" applyBorder="1" applyAlignment="1">
      <alignment horizontal="center" vertical="center" wrapText="1"/>
    </xf>
    <xf numFmtId="0" fontId="30" fillId="9" borderId="47" xfId="0" applyFont="1" applyFill="1" applyBorder="1" applyAlignment="1">
      <alignment horizontal="center" vertical="center" textRotation="90" wrapText="1"/>
    </xf>
    <xf numFmtId="0" fontId="30" fillId="9" borderId="48" xfId="0" applyFont="1" applyFill="1" applyBorder="1" applyAlignment="1">
      <alignment horizontal="center" vertical="center" textRotation="90" wrapText="1"/>
    </xf>
    <xf numFmtId="0" fontId="2" fillId="1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9" fillId="0" borderId="1" xfId="0" applyFont="1" applyFill="1" applyBorder="1" applyAlignment="1" applyProtection="1">
      <alignment horizontal="justify" vertical="top" wrapText="1"/>
      <protection locked="0"/>
    </xf>
    <xf numFmtId="164" fontId="9"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vertical="center" wrapText="1"/>
      <protection locked="0"/>
    </xf>
    <xf numFmtId="9" fontId="4" fillId="0" borderId="1" xfId="0" applyNumberFormat="1" applyFont="1" applyBorder="1" applyAlignment="1" applyProtection="1">
      <alignment horizontal="center" vertical="center" wrapText="1"/>
      <protection locked="0"/>
    </xf>
    <xf numFmtId="0" fontId="9" fillId="0" borderId="51" xfId="0" applyFont="1" applyFill="1" applyBorder="1" applyAlignment="1" applyProtection="1">
      <alignment horizontal="justify" vertical="top" wrapText="1"/>
      <protection locked="0"/>
    </xf>
    <xf numFmtId="0" fontId="9" fillId="0" borderId="52" xfId="0" applyFont="1" applyFill="1" applyBorder="1" applyAlignment="1" applyProtection="1">
      <alignment horizontal="justify" vertical="top" wrapText="1"/>
      <protection locked="0"/>
    </xf>
    <xf numFmtId="0" fontId="9" fillId="14" borderId="1" xfId="0" applyFont="1" applyFill="1" applyBorder="1" applyAlignment="1" applyProtection="1">
      <alignment horizontal="justify" vertical="center" wrapText="1"/>
      <protection locked="0"/>
    </xf>
    <xf numFmtId="164" fontId="9" fillId="14" borderId="1" xfId="0" applyNumberFormat="1" applyFont="1" applyFill="1" applyBorder="1" applyAlignment="1" applyProtection="1">
      <alignment horizontal="center" vertical="center" wrapText="1"/>
      <protection locked="0"/>
    </xf>
    <xf numFmtId="0" fontId="9" fillId="14" borderId="1" xfId="0" applyFont="1" applyFill="1" applyBorder="1" applyAlignment="1" applyProtection="1">
      <alignment horizontal="justify" vertical="top" wrapText="1"/>
      <protection locked="0"/>
    </xf>
    <xf numFmtId="0" fontId="1" fillId="14" borderId="1" xfId="0" applyFont="1" applyFill="1" applyBorder="1" applyAlignment="1" applyProtection="1">
      <alignment horizontal="justify" vertical="center" wrapText="1"/>
      <protection locked="0"/>
    </xf>
    <xf numFmtId="0" fontId="4" fillId="14" borderId="1" xfId="0" applyFont="1" applyFill="1" applyBorder="1" applyAlignment="1" applyProtection="1">
      <alignment horizontal="justify" vertical="center" wrapText="1"/>
      <protection locked="0"/>
    </xf>
    <xf numFmtId="0" fontId="9" fillId="14" borderId="1" xfId="0" applyFont="1" applyFill="1" applyBorder="1" applyAlignment="1">
      <alignment horizontal="justify" vertical="center" wrapText="1"/>
    </xf>
    <xf numFmtId="0" fontId="9" fillId="14" borderId="1" xfId="0" applyFont="1" applyFill="1" applyBorder="1" applyAlignment="1" applyProtection="1">
      <alignment horizontal="center" vertical="center" wrapText="1"/>
      <protection locked="0"/>
    </xf>
    <xf numFmtId="0" fontId="1" fillId="14" borderId="1" xfId="0" applyFont="1" applyFill="1" applyBorder="1" applyAlignment="1" applyProtection="1">
      <alignment horizontal="center" vertical="center" wrapText="1"/>
      <protection locked="0"/>
    </xf>
    <xf numFmtId="0" fontId="3" fillId="14" borderId="1" xfId="0" applyFont="1" applyFill="1" applyBorder="1" applyAlignment="1" applyProtection="1">
      <alignment horizontal="justify" vertical="center" wrapText="1"/>
      <protection locked="0"/>
    </xf>
    <xf numFmtId="14" fontId="3" fillId="14" borderId="1" xfId="0" applyNumberFormat="1" applyFont="1" applyFill="1" applyBorder="1" applyAlignment="1" applyProtection="1">
      <alignment horizontal="center" vertical="center" wrapText="1"/>
      <protection locked="0"/>
    </xf>
    <xf numFmtId="14" fontId="1" fillId="0" borderId="1" xfId="0" applyNumberFormat="1" applyFont="1" applyBorder="1" applyAlignment="1" applyProtection="1">
      <alignment horizontal="center" vertical="center" wrapText="1"/>
      <protection locked="0"/>
    </xf>
    <xf numFmtId="0" fontId="30" fillId="9" borderId="43" xfId="0" applyFont="1" applyFill="1" applyBorder="1" applyAlignment="1">
      <alignment horizontal="center" vertical="center" textRotation="90" wrapText="1"/>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9" fontId="3" fillId="0" borderId="1" xfId="0" applyNumberFormat="1" applyFont="1" applyBorder="1" applyAlignment="1" applyProtection="1">
      <alignment horizontal="center" vertical="center" wrapText="1"/>
      <protection locked="0"/>
    </xf>
    <xf numFmtId="14" fontId="3" fillId="0" borderId="1" xfId="0" applyNumberFormat="1" applyFont="1" applyBorder="1" applyAlignment="1" applyProtection="1">
      <alignment horizontal="center" vertical="center" wrapText="1"/>
      <protection locked="0"/>
    </xf>
    <xf numFmtId="0" fontId="48" fillId="0" borderId="1" xfId="6" applyBorder="1" applyAlignment="1" applyProtection="1">
      <alignment horizontal="justify" vertical="center" wrapText="1"/>
      <protection locked="0"/>
    </xf>
    <xf numFmtId="9" fontId="1" fillId="0" borderId="1" xfId="2" applyFont="1" applyBorder="1" applyAlignment="1" applyProtection="1">
      <alignment horizontal="center" vertical="center" wrapText="1"/>
      <protection locked="0"/>
    </xf>
    <xf numFmtId="0" fontId="3" fillId="0" borderId="1" xfId="0" applyFont="1" applyBorder="1" applyAlignment="1" applyProtection="1">
      <alignment vertical="center" wrapText="1"/>
      <protection locked="0"/>
    </xf>
    <xf numFmtId="0" fontId="30" fillId="9" borderId="42" xfId="0" applyFont="1" applyFill="1" applyBorder="1" applyAlignment="1">
      <alignment horizontal="center" vertical="center" textRotation="90" wrapText="1"/>
    </xf>
    <xf numFmtId="0" fontId="32" fillId="0" borderId="1" xfId="0" applyFont="1" applyBorder="1" applyAlignment="1">
      <alignment horizontal="center" vertical="center" wrapText="1"/>
    </xf>
    <xf numFmtId="0" fontId="32" fillId="0" borderId="37" xfId="0" applyFont="1" applyBorder="1" applyAlignment="1">
      <alignment horizontal="center" vertical="center" wrapText="1"/>
    </xf>
    <xf numFmtId="0" fontId="31" fillId="14" borderId="49" xfId="0" applyFont="1" applyFill="1" applyBorder="1" applyAlignment="1">
      <alignment horizontal="center" vertical="center" wrapText="1"/>
    </xf>
    <xf numFmtId="0" fontId="31" fillId="14" borderId="38" xfId="0" applyFont="1" applyFill="1" applyBorder="1" applyAlignment="1">
      <alignment horizontal="center" vertical="center" wrapText="1"/>
    </xf>
    <xf numFmtId="0" fontId="32" fillId="0" borderId="38"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49" xfId="0" applyFont="1" applyBorder="1" applyAlignment="1">
      <alignment horizontal="center" vertical="center" wrapText="1"/>
    </xf>
    <xf numFmtId="0" fontId="32" fillId="0" borderId="39" xfId="0" applyFont="1" applyBorder="1" applyAlignment="1">
      <alignment horizontal="center" vertical="center" wrapText="1"/>
    </xf>
    <xf numFmtId="0" fontId="31" fillId="14" borderId="6" xfId="0" applyFont="1" applyFill="1" applyBorder="1" applyAlignment="1">
      <alignment horizontal="center" vertical="center" wrapText="1"/>
    </xf>
    <xf numFmtId="0" fontId="31" fillId="14" borderId="1" xfId="0" applyFont="1" applyFill="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 xfId="0" applyFont="1" applyBorder="1" applyAlignment="1">
      <alignment horizontal="left" vertical="center" wrapText="1"/>
    </xf>
    <xf numFmtId="0" fontId="32" fillId="0" borderId="37" xfId="0" applyFont="1" applyBorder="1" applyAlignment="1">
      <alignment horizontal="left" vertical="center" wrapText="1"/>
    </xf>
    <xf numFmtId="0" fontId="30" fillId="9" borderId="46" xfId="0" applyFont="1" applyFill="1" applyBorder="1" applyAlignment="1">
      <alignment horizontal="center" vertical="center" textRotation="90" wrapText="1"/>
    </xf>
    <xf numFmtId="0" fontId="30" fillId="9" borderId="43" xfId="0" applyFont="1" applyFill="1" applyBorder="1" applyAlignment="1">
      <alignment horizontal="center" vertical="center" textRotation="90" wrapText="1"/>
    </xf>
    <xf numFmtId="0" fontId="30" fillId="9" borderId="10" xfId="0" applyFont="1" applyFill="1" applyBorder="1" applyAlignment="1">
      <alignment horizontal="center" vertical="center" textRotation="90" wrapText="1"/>
    </xf>
    <xf numFmtId="0" fontId="31" fillId="0" borderId="44"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6" xfId="0" applyFont="1" applyBorder="1" applyAlignment="1">
      <alignment horizontal="center" vertical="center" wrapText="1"/>
    </xf>
    <xf numFmtId="0" fontId="31" fillId="14" borderId="44" xfId="0" applyFont="1" applyFill="1" applyBorder="1" applyAlignment="1">
      <alignment horizontal="center" vertical="center" wrapText="1"/>
    </xf>
    <xf numFmtId="0" fontId="31" fillId="14" borderId="7" xfId="0" applyFont="1" applyFill="1" applyBorder="1" applyAlignment="1">
      <alignment horizontal="center" vertical="center" wrapText="1"/>
    </xf>
    <xf numFmtId="0" fontId="31" fillId="0" borderId="1"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45"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45"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34" xfId="0" applyFont="1" applyBorder="1" applyAlignment="1">
      <alignment horizontal="center" vertical="center" wrapText="1"/>
    </xf>
    <xf numFmtId="0" fontId="30" fillId="9" borderId="32" xfId="0" applyFont="1" applyFill="1" applyBorder="1" applyAlignment="1">
      <alignment horizontal="center" vertical="center" wrapText="1"/>
    </xf>
    <xf numFmtId="0" fontId="30" fillId="9" borderId="35" xfId="0" applyFont="1" applyFill="1" applyBorder="1" applyAlignment="1">
      <alignment horizontal="center" vertical="center" wrapText="1"/>
    </xf>
    <xf numFmtId="0" fontId="30" fillId="9" borderId="36" xfId="0" applyFont="1" applyFill="1" applyBorder="1" applyAlignment="1">
      <alignment horizontal="center" vertical="center" wrapText="1"/>
    </xf>
    <xf numFmtId="0" fontId="31" fillId="14" borderId="40" xfId="0" applyFont="1" applyFill="1" applyBorder="1" applyAlignment="1">
      <alignment horizontal="center" vertical="center" wrapText="1"/>
    </xf>
    <xf numFmtId="0" fontId="31" fillId="14" borderId="33" xfId="0" applyFont="1" applyFill="1" applyBorder="1" applyAlignment="1">
      <alignment horizontal="center" vertical="center" wrapText="1"/>
    </xf>
    <xf numFmtId="0" fontId="32" fillId="0" borderId="33" xfId="0" applyFont="1" applyBorder="1" applyAlignment="1">
      <alignment horizontal="center" vertical="center" wrapText="1"/>
    </xf>
    <xf numFmtId="0" fontId="32" fillId="0" borderId="41" xfId="0" applyFont="1" applyBorder="1" applyAlignment="1">
      <alignment horizontal="center" vertical="center" wrapText="1"/>
    </xf>
    <xf numFmtId="0" fontId="31" fillId="0" borderId="40" xfId="0" applyFont="1" applyBorder="1" applyAlignment="1">
      <alignment horizontal="justify" vertical="center" wrapText="1"/>
    </xf>
    <xf numFmtId="0" fontId="31" fillId="0" borderId="33" xfId="0" applyFont="1" applyBorder="1" applyAlignment="1">
      <alignment horizontal="justify" vertical="center" wrapText="1"/>
    </xf>
    <xf numFmtId="0" fontId="31" fillId="0" borderId="41" xfId="0" applyFont="1" applyBorder="1" applyAlignment="1">
      <alignment horizontal="justify" vertical="center" wrapText="1"/>
    </xf>
    <xf numFmtId="0" fontId="31" fillId="0" borderId="40" xfId="0"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14" fontId="27" fillId="0" borderId="4" xfId="0" applyNumberFormat="1" applyFont="1" applyBorder="1" applyAlignment="1">
      <alignment horizontal="center" vertical="center" wrapText="1"/>
    </xf>
    <xf numFmtId="0" fontId="1" fillId="0" borderId="1" xfId="0" applyFont="1" applyBorder="1" applyAlignment="1" applyProtection="1">
      <alignment horizontal="center" vertical="center" wrapText="1"/>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2" fillId="12" borderId="4" xfId="0" applyFont="1" applyFill="1" applyBorder="1" applyAlignment="1" applyProtection="1">
      <alignment horizontal="center" vertical="center" wrapText="1"/>
      <protection locked="0"/>
    </xf>
    <xf numFmtId="0" fontId="2" fillId="12" borderId="3" xfId="0" applyFont="1" applyFill="1" applyBorder="1" applyAlignment="1" applyProtection="1">
      <alignment horizontal="center" vertical="center" wrapText="1"/>
      <protection locked="0"/>
    </xf>
    <xf numFmtId="0" fontId="7" fillId="7" borderId="20" xfId="0" applyFont="1" applyFill="1" applyBorder="1" applyAlignment="1" applyProtection="1">
      <alignment horizontal="center" vertical="center" wrapText="1"/>
      <protection locked="0"/>
    </xf>
    <xf numFmtId="0" fontId="7" fillId="7" borderId="9" xfId="0" applyFont="1" applyFill="1" applyBorder="1" applyAlignment="1" applyProtection="1">
      <alignment horizontal="center" vertical="center" wrapText="1"/>
      <protection locked="0"/>
    </xf>
    <xf numFmtId="0" fontId="7" fillId="7" borderId="21" xfId="0" applyFont="1" applyFill="1" applyBorder="1" applyAlignment="1" applyProtection="1">
      <alignment horizontal="center" vertical="center" wrapText="1"/>
      <protection locked="0"/>
    </xf>
    <xf numFmtId="0" fontId="7" fillId="7" borderId="8"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7" borderId="22" xfId="0" applyFont="1" applyFill="1" applyBorder="1" applyAlignment="1" applyProtection="1">
      <alignment horizontal="center" vertical="center" wrapText="1"/>
      <protection locked="0"/>
    </xf>
    <xf numFmtId="0" fontId="7" fillId="7" borderId="23" xfId="0" applyFont="1" applyFill="1" applyBorder="1" applyAlignment="1" applyProtection="1">
      <alignment horizontal="center" vertical="center" wrapText="1"/>
      <protection locked="0"/>
    </xf>
    <xf numFmtId="0" fontId="7" fillId="7" borderId="24" xfId="0" applyFont="1" applyFill="1" applyBorder="1" applyAlignment="1" applyProtection="1">
      <alignment horizontal="center" vertical="center" wrapText="1"/>
      <protection locked="0"/>
    </xf>
    <xf numFmtId="0" fontId="7" fillId="7" borderId="25" xfId="0" applyFont="1" applyFill="1" applyBorder="1" applyAlignment="1" applyProtection="1">
      <alignment horizontal="center" vertical="center" wrapText="1"/>
      <protection locked="0"/>
    </xf>
    <xf numFmtId="0" fontId="2" fillId="12" borderId="2" xfId="0" applyFont="1" applyFill="1" applyBorder="1" applyAlignment="1" applyProtection="1">
      <alignment horizontal="center" vertical="center" wrapText="1"/>
      <protection locked="0"/>
    </xf>
    <xf numFmtId="0" fontId="2" fillId="37" borderId="1"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5" fillId="12" borderId="1" xfId="0" applyFont="1" applyFill="1" applyBorder="1" applyAlignment="1" applyProtection="1">
      <alignment horizontal="center" vertical="center" wrapText="1"/>
      <protection locked="0"/>
    </xf>
    <xf numFmtId="0" fontId="43" fillId="11" borderId="1" xfId="0" applyFont="1" applyFill="1" applyBorder="1" applyAlignment="1" applyProtection="1">
      <alignment horizontal="center" vertical="center" wrapText="1"/>
      <protection locked="0"/>
    </xf>
    <xf numFmtId="0" fontId="7" fillId="10" borderId="1" xfId="0" applyFont="1" applyFill="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xf>
    <xf numFmtId="1" fontId="37" fillId="0" borderId="1" xfId="0" applyNumberFormat="1" applyFont="1" applyBorder="1" applyAlignment="1" applyProtection="1">
      <alignment horizontal="center" vertical="center" wrapText="1"/>
    </xf>
    <xf numFmtId="0" fontId="20" fillId="19" borderId="2" xfId="0" applyFont="1" applyFill="1" applyBorder="1" applyAlignment="1" applyProtection="1">
      <alignment horizontal="center" vertical="center" wrapText="1"/>
      <protection locked="0"/>
    </xf>
    <xf numFmtId="0" fontId="20" fillId="19" borderId="3"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19" fillId="18" borderId="0" xfId="0" applyFont="1" applyFill="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13"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1" xfId="0" applyFont="1" applyFill="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1" fillId="0" borderId="4"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21"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7" fillId="8" borderId="20" xfId="0" applyFont="1" applyFill="1" applyBorder="1" applyAlignment="1" applyProtection="1">
      <alignment horizontal="center" vertical="center" wrapText="1"/>
      <protection locked="0"/>
    </xf>
    <xf numFmtId="0" fontId="7" fillId="8" borderId="9" xfId="0" applyFont="1" applyFill="1" applyBorder="1" applyAlignment="1" applyProtection="1">
      <alignment horizontal="center" vertical="center" wrapText="1"/>
      <protection locked="0"/>
    </xf>
    <xf numFmtId="0" fontId="7" fillId="8" borderId="8" xfId="0" applyFont="1" applyFill="1" applyBorder="1" applyAlignment="1" applyProtection="1">
      <alignment horizontal="center" vertical="center" wrapText="1"/>
      <protection locked="0"/>
    </xf>
    <xf numFmtId="0" fontId="7" fillId="8" borderId="0" xfId="0" applyFont="1" applyFill="1" applyBorder="1" applyAlignment="1" applyProtection="1">
      <alignment horizontal="center" vertical="center" wrapText="1"/>
      <protection locked="0"/>
    </xf>
    <xf numFmtId="0" fontId="7" fillId="8" borderId="23"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38" fillId="0" borderId="4" xfId="0" applyFont="1" applyBorder="1" applyAlignment="1" applyProtection="1">
      <alignment horizontal="center" vertical="center" wrapText="1"/>
    </xf>
    <xf numFmtId="0" fontId="38" fillId="0" borderId="2" xfId="0" applyFont="1" applyBorder="1" applyAlignment="1" applyProtection="1">
      <alignment horizontal="center" vertical="center" wrapText="1"/>
    </xf>
    <xf numFmtId="0" fontId="38" fillId="0" borderId="3" xfId="0" applyFont="1" applyBorder="1" applyAlignment="1" applyProtection="1">
      <alignment horizontal="center" vertical="center" wrapText="1"/>
    </xf>
    <xf numFmtId="0" fontId="38" fillId="0" borderId="4" xfId="0" applyFont="1" applyBorder="1" applyAlignment="1" applyProtection="1">
      <alignment horizontal="center" vertical="center" wrapText="1"/>
      <protection locked="0"/>
    </xf>
    <xf numFmtId="0" fontId="38" fillId="0" borderId="2" xfId="0" applyFont="1" applyBorder="1" applyAlignment="1" applyProtection="1">
      <alignment horizontal="center" vertical="center" wrapText="1"/>
      <protection locked="0"/>
    </xf>
    <xf numFmtId="0" fontId="38" fillId="0" borderId="3" xfId="0" applyFont="1" applyBorder="1" applyAlignment="1" applyProtection="1">
      <alignment horizontal="center" vertical="center" wrapText="1"/>
      <protection locked="0"/>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1" fillId="0" borderId="1" xfId="0" applyFont="1" applyBorder="1" applyAlignment="1">
      <alignment horizontal="justify" vertical="center" wrapText="1"/>
    </xf>
    <xf numFmtId="0" fontId="1" fillId="13" borderId="1" xfId="0" applyFont="1" applyFill="1" applyBorder="1" applyAlignment="1">
      <alignment horizontal="justify" vertical="center" wrapText="1"/>
    </xf>
    <xf numFmtId="0" fontId="1" fillId="23"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8" xfId="0" applyFont="1" applyBorder="1" applyAlignment="1">
      <alignment horizontal="center"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0" borderId="0" xfId="0" applyFont="1" applyBorder="1" applyAlignment="1">
      <alignment horizontal="center" vertical="center" wrapText="1"/>
    </xf>
    <xf numFmtId="0" fontId="35" fillId="24"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1"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2" xfId="0" applyFont="1" applyBorder="1" applyAlignment="1">
      <alignment horizontal="justify" vertical="center" wrapText="1"/>
    </xf>
    <xf numFmtId="0" fontId="35" fillId="25"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0" fontId="1" fillId="28" borderId="1" xfId="0" applyFont="1" applyFill="1" applyBorder="1" applyAlignment="1">
      <alignment horizontal="justify"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0" fontId="1" fillId="29" borderId="1"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15" fontId="1"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0" fontId="1" fillId="30" borderId="1" xfId="0" applyFont="1" applyFill="1" applyBorder="1" applyAlignment="1">
      <alignment horizontal="justify" vertical="center" wrapText="1"/>
    </xf>
    <xf numFmtId="0" fontId="1" fillId="31"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12"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34" borderId="1" xfId="0" applyFont="1" applyFill="1" applyBorder="1" applyAlignment="1">
      <alignment horizontal="justify" vertical="center" wrapText="1"/>
    </xf>
    <xf numFmtId="0" fontId="5" fillId="10" borderId="1" xfId="0" applyFont="1" applyFill="1" applyBorder="1" applyAlignment="1" applyProtection="1">
      <alignment horizontal="center" vertical="center" wrapText="1"/>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2" fillId="0" borderId="1" xfId="0" applyFont="1" applyBorder="1" applyAlignment="1">
      <alignment horizontal="center"/>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7" xfId="0" applyFont="1" applyBorder="1" applyAlignment="1">
      <alignment vertical="center" wrapText="1"/>
    </xf>
    <xf numFmtId="0" fontId="3" fillId="0" borderId="1" xfId="0" applyFont="1" applyBorder="1" applyAlignment="1">
      <alignment vertical="center" wrapText="1"/>
    </xf>
    <xf numFmtId="0" fontId="5" fillId="0" borderId="20" xfId="0" applyFont="1" applyBorder="1" applyAlignment="1">
      <alignment horizontal="left" vertical="center" wrapText="1"/>
    </xf>
    <xf numFmtId="0" fontId="5" fillId="0" borderId="9" xfId="0" applyFont="1" applyBorder="1" applyAlignment="1">
      <alignment horizontal="left" vertical="center" wrapText="1"/>
    </xf>
    <xf numFmtId="0" fontId="5" fillId="0" borderId="21"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3" fillId="0" borderId="20" xfId="0" applyFont="1" applyBorder="1" applyAlignment="1">
      <alignment horizontal="center" vertical="center" wrapText="1"/>
    </xf>
    <xf numFmtId="0" fontId="3" fillId="0" borderId="23"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41" fillId="0" borderId="4" xfId="0" applyFont="1" applyBorder="1" applyAlignment="1">
      <alignment horizontal="center"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46" fillId="12" borderId="1" xfId="0" applyFont="1" applyFill="1" applyBorder="1" applyAlignment="1">
      <alignment horizontal="center" vertical="center" textRotation="90"/>
    </xf>
    <xf numFmtId="0" fontId="0" fillId="0" borderId="5" xfId="0" applyBorder="1" applyAlignment="1">
      <alignment horizontal="left" vertical="center" wrapText="1"/>
    </xf>
    <xf numFmtId="0" fontId="0" fillId="0" borderId="7"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7" xfId="0" applyBorder="1" applyAlignment="1">
      <alignment horizontal="left" vertical="center" wrapText="1"/>
    </xf>
    <xf numFmtId="0" fontId="11" fillId="0" borderId="1" xfId="0" applyFont="1" applyBorder="1" applyAlignment="1">
      <alignment horizontal="left" vertical="center" wrapText="1"/>
    </xf>
    <xf numFmtId="0" fontId="44" fillId="12" borderId="1" xfId="0" applyFont="1" applyFill="1" applyBorder="1" applyAlignment="1">
      <alignment horizontal="center" vertical="center" textRotation="90"/>
    </xf>
    <xf numFmtId="0" fontId="0" fillId="0" borderId="1" xfId="0" applyBorder="1" applyAlignment="1">
      <alignment vertical="center"/>
    </xf>
    <xf numFmtId="0" fontId="11" fillId="14" borderId="4"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0" fillId="0" borderId="1" xfId="0" applyBorder="1" applyAlignment="1">
      <alignment vertical="center" wrapText="1"/>
    </xf>
    <xf numFmtId="0" fontId="0" fillId="0" borderId="4"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horizontal="center" vertical="center" wrapText="1"/>
    </xf>
    <xf numFmtId="0" fontId="11" fillId="0" borderId="6" xfId="0" applyFont="1" applyBorder="1" applyAlignment="1">
      <alignment horizontal="center" vertical="center" wrapText="1"/>
    </xf>
    <xf numFmtId="0" fontId="0" fillId="0" borderId="1" xfId="0" applyFont="1" applyBorder="1" applyAlignment="1">
      <alignment horizontal="left"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25" xfId="0" applyFont="1" applyBorder="1" applyAlignment="1">
      <alignment horizontal="left" vertical="center"/>
    </xf>
    <xf numFmtId="0" fontId="11" fillId="0" borderId="6" xfId="0" applyFont="1" applyBorder="1" applyAlignment="1">
      <alignment horizontal="left" vertical="center"/>
    </xf>
    <xf numFmtId="0" fontId="44" fillId="12" borderId="4" xfId="0" applyFont="1" applyFill="1" applyBorder="1" applyAlignment="1">
      <alignment horizontal="center" vertical="center" textRotation="90"/>
    </xf>
    <xf numFmtId="0" fontId="44" fillId="12" borderId="2" xfId="0" applyFont="1" applyFill="1" applyBorder="1" applyAlignment="1">
      <alignment horizontal="center" vertical="center" textRotation="90"/>
    </xf>
    <xf numFmtId="0" fontId="44" fillId="12" borderId="3" xfId="0" applyFont="1" applyFill="1" applyBorder="1" applyAlignment="1">
      <alignment horizontal="center" vertical="center" textRotation="90"/>
    </xf>
    <xf numFmtId="0" fontId="0" fillId="0" borderId="20" xfId="0" applyBorder="1" applyAlignment="1">
      <alignment horizontal="left" vertical="center" wrapText="1"/>
    </xf>
    <xf numFmtId="0" fontId="0" fillId="0" borderId="8" xfId="0" applyBorder="1" applyAlignment="1">
      <alignment horizontal="left" vertical="center" wrapText="1"/>
    </xf>
    <xf numFmtId="0" fontId="0" fillId="0" borderId="23"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3" fillId="0" borderId="0" xfId="0" applyFont="1" applyAlignment="1" applyProtection="1">
      <alignment horizontal="left" vertical="center" wrapText="1"/>
      <protection locked="0"/>
    </xf>
    <xf numFmtId="0" fontId="2" fillId="12" borderId="4" xfId="0" applyFont="1" applyFill="1" applyBorder="1" applyAlignment="1" applyProtection="1">
      <alignment horizontal="left" vertical="center" wrapText="1"/>
      <protection locked="0"/>
    </xf>
    <xf numFmtId="0" fontId="2" fillId="12" borderId="3" xfId="0" applyFont="1" applyFill="1" applyBorder="1" applyAlignment="1" applyProtection="1">
      <alignment horizontal="left" vertical="center" wrapText="1"/>
      <protection locked="0"/>
    </xf>
    <xf numFmtId="9" fontId="3" fillId="0" borderId="1" xfId="0" applyNumberFormat="1"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49" fillId="14" borderId="1" xfId="0" applyFont="1" applyFill="1" applyBorder="1" applyAlignment="1">
      <alignment horizontal="justify" vertical="center" wrapText="1"/>
    </xf>
  </cellXfs>
  <cellStyles count="7">
    <cellStyle name="Hipervínculo" xfId="6" builtinId="8"/>
    <cellStyle name="Hipervínculo 2" xfId="4"/>
    <cellStyle name="Normal" xfId="0" builtinId="0"/>
    <cellStyle name="Normal 2" xfId="5"/>
    <cellStyle name="Normal 3" xfId="1"/>
    <cellStyle name="Normal 3 2" xfId="3"/>
    <cellStyle name="Porcentaje" xfId="2" builtinId="5"/>
  </cellStyles>
  <dxfs count="353">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 xmlns:a16="http://schemas.microsoft.com/office/drawing/2014/main" id="{00000000-0008-0000-0000-000002000000}"/>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425824</xdr:colOff>
      <xdr:row>1</xdr:row>
      <xdr:rowOff>67234</xdr:rowOff>
    </xdr:from>
    <xdr:to>
      <xdr:col>22</xdr:col>
      <xdr:colOff>549087</xdr:colOff>
      <xdr:row>6</xdr:row>
      <xdr:rowOff>67234</xdr:rowOff>
    </xdr:to>
    <xdr:sp macro="" textlink="">
      <xdr:nvSpPr>
        <xdr:cNvPr id="4" name="Flecha: hacia la izquierda 1">
          <a:hlinkClick xmlns:r="http://schemas.openxmlformats.org/officeDocument/2006/relationships" r:id="rId1"/>
          <a:extLst>
            <a:ext uri="{FF2B5EF4-FFF2-40B4-BE49-F238E27FC236}"/>
          </a:extLst>
        </xdr:cNvPr>
        <xdr:cNvSpPr/>
      </xdr:nvSpPr>
      <xdr:spPr>
        <a:xfrm>
          <a:off x="17456524" y="219634"/>
          <a:ext cx="110433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152400</xdr:colOff>
      <xdr:row>1</xdr:row>
      <xdr:rowOff>95250</xdr:rowOff>
    </xdr:from>
    <xdr:to>
      <xdr:col>0</xdr:col>
      <xdr:colOff>1152525</xdr:colOff>
      <xdr:row>7</xdr:row>
      <xdr:rowOff>95250</xdr:rowOff>
    </xdr:to>
    <xdr:pic>
      <xdr:nvPicPr>
        <xdr:cNvPr id="5" name="Picture 23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247650"/>
          <a:ext cx="10001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425824</xdr:colOff>
      <xdr:row>1</xdr:row>
      <xdr:rowOff>67234</xdr:rowOff>
    </xdr:from>
    <xdr:to>
      <xdr:col>22</xdr:col>
      <xdr:colOff>549087</xdr:colOff>
      <xdr:row>6</xdr:row>
      <xdr:rowOff>67234</xdr:rowOff>
    </xdr:to>
    <xdr:sp macro="" textlink="">
      <xdr:nvSpPr>
        <xdr:cNvPr id="6" name="Flecha: hacia la izquierda 1">
          <a:hlinkClick xmlns:r="http://schemas.openxmlformats.org/officeDocument/2006/relationships" r:id="rId1"/>
          <a:extLst>
            <a:ext uri="{FF2B5EF4-FFF2-40B4-BE49-F238E27FC236}"/>
          </a:extLst>
        </xdr:cNvPr>
        <xdr:cNvSpPr/>
      </xdr:nvSpPr>
      <xdr:spPr>
        <a:xfrm>
          <a:off x="17456524" y="219634"/>
          <a:ext cx="110433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152400</xdr:colOff>
      <xdr:row>1</xdr:row>
      <xdr:rowOff>95250</xdr:rowOff>
    </xdr:from>
    <xdr:to>
      <xdr:col>0</xdr:col>
      <xdr:colOff>1152525</xdr:colOff>
      <xdr:row>7</xdr:row>
      <xdr:rowOff>95250</xdr:rowOff>
    </xdr:to>
    <xdr:pic>
      <xdr:nvPicPr>
        <xdr:cNvPr id="7" name="Picture 23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2400" y="247650"/>
          <a:ext cx="10001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425824</xdr:colOff>
      <xdr:row>1</xdr:row>
      <xdr:rowOff>67234</xdr:rowOff>
    </xdr:from>
    <xdr:to>
      <xdr:col>22</xdr:col>
      <xdr:colOff>549087</xdr:colOff>
      <xdr:row>6</xdr:row>
      <xdr:rowOff>67234</xdr:rowOff>
    </xdr:to>
    <xdr:sp macro="" textlink="">
      <xdr:nvSpPr>
        <xdr:cNvPr id="8" name="Flecha: hacia la izquierda 1">
          <a:hlinkClick xmlns:r="http://schemas.openxmlformats.org/officeDocument/2006/relationships" r:id="rId1"/>
          <a:extLst>
            <a:ext uri="{FF2B5EF4-FFF2-40B4-BE49-F238E27FC236}"/>
          </a:extLst>
        </xdr:cNvPr>
        <xdr:cNvSpPr/>
      </xdr:nvSpPr>
      <xdr:spPr>
        <a:xfrm>
          <a:off x="17456524" y="219634"/>
          <a:ext cx="110433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152400</xdr:colOff>
      <xdr:row>1</xdr:row>
      <xdr:rowOff>95250</xdr:rowOff>
    </xdr:from>
    <xdr:to>
      <xdr:col>0</xdr:col>
      <xdr:colOff>1152525</xdr:colOff>
      <xdr:row>7</xdr:row>
      <xdr:rowOff>95250</xdr:rowOff>
    </xdr:to>
    <xdr:pic>
      <xdr:nvPicPr>
        <xdr:cNvPr id="9" name="Picture 23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2400" y="247650"/>
          <a:ext cx="10001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425824</xdr:colOff>
      <xdr:row>1</xdr:row>
      <xdr:rowOff>67234</xdr:rowOff>
    </xdr:from>
    <xdr:to>
      <xdr:col>22</xdr:col>
      <xdr:colOff>549087</xdr:colOff>
      <xdr:row>6</xdr:row>
      <xdr:rowOff>67234</xdr:rowOff>
    </xdr:to>
    <xdr:sp macro="" textlink="">
      <xdr:nvSpPr>
        <xdr:cNvPr id="10" name="Flecha: hacia la izquierda 1">
          <a:hlinkClick xmlns:r="http://schemas.openxmlformats.org/officeDocument/2006/relationships" r:id="rId1"/>
          <a:extLst>
            <a:ext uri="{FF2B5EF4-FFF2-40B4-BE49-F238E27FC236}"/>
          </a:extLst>
        </xdr:cNvPr>
        <xdr:cNvSpPr/>
      </xdr:nvSpPr>
      <xdr:spPr>
        <a:xfrm>
          <a:off x="17456524" y="219634"/>
          <a:ext cx="110433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152400</xdr:colOff>
      <xdr:row>1</xdr:row>
      <xdr:rowOff>95250</xdr:rowOff>
    </xdr:from>
    <xdr:to>
      <xdr:col>0</xdr:col>
      <xdr:colOff>1152525</xdr:colOff>
      <xdr:row>7</xdr:row>
      <xdr:rowOff>95250</xdr:rowOff>
    </xdr:to>
    <xdr:pic>
      <xdr:nvPicPr>
        <xdr:cNvPr id="11" name="Picture 23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2400" y="247650"/>
          <a:ext cx="10001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74105</xdr:colOff>
      <xdr:row>0</xdr:row>
      <xdr:rowOff>84407</xdr:rowOff>
    </xdr:from>
    <xdr:to>
      <xdr:col>0</xdr:col>
      <xdr:colOff>954746</xdr:colOff>
      <xdr:row>2</xdr:row>
      <xdr:rowOff>285750</xdr:rowOff>
    </xdr:to>
    <xdr:pic>
      <xdr:nvPicPr>
        <xdr:cNvPr id="2" name="Picture 237">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105" y="84407"/>
          <a:ext cx="880641" cy="868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247649</xdr:colOff>
      <xdr:row>1</xdr:row>
      <xdr:rowOff>38100</xdr:rowOff>
    </xdr:from>
    <xdr:to>
      <xdr:col>1</xdr:col>
      <xdr:colOff>828674</xdr:colOff>
      <xdr:row>2</xdr:row>
      <xdr:rowOff>256475</xdr:rowOff>
    </xdr:to>
    <xdr:pic>
      <xdr:nvPicPr>
        <xdr:cNvPr id="2" name="Picture 6">
          <a:extLst>
            <a:ext uri="{FF2B5EF4-FFF2-40B4-BE49-F238E27FC236}">
              <a16:creationId xmlns=""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4" y="200025"/>
          <a:ext cx="581025" cy="50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43656</xdr:colOff>
      <xdr:row>42</xdr:row>
      <xdr:rowOff>23813</xdr:rowOff>
    </xdr:from>
    <xdr:to>
      <xdr:col>4</xdr:col>
      <xdr:colOff>1009970</xdr:colOff>
      <xdr:row>42</xdr:row>
      <xdr:rowOff>3476626</xdr:rowOff>
    </xdr:to>
    <xdr:pic>
      <xdr:nvPicPr>
        <xdr:cNvPr id="2" name="1 Imagen"/>
        <xdr:cNvPicPr>
          <a:picLocks noChangeAspect="1"/>
        </xdr:cNvPicPr>
      </xdr:nvPicPr>
      <xdr:blipFill rotWithShape="1">
        <a:blip xmlns:r="http://schemas.openxmlformats.org/officeDocument/2006/relationships" r:embed="rId1"/>
        <a:srcRect l="17114" t="16928" r="34014" b="16983"/>
        <a:stretch/>
      </xdr:blipFill>
      <xdr:spPr>
        <a:xfrm>
          <a:off x="3361531" y="31551563"/>
          <a:ext cx="4538189" cy="34528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mac/Documents/FURAG/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 val="DATOS "/>
      <sheetName val="Datos"/>
      <sheetName val="Validacion"/>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DATOS "/>
      <sheetName val="GRAFICAS"/>
      <sheetName val="Hoja1"/>
      <sheetName val="Contexto"/>
      <sheetName val="Calific impacto riesgos corrupc"/>
      <sheetName val="Matriz de riesgo "/>
    </sheetNames>
    <sheetDataSet>
      <sheetData sheetId="0"/>
      <sheetData sheetId="1"/>
      <sheetData sheetId="2"/>
      <sheetData sheetId="3"/>
      <sheetData sheetId="4" refreshError="1"/>
      <sheetData sheetId="5"/>
      <sheetData sheetId="6"/>
      <sheetData sheetId="7"/>
      <sheetData sheetId="8"/>
      <sheetData sheetId="9"/>
      <sheetData sheetId="10" refreshError="1"/>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 val="DATOS "/>
      <sheetName val="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8">
          <cell r="A8" t="str">
            <v>Area Administrativa</v>
          </cell>
        </row>
      </sheetData>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row r="15">
          <cell r="C15" t="str">
            <v>Baja</v>
          </cell>
        </row>
      </sheetData>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ow r="15">
          <cell r="C15" t="str">
            <v>Baja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hyperlink" Target="https://drive.google.com/drive/u/2/folders/1I39qdbgTkSyECU8QI4VhwqF9CDQYH3XR" TargetMode="External"/><Relationship Id="rId13" Type="http://schemas.openxmlformats.org/officeDocument/2006/relationships/hyperlink" Target="https://drive.google.com/drive/u/2/folders/1QxyhyaDR1J0Ked6X-tcdxsylbztiMSsC" TargetMode="External"/><Relationship Id="rId3" Type="http://schemas.openxmlformats.org/officeDocument/2006/relationships/hyperlink" Target="https://drive.google.com/drive/u/2/folders/1vi_rWOv1bGbhRAQba94brOAcSRPWtN99" TargetMode="External"/><Relationship Id="rId7" Type="http://schemas.openxmlformats.org/officeDocument/2006/relationships/hyperlink" Target="https://drive.google.com/drive/u/2/folders/1I39qdbgTkSyECU8QI4VhwqF9CDQYH3XR" TargetMode="External"/><Relationship Id="rId12" Type="http://schemas.openxmlformats.org/officeDocument/2006/relationships/hyperlink" Target="https://drive.google.com/drive/u/2/folders/1QxyhyaDR1J0Ked6X-tcdxsylbztiMSsC" TargetMode="External"/><Relationship Id="rId2" Type="http://schemas.openxmlformats.org/officeDocument/2006/relationships/hyperlink" Target="https://drive.google.com/drive/u/2/folders/1vi_rWOv1bGbhRAQba94brOAcSRPWtN99" TargetMode="External"/><Relationship Id="rId1" Type="http://schemas.openxmlformats.org/officeDocument/2006/relationships/hyperlink" Target="https://drive.google.com/drive/u/2/folders/1vi_rWOv1bGbhRAQba94brOAcSRPWtN99" TargetMode="External"/><Relationship Id="rId6" Type="http://schemas.openxmlformats.org/officeDocument/2006/relationships/hyperlink" Target="https://drive.google.com/drive/u/2/folders/1I39qdbgTkSyECU8QI4VhwqF9CDQYH3XR" TargetMode="External"/><Relationship Id="rId11" Type="http://schemas.openxmlformats.org/officeDocument/2006/relationships/hyperlink" Target="https://drive.google.com/drive/u/2/folders/1O3Wk6x1iX7CPQgdOwTNCDsaDl7yxOQxY" TargetMode="External"/><Relationship Id="rId5" Type="http://schemas.openxmlformats.org/officeDocument/2006/relationships/hyperlink" Target="https://drive.google.com/drive/u/2/folders/1I39qdbgTkSyECU8QI4VhwqF9CDQYH3XR" TargetMode="External"/><Relationship Id="rId15" Type="http://schemas.openxmlformats.org/officeDocument/2006/relationships/drawing" Target="../drawings/drawing2.xml"/><Relationship Id="rId10" Type="http://schemas.openxmlformats.org/officeDocument/2006/relationships/hyperlink" Target="https://drive.google.com/drive/u/2/folders/1O3Wk6x1iX7CPQgdOwTNCDsaDl7yxOQxY" TargetMode="External"/><Relationship Id="rId4" Type="http://schemas.openxmlformats.org/officeDocument/2006/relationships/hyperlink" Target="https://drive.google.com/drive/u/2/folders/1vi_rWOv1bGbhRAQba94brOAcSRPWtN99" TargetMode="External"/><Relationship Id="rId9" Type="http://schemas.openxmlformats.org/officeDocument/2006/relationships/hyperlink" Target="https://drive.google.com/drive/u/2/folders/1V_z_k90yEoXK6TKdLJrRJYByjIXFJ_Fr" TargetMode="External"/><Relationship Id="rId1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3"/>
  <sheetViews>
    <sheetView view="pageBreakPreview" topLeftCell="B1" zoomScale="60" zoomScaleNormal="70" workbookViewId="0">
      <selection activeCell="B1" sqref="B1:W8"/>
    </sheetView>
  </sheetViews>
  <sheetFormatPr baseColWidth="10" defaultRowHeight="15" x14ac:dyDescent="0.25"/>
  <cols>
    <col min="1" max="1" width="18.85546875" style="213" customWidth="1"/>
    <col min="2" max="5" width="6.140625" style="213" customWidth="1"/>
    <col min="6" max="9" width="8.5703125" style="213" customWidth="1"/>
    <col min="10" max="10" width="20.42578125" style="213" customWidth="1"/>
    <col min="11" max="13" width="20.85546875" style="213" customWidth="1"/>
    <col min="14" max="18" width="9.5703125" style="213" customWidth="1"/>
    <col min="19" max="19" width="17.42578125" style="213" customWidth="1"/>
    <col min="20" max="22" width="14.7109375" style="108" customWidth="1"/>
    <col min="23" max="256" width="11.42578125" style="213"/>
    <col min="257" max="257" width="18.85546875" style="213" customWidth="1"/>
    <col min="258" max="261" width="6.140625" style="213" customWidth="1"/>
    <col min="262" max="265" width="8.5703125" style="213" customWidth="1"/>
    <col min="266" max="266" width="20.42578125" style="213" customWidth="1"/>
    <col min="267" max="269" width="20.85546875" style="213" customWidth="1"/>
    <col min="270" max="274" width="9.5703125" style="213" customWidth="1"/>
    <col min="275" max="275" width="17.42578125" style="213" customWidth="1"/>
    <col min="276" max="278" width="14.7109375" style="213" customWidth="1"/>
    <col min="279" max="512" width="11.42578125" style="213"/>
    <col min="513" max="513" width="18.85546875" style="213" customWidth="1"/>
    <col min="514" max="517" width="6.140625" style="213" customWidth="1"/>
    <col min="518" max="521" width="8.5703125" style="213" customWidth="1"/>
    <col min="522" max="522" width="20.42578125" style="213" customWidth="1"/>
    <col min="523" max="525" width="20.85546875" style="213" customWidth="1"/>
    <col min="526" max="530" width="9.5703125" style="213" customWidth="1"/>
    <col min="531" max="531" width="17.42578125" style="213" customWidth="1"/>
    <col min="532" max="534" width="14.7109375" style="213" customWidth="1"/>
    <col min="535" max="768" width="11.42578125" style="213"/>
    <col min="769" max="769" width="18.85546875" style="213" customWidth="1"/>
    <col min="770" max="773" width="6.140625" style="213" customWidth="1"/>
    <col min="774" max="777" width="8.5703125" style="213" customWidth="1"/>
    <col min="778" max="778" width="20.42578125" style="213" customWidth="1"/>
    <col min="779" max="781" width="20.85546875" style="213" customWidth="1"/>
    <col min="782" max="786" width="9.5703125" style="213" customWidth="1"/>
    <col min="787" max="787" width="17.42578125" style="213" customWidth="1"/>
    <col min="788" max="790" width="14.7109375" style="213" customWidth="1"/>
    <col min="791" max="1024" width="11.42578125" style="213"/>
    <col min="1025" max="1025" width="18.85546875" style="213" customWidth="1"/>
    <col min="1026" max="1029" width="6.140625" style="213" customWidth="1"/>
    <col min="1030" max="1033" width="8.5703125" style="213" customWidth="1"/>
    <col min="1034" max="1034" width="20.42578125" style="213" customWidth="1"/>
    <col min="1035" max="1037" width="20.85546875" style="213" customWidth="1"/>
    <col min="1038" max="1042" width="9.5703125" style="213" customWidth="1"/>
    <col min="1043" max="1043" width="17.42578125" style="213" customWidth="1"/>
    <col min="1044" max="1046" width="14.7109375" style="213" customWidth="1"/>
    <col min="1047" max="1280" width="11.42578125" style="213"/>
    <col min="1281" max="1281" width="18.85546875" style="213" customWidth="1"/>
    <col min="1282" max="1285" width="6.140625" style="213" customWidth="1"/>
    <col min="1286" max="1289" width="8.5703125" style="213" customWidth="1"/>
    <col min="1290" max="1290" width="20.42578125" style="213" customWidth="1"/>
    <col min="1291" max="1293" width="20.85546875" style="213" customWidth="1"/>
    <col min="1294" max="1298" width="9.5703125" style="213" customWidth="1"/>
    <col min="1299" max="1299" width="17.42578125" style="213" customWidth="1"/>
    <col min="1300" max="1302" width="14.7109375" style="213" customWidth="1"/>
    <col min="1303" max="1536" width="11.42578125" style="213"/>
    <col min="1537" max="1537" width="18.85546875" style="213" customWidth="1"/>
    <col min="1538" max="1541" width="6.140625" style="213" customWidth="1"/>
    <col min="1542" max="1545" width="8.5703125" style="213" customWidth="1"/>
    <col min="1546" max="1546" width="20.42578125" style="213" customWidth="1"/>
    <col min="1547" max="1549" width="20.85546875" style="213" customWidth="1"/>
    <col min="1550" max="1554" width="9.5703125" style="213" customWidth="1"/>
    <col min="1555" max="1555" width="17.42578125" style="213" customWidth="1"/>
    <col min="1556" max="1558" width="14.7109375" style="213" customWidth="1"/>
    <col min="1559" max="1792" width="11.42578125" style="213"/>
    <col min="1793" max="1793" width="18.85546875" style="213" customWidth="1"/>
    <col min="1794" max="1797" width="6.140625" style="213" customWidth="1"/>
    <col min="1798" max="1801" width="8.5703125" style="213" customWidth="1"/>
    <col min="1802" max="1802" width="20.42578125" style="213" customWidth="1"/>
    <col min="1803" max="1805" width="20.85546875" style="213" customWidth="1"/>
    <col min="1806" max="1810" width="9.5703125" style="213" customWidth="1"/>
    <col min="1811" max="1811" width="17.42578125" style="213" customWidth="1"/>
    <col min="1812" max="1814" width="14.7109375" style="213" customWidth="1"/>
    <col min="1815" max="2048" width="11.42578125" style="213"/>
    <col min="2049" max="2049" width="18.85546875" style="213" customWidth="1"/>
    <col min="2050" max="2053" width="6.140625" style="213" customWidth="1"/>
    <col min="2054" max="2057" width="8.5703125" style="213" customWidth="1"/>
    <col min="2058" max="2058" width="20.42578125" style="213" customWidth="1"/>
    <col min="2059" max="2061" width="20.85546875" style="213" customWidth="1"/>
    <col min="2062" max="2066" width="9.5703125" style="213" customWidth="1"/>
    <col min="2067" max="2067" width="17.42578125" style="213" customWidth="1"/>
    <col min="2068" max="2070" width="14.7109375" style="213" customWidth="1"/>
    <col min="2071" max="2304" width="11.42578125" style="213"/>
    <col min="2305" max="2305" width="18.85546875" style="213" customWidth="1"/>
    <col min="2306" max="2309" width="6.140625" style="213" customWidth="1"/>
    <col min="2310" max="2313" width="8.5703125" style="213" customWidth="1"/>
    <col min="2314" max="2314" width="20.42578125" style="213" customWidth="1"/>
    <col min="2315" max="2317" width="20.85546875" style="213" customWidth="1"/>
    <col min="2318" max="2322" width="9.5703125" style="213" customWidth="1"/>
    <col min="2323" max="2323" width="17.42578125" style="213" customWidth="1"/>
    <col min="2324" max="2326" width="14.7109375" style="213" customWidth="1"/>
    <col min="2327" max="2560" width="11.42578125" style="213"/>
    <col min="2561" max="2561" width="18.85546875" style="213" customWidth="1"/>
    <col min="2562" max="2565" width="6.140625" style="213" customWidth="1"/>
    <col min="2566" max="2569" width="8.5703125" style="213" customWidth="1"/>
    <col min="2570" max="2570" width="20.42578125" style="213" customWidth="1"/>
    <col min="2571" max="2573" width="20.85546875" style="213" customWidth="1"/>
    <col min="2574" max="2578" width="9.5703125" style="213" customWidth="1"/>
    <col min="2579" max="2579" width="17.42578125" style="213" customWidth="1"/>
    <col min="2580" max="2582" width="14.7109375" style="213" customWidth="1"/>
    <col min="2583" max="2816" width="11.42578125" style="213"/>
    <col min="2817" max="2817" width="18.85546875" style="213" customWidth="1"/>
    <col min="2818" max="2821" width="6.140625" style="213" customWidth="1"/>
    <col min="2822" max="2825" width="8.5703125" style="213" customWidth="1"/>
    <col min="2826" max="2826" width="20.42578125" style="213" customWidth="1"/>
    <col min="2827" max="2829" width="20.85546875" style="213" customWidth="1"/>
    <col min="2830" max="2834" width="9.5703125" style="213" customWidth="1"/>
    <col min="2835" max="2835" width="17.42578125" style="213" customWidth="1"/>
    <col min="2836" max="2838" width="14.7109375" style="213" customWidth="1"/>
    <col min="2839" max="3072" width="11.42578125" style="213"/>
    <col min="3073" max="3073" width="18.85546875" style="213" customWidth="1"/>
    <col min="3074" max="3077" width="6.140625" style="213" customWidth="1"/>
    <col min="3078" max="3081" width="8.5703125" style="213" customWidth="1"/>
    <col min="3082" max="3082" width="20.42578125" style="213" customWidth="1"/>
    <col min="3083" max="3085" width="20.85546875" style="213" customWidth="1"/>
    <col min="3086" max="3090" width="9.5703125" style="213" customWidth="1"/>
    <col min="3091" max="3091" width="17.42578125" style="213" customWidth="1"/>
    <col min="3092" max="3094" width="14.7109375" style="213" customWidth="1"/>
    <col min="3095" max="3328" width="11.42578125" style="213"/>
    <col min="3329" max="3329" width="18.85546875" style="213" customWidth="1"/>
    <col min="3330" max="3333" width="6.140625" style="213" customWidth="1"/>
    <col min="3334" max="3337" width="8.5703125" style="213" customWidth="1"/>
    <col min="3338" max="3338" width="20.42578125" style="213" customWidth="1"/>
    <col min="3339" max="3341" width="20.85546875" style="213" customWidth="1"/>
    <col min="3342" max="3346" width="9.5703125" style="213" customWidth="1"/>
    <col min="3347" max="3347" width="17.42578125" style="213" customWidth="1"/>
    <col min="3348" max="3350" width="14.7109375" style="213" customWidth="1"/>
    <col min="3351" max="3584" width="11.42578125" style="213"/>
    <col min="3585" max="3585" width="18.85546875" style="213" customWidth="1"/>
    <col min="3586" max="3589" width="6.140625" style="213" customWidth="1"/>
    <col min="3590" max="3593" width="8.5703125" style="213" customWidth="1"/>
    <col min="3594" max="3594" width="20.42578125" style="213" customWidth="1"/>
    <col min="3595" max="3597" width="20.85546875" style="213" customWidth="1"/>
    <col min="3598" max="3602" width="9.5703125" style="213" customWidth="1"/>
    <col min="3603" max="3603" width="17.42578125" style="213" customWidth="1"/>
    <col min="3604" max="3606" width="14.7109375" style="213" customWidth="1"/>
    <col min="3607" max="3840" width="11.42578125" style="213"/>
    <col min="3841" max="3841" width="18.85546875" style="213" customWidth="1"/>
    <col min="3842" max="3845" width="6.140625" style="213" customWidth="1"/>
    <col min="3846" max="3849" width="8.5703125" style="213" customWidth="1"/>
    <col min="3850" max="3850" width="20.42578125" style="213" customWidth="1"/>
    <col min="3851" max="3853" width="20.85546875" style="213" customWidth="1"/>
    <col min="3854" max="3858" width="9.5703125" style="213" customWidth="1"/>
    <col min="3859" max="3859" width="17.42578125" style="213" customWidth="1"/>
    <col min="3860" max="3862" width="14.7109375" style="213" customWidth="1"/>
    <col min="3863" max="4096" width="11.42578125" style="213"/>
    <col min="4097" max="4097" width="18.85546875" style="213" customWidth="1"/>
    <col min="4098" max="4101" width="6.140625" style="213" customWidth="1"/>
    <col min="4102" max="4105" width="8.5703125" style="213" customWidth="1"/>
    <col min="4106" max="4106" width="20.42578125" style="213" customWidth="1"/>
    <col min="4107" max="4109" width="20.85546875" style="213" customWidth="1"/>
    <col min="4110" max="4114" width="9.5703125" style="213" customWidth="1"/>
    <col min="4115" max="4115" width="17.42578125" style="213" customWidth="1"/>
    <col min="4116" max="4118" width="14.7109375" style="213" customWidth="1"/>
    <col min="4119" max="4352" width="11.42578125" style="213"/>
    <col min="4353" max="4353" width="18.85546875" style="213" customWidth="1"/>
    <col min="4354" max="4357" width="6.140625" style="213" customWidth="1"/>
    <col min="4358" max="4361" width="8.5703125" style="213" customWidth="1"/>
    <col min="4362" max="4362" width="20.42578125" style="213" customWidth="1"/>
    <col min="4363" max="4365" width="20.85546875" style="213" customWidth="1"/>
    <col min="4366" max="4370" width="9.5703125" style="213" customWidth="1"/>
    <col min="4371" max="4371" width="17.42578125" style="213" customWidth="1"/>
    <col min="4372" max="4374" width="14.7109375" style="213" customWidth="1"/>
    <col min="4375" max="4608" width="11.42578125" style="213"/>
    <col min="4609" max="4609" width="18.85546875" style="213" customWidth="1"/>
    <col min="4610" max="4613" width="6.140625" style="213" customWidth="1"/>
    <col min="4614" max="4617" width="8.5703125" style="213" customWidth="1"/>
    <col min="4618" max="4618" width="20.42578125" style="213" customWidth="1"/>
    <col min="4619" max="4621" width="20.85546875" style="213" customWidth="1"/>
    <col min="4622" max="4626" width="9.5703125" style="213" customWidth="1"/>
    <col min="4627" max="4627" width="17.42578125" style="213" customWidth="1"/>
    <col min="4628" max="4630" width="14.7109375" style="213" customWidth="1"/>
    <col min="4631" max="4864" width="11.42578125" style="213"/>
    <col min="4865" max="4865" width="18.85546875" style="213" customWidth="1"/>
    <col min="4866" max="4869" width="6.140625" style="213" customWidth="1"/>
    <col min="4870" max="4873" width="8.5703125" style="213" customWidth="1"/>
    <col min="4874" max="4874" width="20.42578125" style="213" customWidth="1"/>
    <col min="4875" max="4877" width="20.85546875" style="213" customWidth="1"/>
    <col min="4878" max="4882" width="9.5703125" style="213" customWidth="1"/>
    <col min="4883" max="4883" width="17.42578125" style="213" customWidth="1"/>
    <col min="4884" max="4886" width="14.7109375" style="213" customWidth="1"/>
    <col min="4887" max="5120" width="11.42578125" style="213"/>
    <col min="5121" max="5121" width="18.85546875" style="213" customWidth="1"/>
    <col min="5122" max="5125" width="6.140625" style="213" customWidth="1"/>
    <col min="5126" max="5129" width="8.5703125" style="213" customWidth="1"/>
    <col min="5130" max="5130" width="20.42578125" style="213" customWidth="1"/>
    <col min="5131" max="5133" width="20.85546875" style="213" customWidth="1"/>
    <col min="5134" max="5138" width="9.5703125" style="213" customWidth="1"/>
    <col min="5139" max="5139" width="17.42578125" style="213" customWidth="1"/>
    <col min="5140" max="5142" width="14.7109375" style="213" customWidth="1"/>
    <col min="5143" max="5376" width="11.42578125" style="213"/>
    <col min="5377" max="5377" width="18.85546875" style="213" customWidth="1"/>
    <col min="5378" max="5381" width="6.140625" style="213" customWidth="1"/>
    <col min="5382" max="5385" width="8.5703125" style="213" customWidth="1"/>
    <col min="5386" max="5386" width="20.42578125" style="213" customWidth="1"/>
    <col min="5387" max="5389" width="20.85546875" style="213" customWidth="1"/>
    <col min="5390" max="5394" width="9.5703125" style="213" customWidth="1"/>
    <col min="5395" max="5395" width="17.42578125" style="213" customWidth="1"/>
    <col min="5396" max="5398" width="14.7109375" style="213" customWidth="1"/>
    <col min="5399" max="5632" width="11.42578125" style="213"/>
    <col min="5633" max="5633" width="18.85546875" style="213" customWidth="1"/>
    <col min="5634" max="5637" width="6.140625" style="213" customWidth="1"/>
    <col min="5638" max="5641" width="8.5703125" style="213" customWidth="1"/>
    <col min="5642" max="5642" width="20.42578125" style="213" customWidth="1"/>
    <col min="5643" max="5645" width="20.85546875" style="213" customWidth="1"/>
    <col min="5646" max="5650" width="9.5703125" style="213" customWidth="1"/>
    <col min="5651" max="5651" width="17.42578125" style="213" customWidth="1"/>
    <col min="5652" max="5654" width="14.7109375" style="213" customWidth="1"/>
    <col min="5655" max="5888" width="11.42578125" style="213"/>
    <col min="5889" max="5889" width="18.85546875" style="213" customWidth="1"/>
    <col min="5890" max="5893" width="6.140625" style="213" customWidth="1"/>
    <col min="5894" max="5897" width="8.5703125" style="213" customWidth="1"/>
    <col min="5898" max="5898" width="20.42578125" style="213" customWidth="1"/>
    <col min="5899" max="5901" width="20.85546875" style="213" customWidth="1"/>
    <col min="5902" max="5906" width="9.5703125" style="213" customWidth="1"/>
    <col min="5907" max="5907" width="17.42578125" style="213" customWidth="1"/>
    <col min="5908" max="5910" width="14.7109375" style="213" customWidth="1"/>
    <col min="5911" max="6144" width="11.42578125" style="213"/>
    <col min="6145" max="6145" width="18.85546875" style="213" customWidth="1"/>
    <col min="6146" max="6149" width="6.140625" style="213" customWidth="1"/>
    <col min="6150" max="6153" width="8.5703125" style="213" customWidth="1"/>
    <col min="6154" max="6154" width="20.42578125" style="213" customWidth="1"/>
    <col min="6155" max="6157" width="20.85546875" style="213" customWidth="1"/>
    <col min="6158" max="6162" width="9.5703125" style="213" customWidth="1"/>
    <col min="6163" max="6163" width="17.42578125" style="213" customWidth="1"/>
    <col min="6164" max="6166" width="14.7109375" style="213" customWidth="1"/>
    <col min="6167" max="6400" width="11.42578125" style="213"/>
    <col min="6401" max="6401" width="18.85546875" style="213" customWidth="1"/>
    <col min="6402" max="6405" width="6.140625" style="213" customWidth="1"/>
    <col min="6406" max="6409" width="8.5703125" style="213" customWidth="1"/>
    <col min="6410" max="6410" width="20.42578125" style="213" customWidth="1"/>
    <col min="6411" max="6413" width="20.85546875" style="213" customWidth="1"/>
    <col min="6414" max="6418" width="9.5703125" style="213" customWidth="1"/>
    <col min="6419" max="6419" width="17.42578125" style="213" customWidth="1"/>
    <col min="6420" max="6422" width="14.7109375" style="213" customWidth="1"/>
    <col min="6423" max="6656" width="11.42578125" style="213"/>
    <col min="6657" max="6657" width="18.85546875" style="213" customWidth="1"/>
    <col min="6658" max="6661" width="6.140625" style="213" customWidth="1"/>
    <col min="6662" max="6665" width="8.5703125" style="213" customWidth="1"/>
    <col min="6666" max="6666" width="20.42578125" style="213" customWidth="1"/>
    <col min="6667" max="6669" width="20.85546875" style="213" customWidth="1"/>
    <col min="6670" max="6674" width="9.5703125" style="213" customWidth="1"/>
    <col min="6675" max="6675" width="17.42578125" style="213" customWidth="1"/>
    <col min="6676" max="6678" width="14.7109375" style="213" customWidth="1"/>
    <col min="6679" max="6912" width="11.42578125" style="213"/>
    <col min="6913" max="6913" width="18.85546875" style="213" customWidth="1"/>
    <col min="6914" max="6917" width="6.140625" style="213" customWidth="1"/>
    <col min="6918" max="6921" width="8.5703125" style="213" customWidth="1"/>
    <col min="6922" max="6922" width="20.42578125" style="213" customWidth="1"/>
    <col min="6923" max="6925" width="20.85546875" style="213" customWidth="1"/>
    <col min="6926" max="6930" width="9.5703125" style="213" customWidth="1"/>
    <col min="6931" max="6931" width="17.42578125" style="213" customWidth="1"/>
    <col min="6932" max="6934" width="14.7109375" style="213" customWidth="1"/>
    <col min="6935" max="7168" width="11.42578125" style="213"/>
    <col min="7169" max="7169" width="18.85546875" style="213" customWidth="1"/>
    <col min="7170" max="7173" width="6.140625" style="213" customWidth="1"/>
    <col min="7174" max="7177" width="8.5703125" style="213" customWidth="1"/>
    <col min="7178" max="7178" width="20.42578125" style="213" customWidth="1"/>
    <col min="7179" max="7181" width="20.85546875" style="213" customWidth="1"/>
    <col min="7182" max="7186" width="9.5703125" style="213" customWidth="1"/>
    <col min="7187" max="7187" width="17.42578125" style="213" customWidth="1"/>
    <col min="7188" max="7190" width="14.7109375" style="213" customWidth="1"/>
    <col min="7191" max="7424" width="11.42578125" style="213"/>
    <col min="7425" max="7425" width="18.85546875" style="213" customWidth="1"/>
    <col min="7426" max="7429" width="6.140625" style="213" customWidth="1"/>
    <col min="7430" max="7433" width="8.5703125" style="213" customWidth="1"/>
    <col min="7434" max="7434" width="20.42578125" style="213" customWidth="1"/>
    <col min="7435" max="7437" width="20.85546875" style="213" customWidth="1"/>
    <col min="7438" max="7442" width="9.5703125" style="213" customWidth="1"/>
    <col min="7443" max="7443" width="17.42578125" style="213" customWidth="1"/>
    <col min="7444" max="7446" width="14.7109375" style="213" customWidth="1"/>
    <col min="7447" max="7680" width="11.42578125" style="213"/>
    <col min="7681" max="7681" width="18.85546875" style="213" customWidth="1"/>
    <col min="7682" max="7685" width="6.140625" style="213" customWidth="1"/>
    <col min="7686" max="7689" width="8.5703125" style="213" customWidth="1"/>
    <col min="7690" max="7690" width="20.42578125" style="213" customWidth="1"/>
    <col min="7691" max="7693" width="20.85546875" style="213" customWidth="1"/>
    <col min="7694" max="7698" width="9.5703125" style="213" customWidth="1"/>
    <col min="7699" max="7699" width="17.42578125" style="213" customWidth="1"/>
    <col min="7700" max="7702" width="14.7109375" style="213" customWidth="1"/>
    <col min="7703" max="7936" width="11.42578125" style="213"/>
    <col min="7937" max="7937" width="18.85546875" style="213" customWidth="1"/>
    <col min="7938" max="7941" width="6.140625" style="213" customWidth="1"/>
    <col min="7942" max="7945" width="8.5703125" style="213" customWidth="1"/>
    <col min="7946" max="7946" width="20.42578125" style="213" customWidth="1"/>
    <col min="7947" max="7949" width="20.85546875" style="213" customWidth="1"/>
    <col min="7950" max="7954" width="9.5703125" style="213" customWidth="1"/>
    <col min="7955" max="7955" width="17.42578125" style="213" customWidth="1"/>
    <col min="7956" max="7958" width="14.7109375" style="213" customWidth="1"/>
    <col min="7959" max="8192" width="11.42578125" style="213"/>
    <col min="8193" max="8193" width="18.85546875" style="213" customWidth="1"/>
    <col min="8194" max="8197" width="6.140625" style="213" customWidth="1"/>
    <col min="8198" max="8201" width="8.5703125" style="213" customWidth="1"/>
    <col min="8202" max="8202" width="20.42578125" style="213" customWidth="1"/>
    <col min="8203" max="8205" width="20.85546875" style="213" customWidth="1"/>
    <col min="8206" max="8210" width="9.5703125" style="213" customWidth="1"/>
    <col min="8211" max="8211" width="17.42578125" style="213" customWidth="1"/>
    <col min="8212" max="8214" width="14.7109375" style="213" customWidth="1"/>
    <col min="8215" max="8448" width="11.42578125" style="213"/>
    <col min="8449" max="8449" width="18.85546875" style="213" customWidth="1"/>
    <col min="8450" max="8453" width="6.140625" style="213" customWidth="1"/>
    <col min="8454" max="8457" width="8.5703125" style="213" customWidth="1"/>
    <col min="8458" max="8458" width="20.42578125" style="213" customWidth="1"/>
    <col min="8459" max="8461" width="20.85546875" style="213" customWidth="1"/>
    <col min="8462" max="8466" width="9.5703125" style="213" customWidth="1"/>
    <col min="8467" max="8467" width="17.42578125" style="213" customWidth="1"/>
    <col min="8468" max="8470" width="14.7109375" style="213" customWidth="1"/>
    <col min="8471" max="8704" width="11.42578125" style="213"/>
    <col min="8705" max="8705" width="18.85546875" style="213" customWidth="1"/>
    <col min="8706" max="8709" width="6.140625" style="213" customWidth="1"/>
    <col min="8710" max="8713" width="8.5703125" style="213" customWidth="1"/>
    <col min="8714" max="8714" width="20.42578125" style="213" customWidth="1"/>
    <col min="8715" max="8717" width="20.85546875" style="213" customWidth="1"/>
    <col min="8718" max="8722" width="9.5703125" style="213" customWidth="1"/>
    <col min="8723" max="8723" width="17.42578125" style="213" customWidth="1"/>
    <col min="8724" max="8726" width="14.7109375" style="213" customWidth="1"/>
    <col min="8727" max="8960" width="11.42578125" style="213"/>
    <col min="8961" max="8961" width="18.85546875" style="213" customWidth="1"/>
    <col min="8962" max="8965" width="6.140625" style="213" customWidth="1"/>
    <col min="8966" max="8969" width="8.5703125" style="213" customWidth="1"/>
    <col min="8970" max="8970" width="20.42578125" style="213" customWidth="1"/>
    <col min="8971" max="8973" width="20.85546875" style="213" customWidth="1"/>
    <col min="8974" max="8978" width="9.5703125" style="213" customWidth="1"/>
    <col min="8979" max="8979" width="17.42578125" style="213" customWidth="1"/>
    <col min="8980" max="8982" width="14.7109375" style="213" customWidth="1"/>
    <col min="8983" max="9216" width="11.42578125" style="213"/>
    <col min="9217" max="9217" width="18.85546875" style="213" customWidth="1"/>
    <col min="9218" max="9221" width="6.140625" style="213" customWidth="1"/>
    <col min="9222" max="9225" width="8.5703125" style="213" customWidth="1"/>
    <col min="9226" max="9226" width="20.42578125" style="213" customWidth="1"/>
    <col min="9227" max="9229" width="20.85546875" style="213" customWidth="1"/>
    <col min="9230" max="9234" width="9.5703125" style="213" customWidth="1"/>
    <col min="9235" max="9235" width="17.42578125" style="213" customWidth="1"/>
    <col min="9236" max="9238" width="14.7109375" style="213" customWidth="1"/>
    <col min="9239" max="9472" width="11.42578125" style="213"/>
    <col min="9473" max="9473" width="18.85546875" style="213" customWidth="1"/>
    <col min="9474" max="9477" width="6.140625" style="213" customWidth="1"/>
    <col min="9478" max="9481" width="8.5703125" style="213" customWidth="1"/>
    <col min="9482" max="9482" width="20.42578125" style="213" customWidth="1"/>
    <col min="9483" max="9485" width="20.85546875" style="213" customWidth="1"/>
    <col min="9486" max="9490" width="9.5703125" style="213" customWidth="1"/>
    <col min="9491" max="9491" width="17.42578125" style="213" customWidth="1"/>
    <col min="9492" max="9494" width="14.7109375" style="213" customWidth="1"/>
    <col min="9495" max="9728" width="11.42578125" style="213"/>
    <col min="9729" max="9729" width="18.85546875" style="213" customWidth="1"/>
    <col min="9730" max="9733" width="6.140625" style="213" customWidth="1"/>
    <col min="9734" max="9737" width="8.5703125" style="213" customWidth="1"/>
    <col min="9738" max="9738" width="20.42578125" style="213" customWidth="1"/>
    <col min="9739" max="9741" width="20.85546875" style="213" customWidth="1"/>
    <col min="9742" max="9746" width="9.5703125" style="213" customWidth="1"/>
    <col min="9747" max="9747" width="17.42578125" style="213" customWidth="1"/>
    <col min="9748" max="9750" width="14.7109375" style="213" customWidth="1"/>
    <col min="9751" max="9984" width="11.42578125" style="213"/>
    <col min="9985" max="9985" width="18.85546875" style="213" customWidth="1"/>
    <col min="9986" max="9989" width="6.140625" style="213" customWidth="1"/>
    <col min="9990" max="9993" width="8.5703125" style="213" customWidth="1"/>
    <col min="9994" max="9994" width="20.42578125" style="213" customWidth="1"/>
    <col min="9995" max="9997" width="20.85546875" style="213" customWidth="1"/>
    <col min="9998" max="10002" width="9.5703125" style="213" customWidth="1"/>
    <col min="10003" max="10003" width="17.42578125" style="213" customWidth="1"/>
    <col min="10004" max="10006" width="14.7109375" style="213" customWidth="1"/>
    <col min="10007" max="10240" width="11.42578125" style="213"/>
    <col min="10241" max="10241" width="18.85546875" style="213" customWidth="1"/>
    <col min="10242" max="10245" width="6.140625" style="213" customWidth="1"/>
    <col min="10246" max="10249" width="8.5703125" style="213" customWidth="1"/>
    <col min="10250" max="10250" width="20.42578125" style="213" customWidth="1"/>
    <col min="10251" max="10253" width="20.85546875" style="213" customWidth="1"/>
    <col min="10254" max="10258" width="9.5703125" style="213" customWidth="1"/>
    <col min="10259" max="10259" width="17.42578125" style="213" customWidth="1"/>
    <col min="10260" max="10262" width="14.7109375" style="213" customWidth="1"/>
    <col min="10263" max="10496" width="11.42578125" style="213"/>
    <col min="10497" max="10497" width="18.85546875" style="213" customWidth="1"/>
    <col min="10498" max="10501" width="6.140625" style="213" customWidth="1"/>
    <col min="10502" max="10505" width="8.5703125" style="213" customWidth="1"/>
    <col min="10506" max="10506" width="20.42578125" style="213" customWidth="1"/>
    <col min="10507" max="10509" width="20.85546875" style="213" customWidth="1"/>
    <col min="10510" max="10514" width="9.5703125" style="213" customWidth="1"/>
    <col min="10515" max="10515" width="17.42578125" style="213" customWidth="1"/>
    <col min="10516" max="10518" width="14.7109375" style="213" customWidth="1"/>
    <col min="10519" max="10752" width="11.42578125" style="213"/>
    <col min="10753" max="10753" width="18.85546875" style="213" customWidth="1"/>
    <col min="10754" max="10757" width="6.140625" style="213" customWidth="1"/>
    <col min="10758" max="10761" width="8.5703125" style="213" customWidth="1"/>
    <col min="10762" max="10762" width="20.42578125" style="213" customWidth="1"/>
    <col min="10763" max="10765" width="20.85546875" style="213" customWidth="1"/>
    <col min="10766" max="10770" width="9.5703125" style="213" customWidth="1"/>
    <col min="10771" max="10771" width="17.42578125" style="213" customWidth="1"/>
    <col min="10772" max="10774" width="14.7109375" style="213" customWidth="1"/>
    <col min="10775" max="11008" width="11.42578125" style="213"/>
    <col min="11009" max="11009" width="18.85546875" style="213" customWidth="1"/>
    <col min="11010" max="11013" width="6.140625" style="213" customWidth="1"/>
    <col min="11014" max="11017" width="8.5703125" style="213" customWidth="1"/>
    <col min="11018" max="11018" width="20.42578125" style="213" customWidth="1"/>
    <col min="11019" max="11021" width="20.85546875" style="213" customWidth="1"/>
    <col min="11022" max="11026" width="9.5703125" style="213" customWidth="1"/>
    <col min="11027" max="11027" width="17.42578125" style="213" customWidth="1"/>
    <col min="11028" max="11030" width="14.7109375" style="213" customWidth="1"/>
    <col min="11031" max="11264" width="11.42578125" style="213"/>
    <col min="11265" max="11265" width="18.85546875" style="213" customWidth="1"/>
    <col min="11266" max="11269" width="6.140625" style="213" customWidth="1"/>
    <col min="11270" max="11273" width="8.5703125" style="213" customWidth="1"/>
    <col min="11274" max="11274" width="20.42578125" style="213" customWidth="1"/>
    <col min="11275" max="11277" width="20.85546875" style="213" customWidth="1"/>
    <col min="11278" max="11282" width="9.5703125" style="213" customWidth="1"/>
    <col min="11283" max="11283" width="17.42578125" style="213" customWidth="1"/>
    <col min="11284" max="11286" width="14.7109375" style="213" customWidth="1"/>
    <col min="11287" max="11520" width="11.42578125" style="213"/>
    <col min="11521" max="11521" width="18.85546875" style="213" customWidth="1"/>
    <col min="11522" max="11525" width="6.140625" style="213" customWidth="1"/>
    <col min="11526" max="11529" width="8.5703125" style="213" customWidth="1"/>
    <col min="11530" max="11530" width="20.42578125" style="213" customWidth="1"/>
    <col min="11531" max="11533" width="20.85546875" style="213" customWidth="1"/>
    <col min="11534" max="11538" width="9.5703125" style="213" customWidth="1"/>
    <col min="11539" max="11539" width="17.42578125" style="213" customWidth="1"/>
    <col min="11540" max="11542" width="14.7109375" style="213" customWidth="1"/>
    <col min="11543" max="11776" width="11.42578125" style="213"/>
    <col min="11777" max="11777" width="18.85546875" style="213" customWidth="1"/>
    <col min="11778" max="11781" width="6.140625" style="213" customWidth="1"/>
    <col min="11782" max="11785" width="8.5703125" style="213" customWidth="1"/>
    <col min="11786" max="11786" width="20.42578125" style="213" customWidth="1"/>
    <col min="11787" max="11789" width="20.85546875" style="213" customWidth="1"/>
    <col min="11790" max="11794" width="9.5703125" style="213" customWidth="1"/>
    <col min="11795" max="11795" width="17.42578125" style="213" customWidth="1"/>
    <col min="11796" max="11798" width="14.7109375" style="213" customWidth="1"/>
    <col min="11799" max="12032" width="11.42578125" style="213"/>
    <col min="12033" max="12033" width="18.85546875" style="213" customWidth="1"/>
    <col min="12034" max="12037" width="6.140625" style="213" customWidth="1"/>
    <col min="12038" max="12041" width="8.5703125" style="213" customWidth="1"/>
    <col min="12042" max="12042" width="20.42578125" style="213" customWidth="1"/>
    <col min="12043" max="12045" width="20.85546875" style="213" customWidth="1"/>
    <col min="12046" max="12050" width="9.5703125" style="213" customWidth="1"/>
    <col min="12051" max="12051" width="17.42578125" style="213" customWidth="1"/>
    <col min="12052" max="12054" width="14.7109375" style="213" customWidth="1"/>
    <col min="12055" max="12288" width="11.42578125" style="213"/>
    <col min="12289" max="12289" width="18.85546875" style="213" customWidth="1"/>
    <col min="12290" max="12293" width="6.140625" style="213" customWidth="1"/>
    <col min="12294" max="12297" width="8.5703125" style="213" customWidth="1"/>
    <col min="12298" max="12298" width="20.42578125" style="213" customWidth="1"/>
    <col min="12299" max="12301" width="20.85546875" style="213" customWidth="1"/>
    <col min="12302" max="12306" width="9.5703125" style="213" customWidth="1"/>
    <col min="12307" max="12307" width="17.42578125" style="213" customWidth="1"/>
    <col min="12308" max="12310" width="14.7109375" style="213" customWidth="1"/>
    <col min="12311" max="12544" width="11.42578125" style="213"/>
    <col min="12545" max="12545" width="18.85546875" style="213" customWidth="1"/>
    <col min="12546" max="12549" width="6.140625" style="213" customWidth="1"/>
    <col min="12550" max="12553" width="8.5703125" style="213" customWidth="1"/>
    <col min="12554" max="12554" width="20.42578125" style="213" customWidth="1"/>
    <col min="12555" max="12557" width="20.85546875" style="213" customWidth="1"/>
    <col min="12558" max="12562" width="9.5703125" style="213" customWidth="1"/>
    <col min="12563" max="12563" width="17.42578125" style="213" customWidth="1"/>
    <col min="12564" max="12566" width="14.7109375" style="213" customWidth="1"/>
    <col min="12567" max="12800" width="11.42578125" style="213"/>
    <col min="12801" max="12801" width="18.85546875" style="213" customWidth="1"/>
    <col min="12802" max="12805" width="6.140625" style="213" customWidth="1"/>
    <col min="12806" max="12809" width="8.5703125" style="213" customWidth="1"/>
    <col min="12810" max="12810" width="20.42578125" style="213" customWidth="1"/>
    <col min="12811" max="12813" width="20.85546875" style="213" customWidth="1"/>
    <col min="12814" max="12818" width="9.5703125" style="213" customWidth="1"/>
    <col min="12819" max="12819" width="17.42578125" style="213" customWidth="1"/>
    <col min="12820" max="12822" width="14.7109375" style="213" customWidth="1"/>
    <col min="12823" max="13056" width="11.42578125" style="213"/>
    <col min="13057" max="13057" width="18.85546875" style="213" customWidth="1"/>
    <col min="13058" max="13061" width="6.140625" style="213" customWidth="1"/>
    <col min="13062" max="13065" width="8.5703125" style="213" customWidth="1"/>
    <col min="13066" max="13066" width="20.42578125" style="213" customWidth="1"/>
    <col min="13067" max="13069" width="20.85546875" style="213" customWidth="1"/>
    <col min="13070" max="13074" width="9.5703125" style="213" customWidth="1"/>
    <col min="13075" max="13075" width="17.42578125" style="213" customWidth="1"/>
    <col min="13076" max="13078" width="14.7109375" style="213" customWidth="1"/>
    <col min="13079" max="13312" width="11.42578125" style="213"/>
    <col min="13313" max="13313" width="18.85546875" style="213" customWidth="1"/>
    <col min="13314" max="13317" width="6.140625" style="213" customWidth="1"/>
    <col min="13318" max="13321" width="8.5703125" style="213" customWidth="1"/>
    <col min="13322" max="13322" width="20.42578125" style="213" customWidth="1"/>
    <col min="13323" max="13325" width="20.85546875" style="213" customWidth="1"/>
    <col min="13326" max="13330" width="9.5703125" style="213" customWidth="1"/>
    <col min="13331" max="13331" width="17.42578125" style="213" customWidth="1"/>
    <col min="13332" max="13334" width="14.7109375" style="213" customWidth="1"/>
    <col min="13335" max="13568" width="11.42578125" style="213"/>
    <col min="13569" max="13569" width="18.85546875" style="213" customWidth="1"/>
    <col min="13570" max="13573" width="6.140625" style="213" customWidth="1"/>
    <col min="13574" max="13577" width="8.5703125" style="213" customWidth="1"/>
    <col min="13578" max="13578" width="20.42578125" style="213" customWidth="1"/>
    <col min="13579" max="13581" width="20.85546875" style="213" customWidth="1"/>
    <col min="13582" max="13586" width="9.5703125" style="213" customWidth="1"/>
    <col min="13587" max="13587" width="17.42578125" style="213" customWidth="1"/>
    <col min="13588" max="13590" width="14.7109375" style="213" customWidth="1"/>
    <col min="13591" max="13824" width="11.42578125" style="213"/>
    <col min="13825" max="13825" width="18.85546875" style="213" customWidth="1"/>
    <col min="13826" max="13829" width="6.140625" style="213" customWidth="1"/>
    <col min="13830" max="13833" width="8.5703125" style="213" customWidth="1"/>
    <col min="13834" max="13834" width="20.42578125" style="213" customWidth="1"/>
    <col min="13835" max="13837" width="20.85546875" style="213" customWidth="1"/>
    <col min="13838" max="13842" width="9.5703125" style="213" customWidth="1"/>
    <col min="13843" max="13843" width="17.42578125" style="213" customWidth="1"/>
    <col min="13844" max="13846" width="14.7109375" style="213" customWidth="1"/>
    <col min="13847" max="14080" width="11.42578125" style="213"/>
    <col min="14081" max="14081" width="18.85546875" style="213" customWidth="1"/>
    <col min="14082" max="14085" width="6.140625" style="213" customWidth="1"/>
    <col min="14086" max="14089" width="8.5703125" style="213" customWidth="1"/>
    <col min="14090" max="14090" width="20.42578125" style="213" customWidth="1"/>
    <col min="14091" max="14093" width="20.85546875" style="213" customWidth="1"/>
    <col min="14094" max="14098" width="9.5703125" style="213" customWidth="1"/>
    <col min="14099" max="14099" width="17.42578125" style="213" customWidth="1"/>
    <col min="14100" max="14102" width="14.7109375" style="213" customWidth="1"/>
    <col min="14103" max="14336" width="11.42578125" style="213"/>
    <col min="14337" max="14337" width="18.85546875" style="213" customWidth="1"/>
    <col min="14338" max="14341" width="6.140625" style="213" customWidth="1"/>
    <col min="14342" max="14345" width="8.5703125" style="213" customWidth="1"/>
    <col min="14346" max="14346" width="20.42578125" style="213" customWidth="1"/>
    <col min="14347" max="14349" width="20.85546875" style="213" customWidth="1"/>
    <col min="14350" max="14354" width="9.5703125" style="213" customWidth="1"/>
    <col min="14355" max="14355" width="17.42578125" style="213" customWidth="1"/>
    <col min="14356" max="14358" width="14.7109375" style="213" customWidth="1"/>
    <col min="14359" max="14592" width="11.42578125" style="213"/>
    <col min="14593" max="14593" width="18.85546875" style="213" customWidth="1"/>
    <col min="14594" max="14597" width="6.140625" style="213" customWidth="1"/>
    <col min="14598" max="14601" width="8.5703125" style="213" customWidth="1"/>
    <col min="14602" max="14602" width="20.42578125" style="213" customWidth="1"/>
    <col min="14603" max="14605" width="20.85546875" style="213" customWidth="1"/>
    <col min="14606" max="14610" width="9.5703125" style="213" customWidth="1"/>
    <col min="14611" max="14611" width="17.42578125" style="213" customWidth="1"/>
    <col min="14612" max="14614" width="14.7109375" style="213" customWidth="1"/>
    <col min="14615" max="14848" width="11.42578125" style="213"/>
    <col min="14849" max="14849" width="18.85546875" style="213" customWidth="1"/>
    <col min="14850" max="14853" width="6.140625" style="213" customWidth="1"/>
    <col min="14854" max="14857" width="8.5703125" style="213" customWidth="1"/>
    <col min="14858" max="14858" width="20.42578125" style="213" customWidth="1"/>
    <col min="14859" max="14861" width="20.85546875" style="213" customWidth="1"/>
    <col min="14862" max="14866" width="9.5703125" style="213" customWidth="1"/>
    <col min="14867" max="14867" width="17.42578125" style="213" customWidth="1"/>
    <col min="14868" max="14870" width="14.7109375" style="213" customWidth="1"/>
    <col min="14871" max="15104" width="11.42578125" style="213"/>
    <col min="15105" max="15105" width="18.85546875" style="213" customWidth="1"/>
    <col min="15106" max="15109" width="6.140625" style="213" customWidth="1"/>
    <col min="15110" max="15113" width="8.5703125" style="213" customWidth="1"/>
    <col min="15114" max="15114" width="20.42578125" style="213" customWidth="1"/>
    <col min="15115" max="15117" width="20.85546875" style="213" customWidth="1"/>
    <col min="15118" max="15122" width="9.5703125" style="213" customWidth="1"/>
    <col min="15123" max="15123" width="17.42578125" style="213" customWidth="1"/>
    <col min="15124" max="15126" width="14.7109375" style="213" customWidth="1"/>
    <col min="15127" max="15360" width="11.42578125" style="213"/>
    <col min="15361" max="15361" width="18.85546875" style="213" customWidth="1"/>
    <col min="15362" max="15365" width="6.140625" style="213" customWidth="1"/>
    <col min="15366" max="15369" width="8.5703125" style="213" customWidth="1"/>
    <col min="15370" max="15370" width="20.42578125" style="213" customWidth="1"/>
    <col min="15371" max="15373" width="20.85546875" style="213" customWidth="1"/>
    <col min="15374" max="15378" width="9.5703125" style="213" customWidth="1"/>
    <col min="15379" max="15379" width="17.42578125" style="213" customWidth="1"/>
    <col min="15380" max="15382" width="14.7109375" style="213" customWidth="1"/>
    <col min="15383" max="15616" width="11.42578125" style="213"/>
    <col min="15617" max="15617" width="18.85546875" style="213" customWidth="1"/>
    <col min="15618" max="15621" width="6.140625" style="213" customWidth="1"/>
    <col min="15622" max="15625" width="8.5703125" style="213" customWidth="1"/>
    <col min="15626" max="15626" width="20.42578125" style="213" customWidth="1"/>
    <col min="15627" max="15629" width="20.85546875" style="213" customWidth="1"/>
    <col min="15630" max="15634" width="9.5703125" style="213" customWidth="1"/>
    <col min="15635" max="15635" width="17.42578125" style="213" customWidth="1"/>
    <col min="15636" max="15638" width="14.7109375" style="213" customWidth="1"/>
    <col min="15639" max="15872" width="11.42578125" style="213"/>
    <col min="15873" max="15873" width="18.85546875" style="213" customWidth="1"/>
    <col min="15874" max="15877" width="6.140625" style="213" customWidth="1"/>
    <col min="15878" max="15881" width="8.5703125" style="213" customWidth="1"/>
    <col min="15882" max="15882" width="20.42578125" style="213" customWidth="1"/>
    <col min="15883" max="15885" width="20.85546875" style="213" customWidth="1"/>
    <col min="15886" max="15890" width="9.5703125" style="213" customWidth="1"/>
    <col min="15891" max="15891" width="17.42578125" style="213" customWidth="1"/>
    <col min="15892" max="15894" width="14.7109375" style="213" customWidth="1"/>
    <col min="15895" max="16128" width="11.42578125" style="213"/>
    <col min="16129" max="16129" width="18.85546875" style="213" customWidth="1"/>
    <col min="16130" max="16133" width="6.140625" style="213" customWidth="1"/>
    <col min="16134" max="16137" width="8.5703125" style="213" customWidth="1"/>
    <col min="16138" max="16138" width="20.42578125" style="213" customWidth="1"/>
    <col min="16139" max="16141" width="20.85546875" style="213" customWidth="1"/>
    <col min="16142" max="16146" width="9.5703125" style="213" customWidth="1"/>
    <col min="16147" max="16147" width="17.42578125" style="213" customWidth="1"/>
    <col min="16148" max="16150" width="14.7109375" style="213" customWidth="1"/>
    <col min="16151" max="16384" width="11.42578125" style="213"/>
  </cols>
  <sheetData>
    <row r="1" spans="1:27" s="68" customFormat="1" ht="12.2" customHeight="1" x14ac:dyDescent="0.25">
      <c r="A1" s="337"/>
      <c r="B1" s="339" t="s">
        <v>256</v>
      </c>
      <c r="C1" s="340"/>
      <c r="D1" s="340"/>
      <c r="E1" s="340"/>
      <c r="F1" s="340"/>
      <c r="G1" s="340"/>
      <c r="H1" s="340"/>
      <c r="I1" s="340"/>
      <c r="J1" s="340"/>
      <c r="K1" s="340"/>
      <c r="L1" s="340"/>
      <c r="M1" s="340"/>
      <c r="N1" s="340"/>
      <c r="O1" s="340"/>
      <c r="P1" s="340"/>
      <c r="Q1" s="340"/>
      <c r="R1" s="340"/>
      <c r="S1" s="340"/>
      <c r="T1" s="340"/>
      <c r="U1" s="340"/>
      <c r="V1" s="340"/>
      <c r="W1" s="341"/>
      <c r="X1" s="342" t="s">
        <v>257</v>
      </c>
      <c r="Y1" s="343"/>
      <c r="Z1" s="343"/>
      <c r="AA1" s="344"/>
    </row>
    <row r="2" spans="1:27" s="68" customFormat="1" ht="12.2" customHeight="1" x14ac:dyDescent="0.25">
      <c r="A2" s="337"/>
      <c r="B2" s="339"/>
      <c r="C2" s="340"/>
      <c r="D2" s="340"/>
      <c r="E2" s="340"/>
      <c r="F2" s="340"/>
      <c r="G2" s="340"/>
      <c r="H2" s="340"/>
      <c r="I2" s="340"/>
      <c r="J2" s="340"/>
      <c r="K2" s="340"/>
      <c r="L2" s="340"/>
      <c r="M2" s="340"/>
      <c r="N2" s="340"/>
      <c r="O2" s="340"/>
      <c r="P2" s="340"/>
      <c r="Q2" s="340"/>
      <c r="R2" s="340"/>
      <c r="S2" s="340"/>
      <c r="T2" s="340"/>
      <c r="U2" s="340"/>
      <c r="V2" s="340"/>
      <c r="W2" s="341"/>
      <c r="X2" s="345"/>
      <c r="Y2" s="346"/>
      <c r="Z2" s="346"/>
      <c r="AA2" s="347"/>
    </row>
    <row r="3" spans="1:27" s="68" customFormat="1" ht="1.5" hidden="1" customHeight="1" x14ac:dyDescent="0.25">
      <c r="A3" s="337"/>
      <c r="B3" s="339"/>
      <c r="C3" s="340"/>
      <c r="D3" s="340"/>
      <c r="E3" s="340"/>
      <c r="F3" s="340"/>
      <c r="G3" s="340"/>
      <c r="H3" s="340"/>
      <c r="I3" s="340"/>
      <c r="J3" s="340"/>
      <c r="K3" s="340"/>
      <c r="L3" s="340"/>
      <c r="M3" s="340"/>
      <c r="N3" s="340"/>
      <c r="O3" s="340"/>
      <c r="P3" s="340"/>
      <c r="Q3" s="340"/>
      <c r="R3" s="340"/>
      <c r="S3" s="340"/>
      <c r="T3" s="340"/>
      <c r="U3" s="340"/>
      <c r="V3" s="340"/>
      <c r="W3" s="341"/>
      <c r="X3" s="345"/>
      <c r="Y3" s="346"/>
      <c r="Z3" s="346"/>
      <c r="AA3" s="347"/>
    </row>
    <row r="4" spans="1:27" s="68" customFormat="1" ht="3.75" customHeight="1" x14ac:dyDescent="0.25">
      <c r="A4" s="337"/>
      <c r="B4" s="339"/>
      <c r="C4" s="340"/>
      <c r="D4" s="340"/>
      <c r="E4" s="340"/>
      <c r="F4" s="340"/>
      <c r="G4" s="340"/>
      <c r="H4" s="340"/>
      <c r="I4" s="340"/>
      <c r="J4" s="340"/>
      <c r="K4" s="340"/>
      <c r="L4" s="340"/>
      <c r="M4" s="340"/>
      <c r="N4" s="340"/>
      <c r="O4" s="340"/>
      <c r="P4" s="340"/>
      <c r="Q4" s="340"/>
      <c r="R4" s="340"/>
      <c r="S4" s="340"/>
      <c r="T4" s="340"/>
      <c r="U4" s="340"/>
      <c r="V4" s="340"/>
      <c r="W4" s="341"/>
      <c r="X4" s="348"/>
      <c r="Y4" s="349"/>
      <c r="Z4" s="349"/>
      <c r="AA4" s="350"/>
    </row>
    <row r="5" spans="1:27" s="68" customFormat="1" ht="12.2" customHeight="1" x14ac:dyDescent="0.25">
      <c r="A5" s="337"/>
      <c r="B5" s="339"/>
      <c r="C5" s="340"/>
      <c r="D5" s="340"/>
      <c r="E5" s="340"/>
      <c r="F5" s="340"/>
      <c r="G5" s="340"/>
      <c r="H5" s="340"/>
      <c r="I5" s="340"/>
      <c r="J5" s="340"/>
      <c r="K5" s="340"/>
      <c r="L5" s="340"/>
      <c r="M5" s="340"/>
      <c r="N5" s="340"/>
      <c r="O5" s="340"/>
      <c r="P5" s="340"/>
      <c r="Q5" s="340"/>
      <c r="R5" s="340"/>
      <c r="S5" s="340"/>
      <c r="T5" s="340"/>
      <c r="U5" s="340"/>
      <c r="V5" s="340"/>
      <c r="W5" s="341"/>
      <c r="X5" s="351" t="s">
        <v>258</v>
      </c>
      <c r="Y5" s="351"/>
      <c r="Z5" s="351" t="s">
        <v>259</v>
      </c>
      <c r="AA5" s="351"/>
    </row>
    <row r="6" spans="1:27" s="68" customFormat="1" ht="7.5" customHeight="1" x14ac:dyDescent="0.25">
      <c r="A6" s="337"/>
      <c r="B6" s="339"/>
      <c r="C6" s="340"/>
      <c r="D6" s="340"/>
      <c r="E6" s="340"/>
      <c r="F6" s="340"/>
      <c r="G6" s="340"/>
      <c r="H6" s="340"/>
      <c r="I6" s="340"/>
      <c r="J6" s="340"/>
      <c r="K6" s="340"/>
      <c r="L6" s="340"/>
      <c r="M6" s="340"/>
      <c r="N6" s="340"/>
      <c r="O6" s="340"/>
      <c r="P6" s="340"/>
      <c r="Q6" s="340"/>
      <c r="R6" s="340"/>
      <c r="S6" s="340"/>
      <c r="T6" s="340"/>
      <c r="U6" s="340"/>
      <c r="V6" s="340"/>
      <c r="W6" s="341"/>
      <c r="X6" s="351"/>
      <c r="Y6" s="351"/>
      <c r="Z6" s="351"/>
      <c r="AA6" s="351"/>
    </row>
    <row r="7" spans="1:27" s="68" customFormat="1" ht="21.2" customHeight="1" x14ac:dyDescent="0.25">
      <c r="A7" s="337"/>
      <c r="B7" s="339"/>
      <c r="C7" s="340"/>
      <c r="D7" s="340"/>
      <c r="E7" s="340"/>
      <c r="F7" s="340"/>
      <c r="G7" s="340"/>
      <c r="H7" s="340"/>
      <c r="I7" s="340"/>
      <c r="J7" s="340"/>
      <c r="K7" s="340"/>
      <c r="L7" s="340"/>
      <c r="M7" s="340"/>
      <c r="N7" s="340"/>
      <c r="O7" s="340"/>
      <c r="P7" s="340"/>
      <c r="Q7" s="340"/>
      <c r="R7" s="340"/>
      <c r="S7" s="340"/>
      <c r="T7" s="340"/>
      <c r="U7" s="340"/>
      <c r="V7" s="340"/>
      <c r="W7" s="341"/>
      <c r="X7" s="351" t="s">
        <v>260</v>
      </c>
      <c r="Y7" s="351"/>
      <c r="Z7" s="351">
        <v>2</v>
      </c>
      <c r="AA7" s="351"/>
    </row>
    <row r="8" spans="1:27" s="68" customFormat="1" ht="18.75" customHeight="1" x14ac:dyDescent="0.25">
      <c r="A8" s="338"/>
      <c r="B8" s="339"/>
      <c r="C8" s="340"/>
      <c r="D8" s="340"/>
      <c r="E8" s="340"/>
      <c r="F8" s="340"/>
      <c r="G8" s="340"/>
      <c r="H8" s="340"/>
      <c r="I8" s="340"/>
      <c r="J8" s="340"/>
      <c r="K8" s="340"/>
      <c r="L8" s="340"/>
      <c r="M8" s="340"/>
      <c r="N8" s="340"/>
      <c r="O8" s="340"/>
      <c r="P8" s="340"/>
      <c r="Q8" s="340"/>
      <c r="R8" s="340"/>
      <c r="S8" s="340"/>
      <c r="T8" s="340"/>
      <c r="U8" s="340"/>
      <c r="V8" s="340"/>
      <c r="W8" s="341"/>
      <c r="X8" s="352" t="s">
        <v>261</v>
      </c>
      <c r="Y8" s="352"/>
      <c r="Z8" s="353">
        <v>44082</v>
      </c>
      <c r="AA8" s="352"/>
    </row>
    <row r="9" spans="1:27" s="68" customFormat="1" ht="17.45" customHeight="1" x14ac:dyDescent="0.25">
      <c r="A9" s="329" t="s">
        <v>262</v>
      </c>
      <c r="B9" s="329"/>
      <c r="C9" s="329"/>
      <c r="D9" s="329"/>
      <c r="E9" s="329"/>
      <c r="F9" s="329"/>
      <c r="G9" s="329"/>
      <c r="H9" s="329"/>
      <c r="I9" s="329"/>
      <c r="J9" s="329"/>
      <c r="K9" s="329"/>
      <c r="L9" s="329"/>
      <c r="M9" s="329"/>
      <c r="N9" s="329"/>
      <c r="O9" s="329"/>
      <c r="P9" s="329"/>
      <c r="Q9" s="329"/>
      <c r="R9" s="329"/>
      <c r="S9" s="329"/>
      <c r="T9" s="329"/>
      <c r="U9" s="329"/>
      <c r="V9" s="329"/>
      <c r="W9" s="329"/>
      <c r="X9" s="329"/>
      <c r="Y9" s="329"/>
      <c r="Z9" s="329"/>
      <c r="AA9" s="329"/>
    </row>
    <row r="10" spans="1:27" s="68" customFormat="1" ht="17.45" customHeight="1" x14ac:dyDescent="0.25">
      <c r="A10" s="329"/>
      <c r="B10" s="329"/>
      <c r="C10" s="329"/>
      <c r="D10" s="329"/>
      <c r="E10" s="329"/>
      <c r="F10" s="329"/>
      <c r="G10" s="329"/>
      <c r="H10" s="329"/>
      <c r="I10" s="329"/>
      <c r="J10" s="329"/>
      <c r="K10" s="329"/>
      <c r="L10" s="329"/>
      <c r="M10" s="329"/>
      <c r="N10" s="329"/>
      <c r="O10" s="329"/>
      <c r="P10" s="329"/>
      <c r="Q10" s="329"/>
      <c r="R10" s="329"/>
      <c r="S10" s="329"/>
      <c r="T10" s="329"/>
      <c r="U10" s="329"/>
      <c r="V10" s="329"/>
      <c r="W10" s="329"/>
      <c r="X10" s="329"/>
      <c r="Y10" s="329"/>
      <c r="Z10" s="329"/>
      <c r="AA10" s="329"/>
    </row>
    <row r="11" spans="1:27" s="68" customFormat="1" ht="12.2" customHeight="1" x14ac:dyDescent="0.25">
      <c r="A11" s="330" t="s">
        <v>263</v>
      </c>
      <c r="B11" s="331"/>
      <c r="C11" s="331"/>
      <c r="D11" s="331"/>
      <c r="E11" s="331"/>
      <c r="F11" s="331"/>
      <c r="G11" s="331"/>
      <c r="H11" s="331"/>
      <c r="I11" s="331"/>
      <c r="J11" s="331"/>
      <c r="K11" s="331"/>
      <c r="L11" s="331"/>
      <c r="M11" s="331"/>
      <c r="N11" s="331"/>
      <c r="O11" s="331"/>
      <c r="P11" s="331"/>
      <c r="Q11" s="331"/>
      <c r="R11" s="331"/>
      <c r="S11" s="331"/>
      <c r="T11" s="331"/>
      <c r="U11" s="331"/>
      <c r="V11" s="331"/>
      <c r="W11" s="331"/>
      <c r="X11" s="331"/>
      <c r="Y11" s="331"/>
      <c r="Z11" s="331"/>
      <c r="AA11" s="331"/>
    </row>
    <row r="12" spans="1:27" s="68" customFormat="1" ht="12.2" customHeight="1" thickBot="1" x14ac:dyDescent="0.3">
      <c r="A12" s="332"/>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row>
    <row r="13" spans="1:27" s="68" customFormat="1" ht="17.45" customHeight="1" thickBot="1" x14ac:dyDescent="0.3">
      <c r="A13" s="334" t="s">
        <v>264</v>
      </c>
      <c r="B13" s="335"/>
      <c r="C13" s="335"/>
      <c r="D13" s="335"/>
      <c r="E13" s="335"/>
      <c r="F13" s="335"/>
      <c r="G13" s="335"/>
      <c r="H13" s="335"/>
      <c r="I13" s="336"/>
      <c r="J13" s="334" t="s">
        <v>265</v>
      </c>
      <c r="K13" s="335"/>
      <c r="L13" s="335"/>
      <c r="M13" s="335"/>
      <c r="N13" s="335"/>
      <c r="O13" s="335"/>
      <c r="P13" s="335"/>
      <c r="Q13" s="335"/>
      <c r="R13" s="336"/>
      <c r="S13" s="334" t="s">
        <v>2</v>
      </c>
      <c r="T13" s="335"/>
      <c r="U13" s="335"/>
      <c r="V13" s="335"/>
      <c r="W13" s="335"/>
      <c r="X13" s="335"/>
      <c r="Y13" s="335"/>
      <c r="Z13" s="335"/>
      <c r="AA13" s="336"/>
    </row>
    <row r="14" spans="1:27" s="68" customFormat="1" ht="18" customHeight="1" thickBot="1" x14ac:dyDescent="0.3">
      <c r="A14" s="254" t="s">
        <v>266</v>
      </c>
      <c r="B14" s="318" t="s">
        <v>267</v>
      </c>
      <c r="C14" s="319"/>
      <c r="D14" s="319"/>
      <c r="E14" s="320"/>
      <c r="F14" s="318" t="s">
        <v>268</v>
      </c>
      <c r="G14" s="319"/>
      <c r="H14" s="319"/>
      <c r="I14" s="320"/>
      <c r="J14" s="254" t="s">
        <v>266</v>
      </c>
      <c r="K14" s="318" t="s">
        <v>269</v>
      </c>
      <c r="L14" s="319"/>
      <c r="M14" s="320"/>
      <c r="N14" s="318" t="s">
        <v>268</v>
      </c>
      <c r="O14" s="319"/>
      <c r="P14" s="319"/>
      <c r="Q14" s="319"/>
      <c r="R14" s="320"/>
      <c r="S14" s="254" t="s">
        <v>266</v>
      </c>
      <c r="T14" s="318" t="s">
        <v>269</v>
      </c>
      <c r="U14" s="319"/>
      <c r="V14" s="320"/>
      <c r="W14" s="318" t="s">
        <v>268</v>
      </c>
      <c r="X14" s="319"/>
      <c r="Y14" s="319"/>
      <c r="Z14" s="319"/>
      <c r="AA14" s="320"/>
    </row>
    <row r="15" spans="1:27" s="68" customFormat="1" ht="409.6" customHeight="1" x14ac:dyDescent="0.25">
      <c r="A15" s="304" t="s">
        <v>841</v>
      </c>
      <c r="B15" s="321" t="s">
        <v>842</v>
      </c>
      <c r="C15" s="322"/>
      <c r="D15" s="322"/>
      <c r="E15" s="322"/>
      <c r="F15" s="323" t="s">
        <v>843</v>
      </c>
      <c r="G15" s="323"/>
      <c r="H15" s="323"/>
      <c r="I15" s="324"/>
      <c r="J15" s="304" t="s">
        <v>844</v>
      </c>
      <c r="K15" s="325" t="s">
        <v>845</v>
      </c>
      <c r="L15" s="326"/>
      <c r="M15" s="326"/>
      <c r="N15" s="326" t="s">
        <v>846</v>
      </c>
      <c r="O15" s="326"/>
      <c r="P15" s="326"/>
      <c r="Q15" s="326"/>
      <c r="R15" s="327"/>
      <c r="S15" s="287" t="s">
        <v>847</v>
      </c>
      <c r="T15" s="328" t="s">
        <v>848</v>
      </c>
      <c r="U15" s="316"/>
      <c r="V15" s="316"/>
      <c r="W15" s="316" t="s">
        <v>848</v>
      </c>
      <c r="X15" s="316"/>
      <c r="Y15" s="316"/>
      <c r="Z15" s="316"/>
      <c r="AA15" s="317"/>
    </row>
    <row r="16" spans="1:27" s="68" customFormat="1" ht="409.6" customHeight="1" x14ac:dyDescent="0.25">
      <c r="A16" s="303"/>
      <c r="B16" s="308" t="s">
        <v>848</v>
      </c>
      <c r="C16" s="309"/>
      <c r="D16" s="309"/>
      <c r="E16" s="296"/>
      <c r="F16" s="298" t="s">
        <v>848</v>
      </c>
      <c r="G16" s="311"/>
      <c r="H16" s="311"/>
      <c r="I16" s="312"/>
      <c r="J16" s="303"/>
      <c r="K16" s="305" t="s">
        <v>849</v>
      </c>
      <c r="L16" s="306"/>
      <c r="M16" s="307"/>
      <c r="N16" s="313" t="s">
        <v>850</v>
      </c>
      <c r="O16" s="306"/>
      <c r="P16" s="306"/>
      <c r="Q16" s="306"/>
      <c r="R16" s="314"/>
      <c r="S16" s="278"/>
      <c r="T16" s="305" t="s">
        <v>848</v>
      </c>
      <c r="U16" s="306"/>
      <c r="V16" s="307"/>
      <c r="W16" s="313" t="s">
        <v>848</v>
      </c>
      <c r="X16" s="306"/>
      <c r="Y16" s="306"/>
      <c r="Z16" s="306"/>
      <c r="AA16" s="314"/>
    </row>
    <row r="17" spans="1:27" ht="250.5" customHeight="1" x14ac:dyDescent="0.25">
      <c r="A17" s="302" t="s">
        <v>851</v>
      </c>
      <c r="B17" s="296" t="s">
        <v>852</v>
      </c>
      <c r="C17" s="297"/>
      <c r="D17" s="297"/>
      <c r="E17" s="297"/>
      <c r="F17" s="288" t="s">
        <v>853</v>
      </c>
      <c r="G17" s="288"/>
      <c r="H17" s="288"/>
      <c r="I17" s="298"/>
      <c r="J17" s="302" t="s">
        <v>270</v>
      </c>
      <c r="K17" s="307" t="s">
        <v>854</v>
      </c>
      <c r="L17" s="310"/>
      <c r="M17" s="310"/>
      <c r="N17" s="310" t="s">
        <v>855</v>
      </c>
      <c r="O17" s="310"/>
      <c r="P17" s="310"/>
      <c r="Q17" s="310"/>
      <c r="R17" s="313"/>
      <c r="S17" s="302" t="s">
        <v>271</v>
      </c>
      <c r="T17" s="307" t="s">
        <v>848</v>
      </c>
      <c r="U17" s="310"/>
      <c r="V17" s="310"/>
      <c r="W17" s="310" t="s">
        <v>848</v>
      </c>
      <c r="X17" s="310"/>
      <c r="Y17" s="310"/>
      <c r="Z17" s="310"/>
      <c r="AA17" s="315"/>
    </row>
    <row r="18" spans="1:27" ht="250.5" customHeight="1" x14ac:dyDescent="0.25">
      <c r="A18" s="303"/>
      <c r="B18" s="308" t="s">
        <v>856</v>
      </c>
      <c r="C18" s="309"/>
      <c r="D18" s="309"/>
      <c r="E18" s="296"/>
      <c r="F18" s="313" t="s">
        <v>857</v>
      </c>
      <c r="G18" s="306"/>
      <c r="H18" s="306"/>
      <c r="I18" s="314"/>
      <c r="J18" s="303"/>
      <c r="K18" s="305" t="s">
        <v>848</v>
      </c>
      <c r="L18" s="306"/>
      <c r="M18" s="307"/>
      <c r="N18" s="313" t="s">
        <v>848</v>
      </c>
      <c r="O18" s="306"/>
      <c r="P18" s="306"/>
      <c r="Q18" s="306"/>
      <c r="R18" s="314"/>
      <c r="S18" s="303"/>
      <c r="T18" s="305" t="s">
        <v>848</v>
      </c>
      <c r="U18" s="306"/>
      <c r="V18" s="307"/>
      <c r="W18" s="313" t="s">
        <v>848</v>
      </c>
      <c r="X18" s="306"/>
      <c r="Y18" s="306"/>
      <c r="Z18" s="306"/>
      <c r="AA18" s="314"/>
    </row>
    <row r="19" spans="1:27" ht="339" customHeight="1" x14ac:dyDescent="0.25">
      <c r="A19" s="302" t="s">
        <v>858</v>
      </c>
      <c r="B19" s="296" t="s">
        <v>859</v>
      </c>
      <c r="C19" s="297"/>
      <c r="D19" s="297"/>
      <c r="E19" s="297"/>
      <c r="F19" s="288" t="s">
        <v>860</v>
      </c>
      <c r="G19" s="288"/>
      <c r="H19" s="288"/>
      <c r="I19" s="298"/>
      <c r="J19" s="302" t="s">
        <v>861</v>
      </c>
      <c r="K19" s="307" t="s">
        <v>862</v>
      </c>
      <c r="L19" s="310"/>
      <c r="M19" s="310"/>
      <c r="N19" s="310" t="s">
        <v>863</v>
      </c>
      <c r="O19" s="310"/>
      <c r="P19" s="310"/>
      <c r="Q19" s="310"/>
      <c r="R19" s="313"/>
      <c r="S19" s="302" t="s">
        <v>864</v>
      </c>
      <c r="T19" s="307" t="s">
        <v>865</v>
      </c>
      <c r="U19" s="310"/>
      <c r="V19" s="310"/>
      <c r="W19" s="310" t="s">
        <v>866</v>
      </c>
      <c r="X19" s="310"/>
      <c r="Y19" s="310"/>
      <c r="Z19" s="310"/>
      <c r="AA19" s="315"/>
    </row>
    <row r="20" spans="1:27" ht="339" customHeight="1" x14ac:dyDescent="0.25">
      <c r="A20" s="303"/>
      <c r="B20" s="308" t="s">
        <v>848</v>
      </c>
      <c r="C20" s="309"/>
      <c r="D20" s="309"/>
      <c r="E20" s="296"/>
      <c r="F20" s="298" t="s">
        <v>848</v>
      </c>
      <c r="G20" s="311"/>
      <c r="H20" s="311"/>
      <c r="I20" s="312"/>
      <c r="J20" s="303"/>
      <c r="K20" s="305" t="s">
        <v>848</v>
      </c>
      <c r="L20" s="306"/>
      <c r="M20" s="307"/>
      <c r="N20" s="313" t="s">
        <v>848</v>
      </c>
      <c r="O20" s="306"/>
      <c r="P20" s="306"/>
      <c r="Q20" s="306"/>
      <c r="R20" s="314"/>
      <c r="S20" s="303"/>
      <c r="T20" s="305" t="s">
        <v>867</v>
      </c>
      <c r="U20" s="306"/>
      <c r="V20" s="307"/>
      <c r="W20" s="313" t="s">
        <v>868</v>
      </c>
      <c r="X20" s="306"/>
      <c r="Y20" s="306"/>
      <c r="Z20" s="306"/>
      <c r="AA20" s="314"/>
    </row>
    <row r="21" spans="1:27" ht="255.75" customHeight="1" x14ac:dyDescent="0.25">
      <c r="A21" s="255" t="s">
        <v>869</v>
      </c>
      <c r="B21" s="296" t="s">
        <v>870</v>
      </c>
      <c r="C21" s="297"/>
      <c r="D21" s="297"/>
      <c r="E21" s="297"/>
      <c r="F21" s="288" t="s">
        <v>863</v>
      </c>
      <c r="G21" s="288"/>
      <c r="H21" s="288"/>
      <c r="I21" s="298"/>
      <c r="J21" s="255" t="s">
        <v>871</v>
      </c>
      <c r="K21" s="299" t="s">
        <v>872</v>
      </c>
      <c r="L21" s="288"/>
      <c r="M21" s="288"/>
      <c r="N21" s="288" t="s">
        <v>863</v>
      </c>
      <c r="O21" s="288"/>
      <c r="P21" s="288"/>
      <c r="Q21" s="288"/>
      <c r="R21" s="298"/>
      <c r="S21" s="255" t="s">
        <v>873</v>
      </c>
      <c r="T21" s="299" t="s">
        <v>874</v>
      </c>
      <c r="U21" s="288"/>
      <c r="V21" s="288"/>
      <c r="W21" s="300" t="s">
        <v>875</v>
      </c>
      <c r="X21" s="300"/>
      <c r="Y21" s="300"/>
      <c r="Z21" s="300"/>
      <c r="AA21" s="301"/>
    </row>
    <row r="22" spans="1:27" ht="184.7" customHeight="1" x14ac:dyDescent="0.25">
      <c r="A22" s="255" t="s">
        <v>876</v>
      </c>
      <c r="B22" s="296" t="s">
        <v>877</v>
      </c>
      <c r="C22" s="297"/>
      <c r="D22" s="297"/>
      <c r="E22" s="297"/>
      <c r="F22" s="288" t="s">
        <v>878</v>
      </c>
      <c r="G22" s="288"/>
      <c r="H22" s="288"/>
      <c r="I22" s="298"/>
      <c r="J22" s="255"/>
      <c r="K22" s="299"/>
      <c r="L22" s="288"/>
      <c r="M22" s="288"/>
      <c r="N22" s="288"/>
      <c r="O22" s="288"/>
      <c r="P22" s="288"/>
      <c r="Q22" s="288"/>
      <c r="R22" s="298"/>
      <c r="S22" s="255"/>
      <c r="T22" s="299"/>
      <c r="U22" s="288"/>
      <c r="V22" s="288"/>
      <c r="W22" s="288"/>
      <c r="X22" s="288"/>
      <c r="Y22" s="288"/>
      <c r="Z22" s="288"/>
      <c r="AA22" s="289"/>
    </row>
    <row r="23" spans="1:27" ht="322.5" customHeight="1" x14ac:dyDescent="0.25">
      <c r="A23" s="255" t="s">
        <v>879</v>
      </c>
      <c r="B23" s="296" t="s">
        <v>880</v>
      </c>
      <c r="C23" s="297"/>
      <c r="D23" s="297"/>
      <c r="E23" s="297"/>
      <c r="F23" s="288" t="s">
        <v>855</v>
      </c>
      <c r="G23" s="288"/>
      <c r="H23" s="288"/>
      <c r="I23" s="298"/>
      <c r="J23" s="255" t="s">
        <v>881</v>
      </c>
      <c r="K23" s="299" t="s">
        <v>882</v>
      </c>
      <c r="L23" s="288"/>
      <c r="M23" s="288"/>
      <c r="N23" s="288" t="s">
        <v>863</v>
      </c>
      <c r="O23" s="288"/>
      <c r="P23" s="288"/>
      <c r="Q23" s="288"/>
      <c r="R23" s="298"/>
      <c r="S23" s="255" t="s">
        <v>883</v>
      </c>
      <c r="T23" s="299" t="s">
        <v>848</v>
      </c>
      <c r="U23" s="288"/>
      <c r="V23" s="288"/>
      <c r="W23" s="288" t="s">
        <v>848</v>
      </c>
      <c r="X23" s="288"/>
      <c r="Y23" s="288"/>
      <c r="Z23" s="288"/>
      <c r="AA23" s="289"/>
    </row>
    <row r="24" spans="1:27" ht="272.25" customHeight="1" thickBot="1" x14ac:dyDescent="0.3">
      <c r="A24" s="256" t="s">
        <v>272</v>
      </c>
      <c r="B24" s="290" t="s">
        <v>884</v>
      </c>
      <c r="C24" s="291"/>
      <c r="D24" s="291"/>
      <c r="E24" s="291"/>
      <c r="F24" s="292" t="s">
        <v>855</v>
      </c>
      <c r="G24" s="292"/>
      <c r="H24" s="292"/>
      <c r="I24" s="293"/>
      <c r="J24" s="256" t="s">
        <v>273</v>
      </c>
      <c r="K24" s="294" t="s">
        <v>885</v>
      </c>
      <c r="L24" s="292"/>
      <c r="M24" s="292"/>
      <c r="N24" s="292" t="s">
        <v>863</v>
      </c>
      <c r="O24" s="292"/>
      <c r="P24" s="292"/>
      <c r="Q24" s="292"/>
      <c r="R24" s="293"/>
      <c r="S24" s="256" t="s">
        <v>886</v>
      </c>
      <c r="T24" s="294" t="s">
        <v>887</v>
      </c>
      <c r="U24" s="292"/>
      <c r="V24" s="292"/>
      <c r="W24" s="292" t="s">
        <v>888</v>
      </c>
      <c r="X24" s="292"/>
      <c r="Y24" s="292"/>
      <c r="Z24" s="292"/>
      <c r="AA24" s="295"/>
    </row>
    <row r="25" spans="1:27" ht="24.75" customHeight="1" x14ac:dyDescent="0.25">
      <c r="A25" s="214"/>
      <c r="B25" s="214"/>
      <c r="C25" s="214"/>
      <c r="D25" s="214"/>
      <c r="E25" s="214"/>
      <c r="F25" s="214"/>
      <c r="G25" s="214"/>
      <c r="H25" s="214"/>
      <c r="I25" s="214"/>
      <c r="J25" s="214"/>
      <c r="K25" s="214"/>
      <c r="L25" s="214"/>
      <c r="M25" s="214"/>
      <c r="N25" s="214"/>
      <c r="O25" s="214"/>
      <c r="P25" s="214"/>
      <c r="Q25" s="214"/>
      <c r="R25" s="214"/>
    </row>
    <row r="26" spans="1:27" ht="24.75" customHeight="1" x14ac:dyDescent="0.25">
      <c r="A26" s="214"/>
      <c r="B26" s="214"/>
      <c r="C26" s="214"/>
      <c r="D26" s="214"/>
      <c r="E26" s="214"/>
      <c r="F26" s="214"/>
      <c r="G26" s="214"/>
      <c r="H26" s="214"/>
      <c r="I26" s="214"/>
      <c r="J26" s="214"/>
      <c r="K26" s="214"/>
      <c r="L26" s="214"/>
      <c r="M26" s="214"/>
      <c r="N26" s="214"/>
      <c r="O26" s="214"/>
      <c r="P26" s="214"/>
      <c r="Q26" s="214"/>
      <c r="R26" s="214"/>
    </row>
    <row r="27" spans="1:27" ht="24.75" customHeight="1" x14ac:dyDescent="0.25">
      <c r="A27" s="214"/>
      <c r="B27" s="214"/>
      <c r="C27" s="214"/>
      <c r="D27" s="214"/>
      <c r="E27" s="214"/>
      <c r="F27" s="214"/>
      <c r="G27" s="214"/>
      <c r="H27" s="214"/>
      <c r="I27" s="214"/>
      <c r="J27" s="214"/>
      <c r="K27" s="214"/>
      <c r="L27" s="214"/>
      <c r="M27" s="214"/>
      <c r="N27" s="214"/>
      <c r="O27" s="214"/>
      <c r="P27" s="214"/>
      <c r="Q27" s="214"/>
      <c r="R27" s="214"/>
    </row>
    <row r="28" spans="1:27" ht="24.75" customHeight="1" x14ac:dyDescent="0.25">
      <c r="A28" s="214"/>
      <c r="B28" s="214"/>
      <c r="C28" s="214"/>
      <c r="D28" s="214"/>
      <c r="E28" s="214"/>
      <c r="F28" s="214"/>
      <c r="G28" s="214"/>
      <c r="H28" s="214"/>
      <c r="I28" s="214"/>
      <c r="J28" s="214"/>
      <c r="K28" s="214"/>
      <c r="L28" s="214"/>
      <c r="M28" s="214"/>
      <c r="N28" s="214"/>
      <c r="O28" s="214"/>
      <c r="P28" s="214"/>
      <c r="Q28" s="214"/>
      <c r="R28" s="214"/>
    </row>
    <row r="29" spans="1:27" ht="24.75" customHeight="1" x14ac:dyDescent="0.25">
      <c r="A29" s="214"/>
      <c r="B29" s="214"/>
      <c r="C29" s="214"/>
      <c r="D29" s="214"/>
      <c r="E29" s="214"/>
      <c r="F29" s="214"/>
      <c r="G29" s="214"/>
      <c r="H29" s="214"/>
      <c r="I29" s="214"/>
      <c r="J29" s="214"/>
      <c r="K29" s="214"/>
      <c r="L29" s="214"/>
      <c r="M29" s="214"/>
      <c r="N29" s="214"/>
      <c r="O29" s="214"/>
      <c r="P29" s="214"/>
      <c r="Q29" s="214"/>
      <c r="R29" s="214"/>
    </row>
    <row r="30" spans="1:27" x14ac:dyDescent="0.25">
      <c r="A30" s="214"/>
      <c r="B30" s="214"/>
      <c r="C30" s="214"/>
      <c r="D30" s="214"/>
      <c r="E30" s="214"/>
      <c r="F30" s="214"/>
      <c r="G30" s="214"/>
      <c r="H30" s="214"/>
      <c r="I30" s="214"/>
      <c r="J30" s="214"/>
      <c r="K30" s="214"/>
      <c r="L30" s="214"/>
      <c r="M30" s="214"/>
      <c r="N30" s="214"/>
      <c r="O30" s="214"/>
      <c r="P30" s="214"/>
      <c r="Q30" s="214"/>
      <c r="R30" s="214"/>
    </row>
    <row r="31" spans="1:27" x14ac:dyDescent="0.25">
      <c r="A31" s="214"/>
      <c r="B31" s="214"/>
      <c r="C31" s="214"/>
      <c r="D31" s="214"/>
      <c r="E31" s="214"/>
      <c r="F31" s="214"/>
      <c r="G31" s="214"/>
      <c r="H31" s="214"/>
      <c r="I31" s="214"/>
      <c r="J31" s="214"/>
      <c r="K31" s="214"/>
      <c r="L31" s="214"/>
      <c r="M31" s="214"/>
      <c r="N31" s="214"/>
      <c r="O31" s="214"/>
      <c r="P31" s="214"/>
      <c r="Q31" s="214"/>
      <c r="R31" s="214"/>
    </row>
    <row r="32" spans="1:27" x14ac:dyDescent="0.25">
      <c r="A32" s="214"/>
      <c r="B32" s="214"/>
      <c r="C32" s="214"/>
      <c r="D32" s="214"/>
      <c r="E32" s="214"/>
      <c r="F32" s="214"/>
      <c r="G32" s="214"/>
      <c r="H32" s="214"/>
      <c r="I32" s="214"/>
      <c r="J32" s="214"/>
      <c r="K32" s="214"/>
      <c r="L32" s="214"/>
      <c r="M32" s="214"/>
      <c r="N32" s="214"/>
      <c r="O32" s="214"/>
      <c r="P32" s="214"/>
      <c r="Q32" s="214"/>
      <c r="R32" s="214"/>
    </row>
    <row r="33" spans="1:22" x14ac:dyDescent="0.25">
      <c r="A33" s="214"/>
      <c r="B33" s="214"/>
      <c r="C33" s="214"/>
      <c r="D33" s="214"/>
      <c r="E33" s="214"/>
      <c r="F33" s="214"/>
      <c r="G33" s="214"/>
      <c r="H33" s="214"/>
      <c r="I33" s="214"/>
      <c r="J33" s="214"/>
      <c r="K33" s="214"/>
      <c r="L33" s="214"/>
      <c r="M33" s="214"/>
      <c r="N33" s="214"/>
      <c r="O33" s="214"/>
      <c r="P33" s="214"/>
      <c r="Q33" s="214"/>
      <c r="R33" s="214"/>
    </row>
    <row r="34" spans="1:22" x14ac:dyDescent="0.25">
      <c r="A34" s="214"/>
      <c r="B34" s="214"/>
      <c r="C34" s="214"/>
      <c r="D34" s="214"/>
      <c r="E34" s="214"/>
      <c r="F34" s="214"/>
      <c r="G34" s="214"/>
      <c r="H34" s="214"/>
      <c r="I34" s="214"/>
      <c r="J34" s="214"/>
      <c r="K34" s="214"/>
      <c r="L34" s="214"/>
      <c r="M34" s="214"/>
      <c r="N34" s="214"/>
      <c r="O34" s="214"/>
      <c r="P34" s="214"/>
      <c r="Q34" s="214"/>
      <c r="R34" s="214"/>
    </row>
    <row r="35" spans="1:22" x14ac:dyDescent="0.25">
      <c r="A35" s="214"/>
      <c r="B35" s="214"/>
      <c r="C35" s="214"/>
      <c r="D35" s="214"/>
      <c r="E35" s="214"/>
      <c r="F35" s="214"/>
      <c r="G35" s="214"/>
      <c r="H35" s="214"/>
      <c r="I35" s="214"/>
      <c r="J35" s="214"/>
      <c r="K35" s="214"/>
      <c r="L35" s="214"/>
      <c r="M35" s="214"/>
      <c r="N35" s="214"/>
      <c r="O35" s="214"/>
      <c r="P35" s="214"/>
      <c r="Q35" s="214"/>
      <c r="R35" s="214"/>
    </row>
    <row r="36" spans="1:22" x14ac:dyDescent="0.25">
      <c r="A36" s="214"/>
      <c r="B36" s="214"/>
      <c r="C36" s="214"/>
      <c r="D36" s="214"/>
      <c r="E36" s="214"/>
      <c r="F36" s="214"/>
      <c r="G36" s="214"/>
      <c r="H36" s="214"/>
      <c r="I36" s="214"/>
      <c r="J36" s="214"/>
      <c r="K36" s="214"/>
      <c r="L36" s="214"/>
      <c r="M36" s="214"/>
      <c r="N36" s="214"/>
      <c r="O36" s="214"/>
      <c r="P36" s="214"/>
      <c r="Q36" s="214"/>
      <c r="R36" s="214"/>
      <c r="T36" s="213"/>
      <c r="U36" s="213"/>
      <c r="V36" s="213"/>
    </row>
    <row r="37" spans="1:22" x14ac:dyDescent="0.25">
      <c r="A37" s="214"/>
      <c r="B37" s="214"/>
      <c r="C37" s="214"/>
      <c r="D37" s="214"/>
      <c r="E37" s="214"/>
      <c r="F37" s="214"/>
      <c r="G37" s="214"/>
      <c r="H37" s="214"/>
      <c r="I37" s="214"/>
      <c r="J37" s="214"/>
      <c r="K37" s="214"/>
      <c r="L37" s="214"/>
      <c r="M37" s="214"/>
      <c r="N37" s="214"/>
      <c r="O37" s="214"/>
      <c r="P37" s="214"/>
      <c r="Q37" s="214"/>
      <c r="R37" s="214"/>
      <c r="T37" s="213"/>
      <c r="U37" s="213"/>
      <c r="V37" s="213"/>
    </row>
    <row r="38" spans="1:22" x14ac:dyDescent="0.25">
      <c r="A38" s="214"/>
      <c r="B38" s="214"/>
      <c r="C38" s="214"/>
      <c r="D38" s="214"/>
      <c r="E38" s="214"/>
      <c r="F38" s="214"/>
      <c r="G38" s="214"/>
      <c r="H38" s="214"/>
      <c r="I38" s="214"/>
      <c r="J38" s="214"/>
      <c r="K38" s="214"/>
      <c r="L38" s="214"/>
      <c r="M38" s="214"/>
      <c r="N38" s="214"/>
      <c r="O38" s="214"/>
      <c r="P38" s="214"/>
      <c r="Q38" s="214"/>
      <c r="R38" s="214"/>
      <c r="T38" s="213"/>
      <c r="U38" s="213"/>
      <c r="V38" s="213"/>
    </row>
    <row r="39" spans="1:22" x14ac:dyDescent="0.25">
      <c r="A39" s="214"/>
      <c r="B39" s="214"/>
      <c r="C39" s="214"/>
      <c r="D39" s="214"/>
      <c r="E39" s="214"/>
      <c r="F39" s="214"/>
      <c r="G39" s="214"/>
      <c r="H39" s="214"/>
      <c r="I39" s="214"/>
      <c r="J39" s="214"/>
      <c r="K39" s="214"/>
      <c r="L39" s="214"/>
      <c r="M39" s="214"/>
      <c r="N39" s="214"/>
      <c r="O39" s="214"/>
      <c r="P39" s="214"/>
      <c r="Q39" s="214"/>
      <c r="R39" s="214"/>
      <c r="T39" s="213"/>
      <c r="U39" s="213"/>
      <c r="V39" s="213"/>
    </row>
    <row r="40" spans="1:22" x14ac:dyDescent="0.25">
      <c r="A40" s="214"/>
      <c r="B40" s="214"/>
      <c r="C40" s="214"/>
      <c r="D40" s="214"/>
      <c r="E40" s="214"/>
      <c r="F40" s="214"/>
      <c r="G40" s="214"/>
      <c r="H40" s="214"/>
      <c r="I40" s="214"/>
      <c r="J40" s="214"/>
      <c r="K40" s="214"/>
      <c r="L40" s="214"/>
      <c r="M40" s="214"/>
      <c r="N40" s="214"/>
      <c r="O40" s="214"/>
      <c r="P40" s="214"/>
      <c r="Q40" s="214"/>
      <c r="R40" s="214"/>
      <c r="T40" s="213"/>
      <c r="U40" s="213"/>
      <c r="V40" s="213"/>
    </row>
    <row r="41" spans="1:22" x14ac:dyDescent="0.25">
      <c r="A41" s="214"/>
      <c r="B41" s="214"/>
      <c r="C41" s="214"/>
      <c r="D41" s="214"/>
      <c r="E41" s="214"/>
      <c r="F41" s="214"/>
      <c r="G41" s="214"/>
      <c r="H41" s="214"/>
      <c r="I41" s="214"/>
      <c r="J41" s="214"/>
      <c r="K41" s="214"/>
      <c r="L41" s="214"/>
      <c r="M41" s="214"/>
      <c r="N41" s="214"/>
      <c r="O41" s="214"/>
      <c r="P41" s="214"/>
      <c r="Q41" s="214"/>
      <c r="R41" s="214"/>
      <c r="T41" s="213"/>
      <c r="U41" s="213"/>
      <c r="V41" s="213"/>
    </row>
    <row r="42" spans="1:22" x14ac:dyDescent="0.25">
      <c r="A42" s="214"/>
      <c r="B42" s="214"/>
      <c r="C42" s="214"/>
      <c r="D42" s="214"/>
      <c r="E42" s="214"/>
      <c r="F42" s="214"/>
      <c r="G42" s="214"/>
      <c r="H42" s="214"/>
      <c r="I42" s="214"/>
      <c r="J42" s="214"/>
      <c r="K42" s="214"/>
      <c r="L42" s="214"/>
      <c r="M42" s="214"/>
      <c r="N42" s="214"/>
      <c r="O42" s="214"/>
      <c r="P42" s="214"/>
      <c r="Q42" s="214"/>
      <c r="R42" s="214"/>
      <c r="T42" s="213"/>
      <c r="U42" s="213"/>
      <c r="V42" s="213"/>
    </row>
    <row r="43" spans="1:22" x14ac:dyDescent="0.25">
      <c r="A43" s="214"/>
      <c r="B43" s="214"/>
      <c r="C43" s="214"/>
      <c r="D43" s="214"/>
      <c r="E43" s="214"/>
      <c r="F43" s="214"/>
      <c r="G43" s="214"/>
      <c r="H43" s="214"/>
      <c r="I43" s="214"/>
      <c r="J43" s="214"/>
      <c r="K43" s="214"/>
      <c r="L43" s="214"/>
      <c r="M43" s="214"/>
      <c r="N43" s="214"/>
      <c r="O43" s="214"/>
      <c r="P43" s="214"/>
      <c r="Q43" s="214"/>
      <c r="R43" s="214"/>
      <c r="T43" s="213"/>
      <c r="U43" s="213"/>
      <c r="V43" s="213"/>
    </row>
    <row r="44" spans="1:22" x14ac:dyDescent="0.25">
      <c r="A44" s="214"/>
      <c r="B44" s="214"/>
      <c r="C44" s="214"/>
      <c r="D44" s="214"/>
      <c r="E44" s="214"/>
      <c r="F44" s="214"/>
      <c r="G44" s="214"/>
      <c r="H44" s="214"/>
      <c r="I44" s="214"/>
      <c r="J44" s="214"/>
      <c r="K44" s="214"/>
      <c r="L44" s="214"/>
      <c r="M44" s="214"/>
      <c r="N44" s="214"/>
      <c r="O44" s="214"/>
      <c r="P44" s="214"/>
      <c r="Q44" s="214"/>
      <c r="R44" s="214"/>
      <c r="T44" s="213"/>
      <c r="U44" s="213"/>
      <c r="V44" s="213"/>
    </row>
    <row r="45" spans="1:22" x14ac:dyDescent="0.25">
      <c r="A45" s="214"/>
      <c r="B45" s="214"/>
      <c r="C45" s="214"/>
      <c r="D45" s="214"/>
      <c r="E45" s="214"/>
      <c r="F45" s="214"/>
      <c r="G45" s="214"/>
      <c r="H45" s="214"/>
      <c r="I45" s="214"/>
      <c r="J45" s="214"/>
      <c r="K45" s="214"/>
      <c r="L45" s="214"/>
      <c r="M45" s="214"/>
      <c r="N45" s="214"/>
      <c r="O45" s="214"/>
      <c r="P45" s="214"/>
      <c r="Q45" s="214"/>
      <c r="R45" s="214"/>
      <c r="T45" s="213"/>
      <c r="U45" s="213"/>
      <c r="V45" s="213"/>
    </row>
    <row r="46" spans="1:22" x14ac:dyDescent="0.25">
      <c r="A46" s="214"/>
      <c r="B46" s="214"/>
      <c r="C46" s="214"/>
      <c r="D46" s="214"/>
      <c r="E46" s="214"/>
      <c r="F46" s="214"/>
      <c r="G46" s="214"/>
      <c r="H46" s="214"/>
      <c r="I46" s="214"/>
      <c r="J46" s="214"/>
      <c r="K46" s="214"/>
      <c r="L46" s="214"/>
      <c r="M46" s="214"/>
      <c r="N46" s="214"/>
      <c r="O46" s="214"/>
      <c r="P46" s="214"/>
      <c r="Q46" s="214"/>
      <c r="R46" s="214"/>
      <c r="T46" s="213"/>
      <c r="U46" s="213"/>
      <c r="V46" s="213"/>
    </row>
    <row r="47" spans="1:22" x14ac:dyDescent="0.25">
      <c r="A47" s="214"/>
      <c r="B47" s="214"/>
      <c r="C47" s="214"/>
      <c r="D47" s="214"/>
      <c r="E47" s="214"/>
      <c r="F47" s="214"/>
      <c r="G47" s="214"/>
      <c r="H47" s="214"/>
      <c r="I47" s="214"/>
      <c r="J47" s="214"/>
      <c r="K47" s="214"/>
      <c r="L47" s="214"/>
      <c r="M47" s="214"/>
      <c r="N47" s="214"/>
      <c r="O47" s="214"/>
      <c r="P47" s="214"/>
      <c r="Q47" s="214"/>
      <c r="R47" s="214"/>
      <c r="T47" s="213"/>
      <c r="U47" s="213"/>
      <c r="V47" s="213"/>
    </row>
    <row r="48" spans="1:22" x14ac:dyDescent="0.25">
      <c r="A48" s="214"/>
      <c r="B48" s="214"/>
      <c r="C48" s="214"/>
      <c r="D48" s="214"/>
      <c r="E48" s="214"/>
      <c r="F48" s="214"/>
      <c r="G48" s="214"/>
      <c r="H48" s="214"/>
      <c r="I48" s="214"/>
      <c r="J48" s="214"/>
      <c r="K48" s="214"/>
      <c r="L48" s="214"/>
      <c r="M48" s="214"/>
      <c r="N48" s="214"/>
      <c r="O48" s="214"/>
      <c r="P48" s="214"/>
      <c r="Q48" s="214"/>
      <c r="R48" s="214"/>
      <c r="T48" s="213"/>
      <c r="U48" s="213"/>
      <c r="V48" s="213"/>
    </row>
    <row r="49" spans="1:22" x14ac:dyDescent="0.25">
      <c r="A49" s="214"/>
      <c r="B49" s="214"/>
      <c r="C49" s="214"/>
      <c r="D49" s="214"/>
      <c r="E49" s="214"/>
      <c r="F49" s="214"/>
      <c r="G49" s="214"/>
      <c r="H49" s="214"/>
      <c r="I49" s="214"/>
      <c r="J49" s="214"/>
      <c r="K49" s="214"/>
      <c r="L49" s="214"/>
      <c r="M49" s="214"/>
      <c r="N49" s="214"/>
      <c r="O49" s="214"/>
      <c r="P49" s="214"/>
      <c r="Q49" s="214"/>
      <c r="R49" s="214"/>
      <c r="T49" s="213"/>
      <c r="U49" s="213"/>
      <c r="V49" s="213"/>
    </row>
    <row r="50" spans="1:22" x14ac:dyDescent="0.25">
      <c r="A50" s="214"/>
      <c r="B50" s="214"/>
      <c r="C50" s="214"/>
      <c r="D50" s="214"/>
      <c r="E50" s="214"/>
      <c r="F50" s="214"/>
      <c r="G50" s="214"/>
      <c r="H50" s="214"/>
      <c r="I50" s="214"/>
      <c r="J50" s="214"/>
      <c r="K50" s="214"/>
      <c r="L50" s="214"/>
      <c r="M50" s="214"/>
      <c r="N50" s="214"/>
      <c r="O50" s="214"/>
      <c r="P50" s="214"/>
      <c r="Q50" s="214"/>
      <c r="R50" s="214"/>
      <c r="T50" s="213"/>
      <c r="U50" s="213"/>
      <c r="V50" s="213"/>
    </row>
    <row r="51" spans="1:22" x14ac:dyDescent="0.25">
      <c r="T51" s="213"/>
      <c r="U51" s="213"/>
      <c r="V51" s="213"/>
    </row>
    <row r="52" spans="1:22" ht="24.75" customHeight="1" x14ac:dyDescent="0.25">
      <c r="T52" s="213"/>
      <c r="U52" s="213"/>
      <c r="V52" s="213"/>
    </row>
    <row r="53" spans="1:22" x14ac:dyDescent="0.25">
      <c r="T53" s="213"/>
      <c r="U53" s="213"/>
      <c r="V53" s="213"/>
    </row>
    <row r="54" spans="1:22" x14ac:dyDescent="0.25">
      <c r="T54" s="213"/>
      <c r="U54" s="213"/>
      <c r="V54" s="213"/>
    </row>
    <row r="55" spans="1:22" x14ac:dyDescent="0.25">
      <c r="T55" s="213"/>
      <c r="U55" s="213"/>
      <c r="V55" s="213"/>
    </row>
    <row r="56" spans="1:22" x14ac:dyDescent="0.25">
      <c r="T56" s="213"/>
      <c r="U56" s="213"/>
      <c r="V56" s="213"/>
    </row>
    <row r="57" spans="1:22" x14ac:dyDescent="0.25">
      <c r="T57" s="213"/>
      <c r="U57" s="213"/>
      <c r="V57" s="213"/>
    </row>
    <row r="58" spans="1:22" x14ac:dyDescent="0.25">
      <c r="T58" s="213"/>
      <c r="U58" s="213"/>
      <c r="V58" s="213"/>
    </row>
    <row r="59" spans="1:22" x14ac:dyDescent="0.25">
      <c r="T59" s="213"/>
      <c r="U59" s="213"/>
      <c r="V59" s="213"/>
    </row>
    <row r="60" spans="1:22" x14ac:dyDescent="0.25">
      <c r="T60" s="213"/>
      <c r="U60" s="213"/>
      <c r="V60" s="213"/>
    </row>
    <row r="61" spans="1:22" x14ac:dyDescent="0.25">
      <c r="T61" s="213"/>
      <c r="U61" s="213"/>
      <c r="V61" s="213"/>
    </row>
    <row r="62" spans="1:22" x14ac:dyDescent="0.25">
      <c r="T62" s="213"/>
      <c r="U62" s="213"/>
      <c r="V62" s="213"/>
    </row>
    <row r="63" spans="1:22" x14ac:dyDescent="0.25">
      <c r="T63" s="213"/>
      <c r="U63" s="213"/>
      <c r="V63" s="213"/>
    </row>
    <row r="64" spans="1:22" x14ac:dyDescent="0.25">
      <c r="T64" s="213"/>
      <c r="U64" s="213"/>
      <c r="V64" s="213"/>
    </row>
    <row r="65" spans="20:22" x14ac:dyDescent="0.25">
      <c r="T65" s="213"/>
      <c r="U65" s="213"/>
      <c r="V65" s="213"/>
    </row>
    <row r="66" spans="20:22" x14ac:dyDescent="0.25">
      <c r="T66" s="213"/>
      <c r="U66" s="213"/>
      <c r="V66" s="213"/>
    </row>
    <row r="67" spans="20:22" x14ac:dyDescent="0.25">
      <c r="T67" s="213"/>
      <c r="U67" s="213"/>
      <c r="V67" s="213"/>
    </row>
    <row r="68" spans="20:22" x14ac:dyDescent="0.25">
      <c r="T68" s="213"/>
      <c r="U68" s="213"/>
      <c r="V68" s="213"/>
    </row>
    <row r="69" spans="20:22" x14ac:dyDescent="0.25">
      <c r="T69" s="213"/>
      <c r="U69" s="213"/>
      <c r="V69" s="213"/>
    </row>
    <row r="70" spans="20:22" x14ac:dyDescent="0.25">
      <c r="T70" s="213"/>
      <c r="U70" s="213"/>
      <c r="V70" s="213"/>
    </row>
    <row r="71" spans="20:22" x14ac:dyDescent="0.25">
      <c r="T71" s="213"/>
      <c r="U71" s="213"/>
      <c r="V71" s="213"/>
    </row>
    <row r="72" spans="20:22" x14ac:dyDescent="0.25">
      <c r="T72" s="213"/>
      <c r="U72" s="213"/>
      <c r="V72" s="213"/>
    </row>
    <row r="73" spans="20:22" x14ac:dyDescent="0.25">
      <c r="T73" s="213"/>
      <c r="U73" s="213"/>
      <c r="V73" s="213"/>
    </row>
  </sheetData>
  <mergeCells count="88">
    <mergeCell ref="A9:AA10"/>
    <mergeCell ref="A11:AA12"/>
    <mergeCell ref="A13:I13"/>
    <mergeCell ref="J13:R13"/>
    <mergeCell ref="A1:A8"/>
    <mergeCell ref="B1:W8"/>
    <mergeCell ref="X1:AA4"/>
    <mergeCell ref="X5:Y6"/>
    <mergeCell ref="Z5:AA6"/>
    <mergeCell ref="X7:Y7"/>
    <mergeCell ref="Z7:AA7"/>
    <mergeCell ref="X8:Y8"/>
    <mergeCell ref="Z8:AA8"/>
    <mergeCell ref="S13:AA13"/>
    <mergeCell ref="W15:AA15"/>
    <mergeCell ref="B14:E14"/>
    <mergeCell ref="F14:I14"/>
    <mergeCell ref="K14:M14"/>
    <mergeCell ref="N14:R14"/>
    <mergeCell ref="T14:V14"/>
    <mergeCell ref="B15:E15"/>
    <mergeCell ref="F15:I15"/>
    <mergeCell ref="K15:M15"/>
    <mergeCell ref="N15:R15"/>
    <mergeCell ref="T15:V15"/>
    <mergeCell ref="W14:AA14"/>
    <mergeCell ref="W20:AA20"/>
    <mergeCell ref="B19:E19"/>
    <mergeCell ref="F19:I19"/>
    <mergeCell ref="K19:M19"/>
    <mergeCell ref="T19:V19"/>
    <mergeCell ref="W19:AA19"/>
    <mergeCell ref="T20:V20"/>
    <mergeCell ref="B20:E20"/>
    <mergeCell ref="F20:I20"/>
    <mergeCell ref="K20:M20"/>
    <mergeCell ref="N20:R20"/>
    <mergeCell ref="N19:R19"/>
    <mergeCell ref="W16:AA16"/>
    <mergeCell ref="T16:V16"/>
    <mergeCell ref="N16:R16"/>
    <mergeCell ref="N17:R17"/>
    <mergeCell ref="N18:R18"/>
    <mergeCell ref="W18:AA18"/>
    <mergeCell ref="T17:V17"/>
    <mergeCell ref="W17:AA17"/>
    <mergeCell ref="T18:V18"/>
    <mergeCell ref="A15:A16"/>
    <mergeCell ref="J15:J16"/>
    <mergeCell ref="A17:A18"/>
    <mergeCell ref="J17:J18"/>
    <mergeCell ref="S17:S18"/>
    <mergeCell ref="K16:M16"/>
    <mergeCell ref="B16:E16"/>
    <mergeCell ref="B17:E17"/>
    <mergeCell ref="F17:I17"/>
    <mergeCell ref="K17:M17"/>
    <mergeCell ref="F16:I16"/>
    <mergeCell ref="B18:E18"/>
    <mergeCell ref="F18:I18"/>
    <mergeCell ref="K18:M18"/>
    <mergeCell ref="A19:A20"/>
    <mergeCell ref="J19:J20"/>
    <mergeCell ref="S19:S20"/>
    <mergeCell ref="B21:E21"/>
    <mergeCell ref="F21:I21"/>
    <mergeCell ref="K21:M21"/>
    <mergeCell ref="N21:R21"/>
    <mergeCell ref="T21:V21"/>
    <mergeCell ref="W21:AA21"/>
    <mergeCell ref="B22:E22"/>
    <mergeCell ref="F22:I22"/>
    <mergeCell ref="K22:M22"/>
    <mergeCell ref="N22:R22"/>
    <mergeCell ref="T22:V22"/>
    <mergeCell ref="W22:AA22"/>
    <mergeCell ref="W23:AA23"/>
    <mergeCell ref="B24:E24"/>
    <mergeCell ref="F24:I24"/>
    <mergeCell ref="K24:M24"/>
    <mergeCell ref="N24:R24"/>
    <mergeCell ref="T24:V24"/>
    <mergeCell ref="W24:AA24"/>
    <mergeCell ref="B23:E23"/>
    <mergeCell ref="F23:I23"/>
    <mergeCell ref="K23:M23"/>
    <mergeCell ref="N23:R23"/>
    <mergeCell ref="T23:V23"/>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5" x14ac:dyDescent="0.25"/>
  <cols>
    <col min="1" max="1" width="41" style="178" customWidth="1"/>
    <col min="2" max="2" width="17" customWidth="1"/>
    <col min="3" max="3" width="17.7109375" customWidth="1"/>
    <col min="4" max="4" width="14.42578125" customWidth="1"/>
    <col min="7" max="7" width="14.42578125" customWidth="1"/>
    <col min="21" max="21" width="11.42578125" style="108" customWidth="1"/>
    <col min="22" max="22" width="11.42578125" style="178"/>
  </cols>
  <sheetData>
    <row r="1" spans="1:22" ht="195" x14ac:dyDescent="0.25">
      <c r="A1" s="179" t="s">
        <v>580</v>
      </c>
      <c r="B1" s="179" t="s">
        <v>560</v>
      </c>
      <c r="C1" s="179" t="s">
        <v>561</v>
      </c>
      <c r="D1" s="179" t="s">
        <v>562</v>
      </c>
      <c r="E1" s="179" t="s">
        <v>563</v>
      </c>
      <c r="F1" s="179" t="s">
        <v>564</v>
      </c>
      <c r="G1" s="179" t="s">
        <v>565</v>
      </c>
      <c r="H1" s="179" t="s">
        <v>566</v>
      </c>
      <c r="I1" s="179" t="s">
        <v>567</v>
      </c>
      <c r="J1" s="179" t="s">
        <v>568</v>
      </c>
      <c r="K1" s="179" t="s">
        <v>569</v>
      </c>
      <c r="L1" s="179" t="s">
        <v>570</v>
      </c>
      <c r="M1" s="179" t="s">
        <v>571</v>
      </c>
      <c r="N1" s="179" t="s">
        <v>572</v>
      </c>
      <c r="O1" s="179" t="s">
        <v>573</v>
      </c>
      <c r="P1" s="179" t="s">
        <v>574</v>
      </c>
      <c r="Q1" s="179" t="s">
        <v>575</v>
      </c>
      <c r="R1" s="179" t="s">
        <v>576</v>
      </c>
      <c r="S1" s="179" t="s">
        <v>577</v>
      </c>
      <c r="T1" s="179" t="s">
        <v>578</v>
      </c>
      <c r="U1" s="180" t="s">
        <v>247</v>
      </c>
      <c r="V1" s="179" t="s">
        <v>579</v>
      </c>
    </row>
    <row r="2" spans="1:22" x14ac:dyDescent="0.2">
      <c r="A2" s="177" t="s">
        <v>248</v>
      </c>
      <c r="B2" s="109" t="s">
        <v>585</v>
      </c>
      <c r="C2" s="109" t="s">
        <v>585</v>
      </c>
      <c r="D2" s="109" t="s">
        <v>585</v>
      </c>
      <c r="E2" s="109" t="s">
        <v>585</v>
      </c>
      <c r="F2" s="109" t="s">
        <v>585</v>
      </c>
      <c r="G2" s="109" t="s">
        <v>585</v>
      </c>
      <c r="H2" s="109" t="s">
        <v>585</v>
      </c>
      <c r="I2" s="109" t="s">
        <v>585</v>
      </c>
      <c r="J2" s="109" t="s">
        <v>585</v>
      </c>
      <c r="K2" s="109" t="s">
        <v>585</v>
      </c>
      <c r="L2" s="109" t="s">
        <v>585</v>
      </c>
      <c r="M2" s="109" t="s">
        <v>585</v>
      </c>
      <c r="N2" s="109" t="s">
        <v>585</v>
      </c>
      <c r="O2" s="109" t="s">
        <v>33</v>
      </c>
      <c r="P2" s="109" t="s">
        <v>33</v>
      </c>
      <c r="Q2" s="109" t="s">
        <v>33</v>
      </c>
      <c r="R2" s="109" t="s">
        <v>33</v>
      </c>
      <c r="S2" s="109" t="s">
        <v>33</v>
      </c>
      <c r="T2" s="109" t="s">
        <v>33</v>
      </c>
      <c r="U2" s="109">
        <f>COUNTIF(B2:T2,"Si")</f>
        <v>6</v>
      </c>
      <c r="V2" s="177" t="str">
        <f>IF(U2&lt;=5,"Moderado",IF(U2&lt;=10,"Mayor","Catastrofico"))</f>
        <v>Mayor</v>
      </c>
    </row>
    <row r="3" spans="1:22" x14ac:dyDescent="0.2">
      <c r="A3" s="177" t="s">
        <v>581</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77" t="str">
        <f t="shared" ref="V3:V6" si="1">IF(U3&lt;=5,"Moderado",IF(U3&lt;=10,"Mayor","Catastrofico"))</f>
        <v>Catastrofico</v>
      </c>
    </row>
    <row r="4" spans="1:22" x14ac:dyDescent="0.2">
      <c r="A4" s="177" t="s">
        <v>582</v>
      </c>
      <c r="B4" s="109" t="s">
        <v>585</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77" t="str">
        <f t="shared" si="1"/>
        <v>Catastrofico</v>
      </c>
    </row>
    <row r="5" spans="1:22" x14ac:dyDescent="0.2">
      <c r="A5" s="177" t="s">
        <v>583</v>
      </c>
      <c r="B5" s="109" t="s">
        <v>585</v>
      </c>
      <c r="C5" s="109" t="s">
        <v>33</v>
      </c>
      <c r="D5" s="109" t="s">
        <v>585</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77" t="str">
        <f>IF(U5&lt;=5,"Moderado",IF(U5&lt;=10,"Mayor","Catastrofico"))</f>
        <v>Catastrofico</v>
      </c>
    </row>
    <row r="6" spans="1:22" x14ac:dyDescent="0.2">
      <c r="A6" s="177" t="s">
        <v>584</v>
      </c>
      <c r="B6" s="109" t="s">
        <v>585</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77" t="str">
        <f t="shared" si="1"/>
        <v>Catastrofico</v>
      </c>
    </row>
    <row r="7" spans="1:22" ht="15.75" customHeight="1" x14ac:dyDescent="0.2">
      <c r="A7" s="177"/>
      <c r="B7" s="109"/>
      <c r="C7" s="109"/>
      <c r="D7" s="109"/>
      <c r="E7" s="109"/>
      <c r="F7" s="109"/>
      <c r="G7" s="109"/>
      <c r="H7" s="109"/>
      <c r="I7" s="109"/>
      <c r="J7" s="109"/>
      <c r="K7" s="109"/>
      <c r="L7" s="109"/>
      <c r="M7" s="109"/>
      <c r="N7" s="109"/>
      <c r="O7" s="109"/>
      <c r="P7" s="109"/>
      <c r="Q7" s="109"/>
      <c r="R7" s="109"/>
      <c r="S7" s="109"/>
      <c r="T7" s="109"/>
      <c r="U7" s="110"/>
      <c r="V7" s="177"/>
    </row>
    <row r="8" spans="1:22" x14ac:dyDescent="0.2">
      <c r="A8" s="177"/>
      <c r="B8" s="109"/>
      <c r="C8" s="109"/>
      <c r="D8" s="109"/>
      <c r="E8" s="109"/>
      <c r="F8" s="109"/>
      <c r="G8" s="109"/>
      <c r="H8" s="109"/>
      <c r="I8" s="109"/>
      <c r="J8" s="109"/>
      <c r="K8" s="109"/>
      <c r="L8" s="109"/>
      <c r="M8" s="109"/>
      <c r="N8" s="109"/>
      <c r="O8" s="109"/>
      <c r="P8" s="109"/>
      <c r="Q8" s="109"/>
      <c r="R8" s="109"/>
      <c r="S8" s="109"/>
      <c r="T8" s="109"/>
      <c r="U8" s="110"/>
      <c r="V8" s="177"/>
    </row>
    <row r="9" spans="1:22" x14ac:dyDescent="0.2">
      <c r="A9" s="177"/>
      <c r="B9" s="109"/>
      <c r="C9" s="109"/>
      <c r="D9" s="109"/>
      <c r="E9" s="109"/>
      <c r="F9" s="109"/>
      <c r="G9" s="109"/>
      <c r="H9" s="109"/>
      <c r="I9" s="109"/>
      <c r="J9" s="109"/>
      <c r="K9" s="109"/>
      <c r="L9" s="109"/>
      <c r="M9" s="109"/>
      <c r="N9" s="109"/>
      <c r="O9" s="109"/>
      <c r="P9" s="109"/>
      <c r="Q9" s="109"/>
      <c r="R9" s="109"/>
      <c r="S9" s="109"/>
      <c r="T9" s="109"/>
      <c r="U9" s="110"/>
      <c r="V9" s="177"/>
    </row>
    <row r="10" spans="1:22" x14ac:dyDescent="0.2">
      <c r="A10" s="177"/>
      <c r="B10" s="109"/>
      <c r="C10" s="109"/>
      <c r="D10" s="109"/>
      <c r="E10" s="109"/>
      <c r="F10" s="109"/>
      <c r="G10" s="109"/>
      <c r="H10" s="109"/>
      <c r="I10" s="109"/>
      <c r="J10" s="109"/>
      <c r="K10" s="109"/>
      <c r="L10" s="109"/>
      <c r="M10" s="109"/>
      <c r="N10" s="109"/>
      <c r="O10" s="109"/>
      <c r="P10" s="109"/>
      <c r="Q10" s="109"/>
      <c r="R10" s="109"/>
      <c r="S10" s="109"/>
      <c r="T10" s="109"/>
      <c r="U10" s="110"/>
      <c r="V10" s="177"/>
    </row>
    <row r="11" spans="1:22" x14ac:dyDescent="0.2">
      <c r="A11" s="177"/>
      <c r="B11" s="109"/>
      <c r="C11" s="109"/>
      <c r="D11" s="109"/>
      <c r="E11" s="109"/>
      <c r="F11" s="109"/>
      <c r="G11" s="109"/>
      <c r="H11" s="109"/>
      <c r="I11" s="109"/>
      <c r="J11" s="109"/>
      <c r="K11" s="109"/>
      <c r="L11" s="109"/>
      <c r="M11" s="109"/>
      <c r="N11" s="109"/>
      <c r="O11" s="109"/>
      <c r="P11" s="109"/>
      <c r="Q11" s="109"/>
      <c r="R11" s="109"/>
      <c r="S11" s="109"/>
      <c r="T11" s="109"/>
      <c r="U11" s="110"/>
      <c r="V11" s="177"/>
    </row>
    <row r="12" spans="1:22" x14ac:dyDescent="0.2">
      <c r="A12" s="177"/>
      <c r="B12" s="109"/>
      <c r="C12" s="109"/>
      <c r="D12" s="109"/>
      <c r="E12" s="109"/>
      <c r="F12" s="109"/>
      <c r="G12" s="109"/>
      <c r="H12" s="109"/>
      <c r="I12" s="109"/>
      <c r="J12" s="109"/>
      <c r="K12" s="109"/>
      <c r="L12" s="109"/>
      <c r="M12" s="109"/>
      <c r="N12" s="109"/>
      <c r="O12" s="109"/>
      <c r="P12" s="109"/>
      <c r="Q12" s="109"/>
      <c r="R12" s="109"/>
      <c r="S12" s="109"/>
      <c r="T12" s="109"/>
      <c r="U12" s="110"/>
      <c r="V12" s="177"/>
    </row>
    <row r="13" spans="1:22" x14ac:dyDescent="0.2">
      <c r="A13" s="177"/>
      <c r="B13" s="109"/>
      <c r="C13" s="109"/>
      <c r="D13" s="109"/>
      <c r="E13" s="109"/>
      <c r="F13" s="109"/>
      <c r="G13" s="109"/>
      <c r="H13" s="109"/>
      <c r="I13" s="109"/>
      <c r="J13" s="109"/>
      <c r="K13" s="109"/>
      <c r="L13" s="109"/>
      <c r="M13" s="109"/>
      <c r="N13" s="109"/>
      <c r="O13" s="109"/>
      <c r="P13" s="109"/>
      <c r="Q13" s="109"/>
      <c r="R13" s="109"/>
      <c r="S13" s="109"/>
      <c r="T13" s="109"/>
      <c r="U13" s="110"/>
      <c r="V13" s="177"/>
    </row>
    <row r="14" spans="1:22" x14ac:dyDescent="0.2">
      <c r="A14" s="177"/>
      <c r="B14" s="109"/>
      <c r="C14" s="109"/>
      <c r="D14" s="109"/>
      <c r="E14" s="109"/>
      <c r="F14" s="109"/>
      <c r="G14" s="109"/>
      <c r="H14" s="109"/>
      <c r="I14" s="109"/>
      <c r="J14" s="109"/>
      <c r="K14" s="109"/>
      <c r="L14" s="109"/>
      <c r="M14" s="109"/>
      <c r="N14" s="109"/>
      <c r="O14" s="109"/>
      <c r="P14" s="109"/>
      <c r="Q14" s="109"/>
      <c r="R14" s="109"/>
      <c r="S14" s="109"/>
      <c r="T14" s="109"/>
      <c r="U14" s="110"/>
      <c r="V14" s="177"/>
    </row>
    <row r="15" spans="1:22" x14ac:dyDescent="0.2">
      <c r="A15" s="177"/>
      <c r="B15" s="109"/>
      <c r="C15" s="109"/>
      <c r="D15" s="109"/>
      <c r="E15" s="109"/>
      <c r="F15" s="109"/>
      <c r="G15" s="109"/>
      <c r="H15" s="109"/>
      <c r="I15" s="109"/>
      <c r="J15" s="109"/>
      <c r="K15" s="109"/>
      <c r="L15" s="109"/>
      <c r="M15" s="109"/>
      <c r="N15" s="109"/>
      <c r="O15" s="109"/>
      <c r="P15" s="109"/>
      <c r="Q15" s="109"/>
      <c r="R15" s="109"/>
      <c r="S15" s="109"/>
      <c r="T15" s="109"/>
      <c r="U15" s="110"/>
      <c r="V15" s="177"/>
    </row>
    <row r="16" spans="1:22" x14ac:dyDescent="0.2">
      <c r="A16" s="177"/>
      <c r="B16" s="109"/>
      <c r="C16" s="109"/>
      <c r="D16" s="109"/>
      <c r="E16" s="109"/>
      <c r="F16" s="109"/>
      <c r="G16" s="109"/>
      <c r="H16" s="109"/>
      <c r="I16" s="109"/>
      <c r="J16" s="109"/>
      <c r="K16" s="109"/>
      <c r="L16" s="109"/>
      <c r="M16" s="109"/>
      <c r="N16" s="109"/>
      <c r="O16" s="109"/>
      <c r="P16" s="109"/>
      <c r="Q16" s="109"/>
      <c r="R16" s="109"/>
      <c r="S16" s="109"/>
      <c r="T16" s="109"/>
      <c r="U16" s="110"/>
      <c r="V16" s="177"/>
    </row>
    <row r="17" spans="1:22" x14ac:dyDescent="0.2">
      <c r="A17" s="177"/>
      <c r="B17" s="109"/>
      <c r="C17" s="109"/>
      <c r="D17" s="109"/>
      <c r="E17" s="109"/>
      <c r="F17" s="109"/>
      <c r="G17" s="109"/>
      <c r="H17" s="109"/>
      <c r="I17" s="109"/>
      <c r="J17" s="109"/>
      <c r="K17" s="109"/>
      <c r="L17" s="109"/>
      <c r="M17" s="109"/>
      <c r="N17" s="109"/>
      <c r="O17" s="109"/>
      <c r="P17" s="109"/>
      <c r="Q17" s="109"/>
      <c r="R17" s="109"/>
      <c r="S17" s="109"/>
      <c r="T17" s="109"/>
      <c r="U17" s="110"/>
      <c r="V17" s="177"/>
    </row>
    <row r="18" spans="1:22" x14ac:dyDescent="0.2">
      <c r="A18" s="177"/>
      <c r="B18" s="109"/>
      <c r="C18" s="109"/>
      <c r="D18" s="109"/>
      <c r="E18" s="109"/>
      <c r="F18" s="109"/>
      <c r="G18" s="109"/>
      <c r="H18" s="109"/>
      <c r="I18" s="109"/>
      <c r="J18" s="109"/>
      <c r="K18" s="109"/>
      <c r="L18" s="109"/>
      <c r="M18" s="109"/>
      <c r="N18" s="109"/>
      <c r="O18" s="109"/>
      <c r="P18" s="109"/>
      <c r="Q18" s="109"/>
      <c r="R18" s="109"/>
      <c r="S18" s="109"/>
      <c r="T18" s="109"/>
      <c r="U18" s="110"/>
      <c r="V18" s="177"/>
    </row>
    <row r="19" spans="1:22" x14ac:dyDescent="0.2">
      <c r="A19" s="177"/>
      <c r="B19" s="109"/>
      <c r="C19" s="109"/>
      <c r="D19" s="109"/>
      <c r="E19" s="109"/>
      <c r="F19" s="109"/>
      <c r="G19" s="109"/>
      <c r="H19" s="109"/>
      <c r="I19" s="109"/>
      <c r="J19" s="109"/>
      <c r="K19" s="109"/>
      <c r="L19" s="109"/>
      <c r="M19" s="109"/>
      <c r="N19" s="109"/>
      <c r="O19" s="109"/>
      <c r="P19" s="109"/>
      <c r="Q19" s="109"/>
      <c r="R19" s="109"/>
      <c r="S19" s="109"/>
      <c r="T19" s="109"/>
      <c r="U19" s="110"/>
      <c r="V19" s="177"/>
    </row>
    <row r="20" spans="1:22" x14ac:dyDescent="0.2">
      <c r="A20" s="177"/>
      <c r="B20" s="109"/>
      <c r="C20" s="109"/>
      <c r="D20" s="109"/>
      <c r="E20" s="109"/>
      <c r="F20" s="109"/>
      <c r="G20" s="109"/>
      <c r="H20" s="109"/>
      <c r="I20" s="109"/>
      <c r="J20" s="109"/>
      <c r="K20" s="109"/>
      <c r="L20" s="109"/>
      <c r="M20" s="109"/>
      <c r="N20" s="109"/>
      <c r="O20" s="109"/>
      <c r="P20" s="109"/>
      <c r="Q20" s="109"/>
      <c r="R20" s="109"/>
      <c r="S20" s="109"/>
      <c r="T20" s="109"/>
      <c r="U20" s="110"/>
      <c r="V20" s="177"/>
    </row>
    <row r="21" spans="1:22" x14ac:dyDescent="0.2">
      <c r="A21" s="177"/>
      <c r="B21" s="109"/>
      <c r="C21" s="109"/>
      <c r="D21" s="109"/>
      <c r="E21" s="109"/>
      <c r="F21" s="109"/>
      <c r="G21" s="109"/>
      <c r="H21" s="109"/>
      <c r="I21" s="109"/>
      <c r="J21" s="109"/>
      <c r="K21" s="109"/>
      <c r="L21" s="109"/>
      <c r="M21" s="109"/>
      <c r="N21" s="109"/>
      <c r="O21" s="109"/>
      <c r="P21" s="109"/>
      <c r="Q21" s="109"/>
      <c r="R21" s="109"/>
      <c r="S21" s="109"/>
      <c r="T21" s="109"/>
      <c r="U21" s="110"/>
      <c r="V21" s="177"/>
    </row>
    <row r="22" spans="1:22" x14ac:dyDescent="0.2">
      <c r="A22" s="177"/>
      <c r="B22" s="109"/>
      <c r="C22" s="109"/>
      <c r="D22" s="109"/>
      <c r="E22" s="109"/>
      <c r="F22" s="109"/>
      <c r="G22" s="109"/>
      <c r="H22" s="109"/>
      <c r="I22" s="109"/>
      <c r="J22" s="109"/>
      <c r="K22" s="109"/>
      <c r="L22" s="109"/>
      <c r="M22" s="109"/>
      <c r="N22" s="109"/>
      <c r="O22" s="109"/>
      <c r="P22" s="109"/>
      <c r="Q22" s="109"/>
      <c r="R22" s="109"/>
      <c r="S22" s="109"/>
      <c r="T22" s="109"/>
      <c r="U22" s="110"/>
      <c r="V22" s="177"/>
    </row>
    <row r="23" spans="1:22" x14ac:dyDescent="0.2">
      <c r="A23" s="177"/>
      <c r="B23" s="109"/>
      <c r="C23" s="109"/>
      <c r="D23" s="109"/>
      <c r="E23" s="109"/>
      <c r="F23" s="109"/>
      <c r="G23" s="109"/>
      <c r="H23" s="109"/>
      <c r="I23" s="109"/>
      <c r="J23" s="109"/>
      <c r="K23" s="109"/>
      <c r="L23" s="109"/>
      <c r="M23" s="109"/>
      <c r="N23" s="109"/>
      <c r="O23" s="109"/>
      <c r="P23" s="109"/>
      <c r="Q23" s="109"/>
      <c r="R23" s="109"/>
      <c r="S23" s="109"/>
      <c r="T23" s="109"/>
      <c r="U23" s="110"/>
      <c r="V23" s="177"/>
    </row>
    <row r="24" spans="1:22" x14ac:dyDescent="0.2">
      <c r="A24" s="177"/>
      <c r="B24" s="109"/>
      <c r="C24" s="109"/>
      <c r="D24" s="109"/>
      <c r="E24" s="109"/>
      <c r="F24" s="109"/>
      <c r="G24" s="109"/>
      <c r="H24" s="109"/>
      <c r="I24" s="109"/>
      <c r="J24" s="109"/>
      <c r="K24" s="109"/>
      <c r="L24" s="109"/>
      <c r="M24" s="109"/>
      <c r="N24" s="109"/>
      <c r="O24" s="109"/>
      <c r="P24" s="109"/>
      <c r="Q24" s="109"/>
      <c r="R24" s="109"/>
      <c r="S24" s="109"/>
      <c r="T24" s="109"/>
      <c r="U24" s="110"/>
      <c r="V24" s="177"/>
    </row>
    <row r="25" spans="1:22" x14ac:dyDescent="0.2">
      <c r="A25" s="177"/>
      <c r="B25" s="109"/>
      <c r="C25" s="109"/>
      <c r="D25" s="109"/>
      <c r="E25" s="109"/>
      <c r="F25" s="109"/>
      <c r="G25" s="109"/>
      <c r="H25" s="109"/>
      <c r="I25" s="109"/>
      <c r="J25" s="109"/>
      <c r="K25" s="109"/>
      <c r="L25" s="109"/>
      <c r="M25" s="109"/>
      <c r="N25" s="109"/>
      <c r="O25" s="109"/>
      <c r="P25" s="109"/>
      <c r="Q25" s="109"/>
      <c r="R25" s="109"/>
      <c r="S25" s="109"/>
      <c r="T25" s="109"/>
      <c r="U25" s="110"/>
      <c r="V25" s="177"/>
    </row>
    <row r="26" spans="1:22" x14ac:dyDescent="0.2">
      <c r="A26" s="177"/>
      <c r="B26" s="109"/>
      <c r="C26" s="109"/>
      <c r="D26" s="109"/>
      <c r="E26" s="109"/>
      <c r="F26" s="109"/>
      <c r="G26" s="109"/>
      <c r="H26" s="109"/>
      <c r="I26" s="109"/>
      <c r="J26" s="109"/>
      <c r="K26" s="109"/>
      <c r="L26" s="109"/>
      <c r="M26" s="109"/>
      <c r="N26" s="109"/>
      <c r="O26" s="109"/>
      <c r="P26" s="109"/>
      <c r="Q26" s="109"/>
      <c r="R26" s="109"/>
      <c r="S26" s="109"/>
      <c r="T26" s="109"/>
      <c r="U26" s="110"/>
      <c r="V26" s="177"/>
    </row>
    <row r="27" spans="1:22" x14ac:dyDescent="0.2">
      <c r="A27" s="177"/>
      <c r="B27" s="109"/>
      <c r="C27" s="109"/>
      <c r="D27" s="109"/>
      <c r="E27" s="109"/>
      <c r="F27" s="109"/>
      <c r="G27" s="109"/>
      <c r="H27" s="109"/>
      <c r="I27" s="109"/>
      <c r="J27" s="109"/>
      <c r="K27" s="109"/>
      <c r="L27" s="109"/>
      <c r="M27" s="109"/>
      <c r="N27" s="109"/>
      <c r="O27" s="109"/>
      <c r="P27" s="109"/>
      <c r="Q27" s="109"/>
      <c r="R27" s="109"/>
      <c r="S27" s="109"/>
      <c r="T27" s="109"/>
      <c r="U27" s="110"/>
      <c r="V27" s="177"/>
    </row>
    <row r="28" spans="1:22" x14ac:dyDescent="0.2">
      <c r="A28" s="177"/>
      <c r="B28" s="109"/>
      <c r="C28" s="109"/>
      <c r="D28" s="109"/>
      <c r="E28" s="109"/>
      <c r="F28" s="109"/>
      <c r="G28" s="109"/>
      <c r="H28" s="109"/>
      <c r="I28" s="109"/>
      <c r="J28" s="109"/>
      <c r="K28" s="109"/>
      <c r="L28" s="109"/>
      <c r="M28" s="109"/>
      <c r="N28" s="109"/>
      <c r="O28" s="109"/>
      <c r="P28" s="109"/>
      <c r="Q28" s="109"/>
      <c r="R28" s="109"/>
      <c r="S28" s="109"/>
      <c r="T28" s="109"/>
      <c r="U28" s="110"/>
      <c r="V28" s="177"/>
    </row>
    <row r="29" spans="1:22" x14ac:dyDescent="0.2">
      <c r="A29" s="177"/>
      <c r="B29" s="109"/>
      <c r="C29" s="109"/>
      <c r="D29" s="109"/>
      <c r="E29" s="109"/>
      <c r="F29" s="109"/>
      <c r="G29" s="109"/>
      <c r="H29" s="109"/>
      <c r="I29" s="109"/>
      <c r="J29" s="109"/>
      <c r="K29" s="109"/>
      <c r="L29" s="109"/>
      <c r="M29" s="109"/>
      <c r="N29" s="109"/>
      <c r="O29" s="109"/>
      <c r="P29" s="109"/>
      <c r="Q29" s="109"/>
      <c r="R29" s="109"/>
      <c r="S29" s="109"/>
      <c r="T29" s="109"/>
      <c r="U29" s="110"/>
      <c r="V29" s="177"/>
    </row>
    <row r="30" spans="1:22" x14ac:dyDescent="0.2">
      <c r="A30" s="177"/>
      <c r="B30" s="109"/>
      <c r="C30" s="109"/>
      <c r="D30" s="109"/>
      <c r="E30" s="109"/>
      <c r="F30" s="109"/>
      <c r="G30" s="109"/>
      <c r="H30" s="109"/>
      <c r="I30" s="109"/>
      <c r="J30" s="109"/>
      <c r="K30" s="109"/>
      <c r="L30" s="109"/>
      <c r="M30" s="109"/>
      <c r="N30" s="109"/>
      <c r="O30" s="109"/>
      <c r="P30" s="109"/>
      <c r="Q30" s="109"/>
      <c r="R30" s="109"/>
      <c r="S30" s="109"/>
      <c r="T30" s="109"/>
      <c r="U30" s="110"/>
      <c r="V30" s="177"/>
    </row>
    <row r="31" spans="1:22" x14ac:dyDescent="0.25">
      <c r="A31" s="177"/>
      <c r="B31" s="109"/>
      <c r="C31" s="109"/>
      <c r="D31" s="109"/>
      <c r="E31" s="109"/>
      <c r="F31" s="109"/>
      <c r="G31" s="109"/>
      <c r="H31" s="109"/>
      <c r="I31" s="109"/>
      <c r="J31" s="109"/>
      <c r="K31" s="109"/>
      <c r="L31" s="109"/>
      <c r="M31" s="109"/>
      <c r="N31" s="109"/>
      <c r="O31" s="109"/>
      <c r="P31" s="109"/>
      <c r="Q31" s="109"/>
      <c r="R31" s="109"/>
      <c r="S31" s="109"/>
      <c r="T31" s="109"/>
      <c r="U31" s="110"/>
      <c r="V31" s="177"/>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40"/>
  <sheetViews>
    <sheetView tabSelected="1" zoomScale="70" zoomScaleNormal="70" workbookViewId="0">
      <selection activeCell="B1" sqref="B1:R3"/>
    </sheetView>
  </sheetViews>
  <sheetFormatPr baseColWidth="10" defaultRowHeight="12.75" x14ac:dyDescent="0.25"/>
  <cols>
    <col min="1" max="1" width="18.42578125" style="165" customWidth="1"/>
    <col min="2" max="2" width="15.7109375" style="165" customWidth="1"/>
    <col min="3" max="3" width="14.28515625" style="165" customWidth="1"/>
    <col min="4" max="4" width="31" style="165" customWidth="1"/>
    <col min="5" max="5" width="31" style="175" customWidth="1"/>
    <col min="6" max="9" width="15" style="175" customWidth="1"/>
    <col min="10" max="10" width="40.28515625" style="175" customWidth="1"/>
    <col min="11" max="11" width="13" style="219" customWidth="1"/>
    <col min="12" max="13" width="26" style="175" customWidth="1"/>
    <col min="14" max="14" width="16.5703125" style="176" customWidth="1"/>
    <col min="15" max="15" width="13.7109375" style="176" customWidth="1"/>
    <col min="16" max="16" width="14.28515625" style="176" bestFit="1" customWidth="1"/>
    <col min="17" max="17" width="88.42578125" style="165" customWidth="1"/>
    <col min="18" max="23" width="18.85546875" style="165" customWidth="1"/>
    <col min="24" max="24" width="25.42578125" style="165" customWidth="1"/>
    <col min="25" max="25" width="18.85546875" style="165" customWidth="1"/>
    <col min="26" max="26" width="8.42578125" style="165" hidden="1" customWidth="1"/>
    <col min="27" max="27" width="15.7109375" style="165" customWidth="1"/>
    <col min="28" max="28" width="16.85546875" style="165" bestFit="1" customWidth="1"/>
    <col min="29" max="29" width="4.42578125" style="176" hidden="1" customWidth="1"/>
    <col min="30" max="30" width="18.140625" style="176" customWidth="1"/>
    <col min="31" max="31" width="6.42578125" style="176" hidden="1" customWidth="1"/>
    <col min="32" max="32" width="22.28515625" style="165" customWidth="1"/>
    <col min="33" max="33" width="22.140625" style="165" customWidth="1"/>
    <col min="34" max="34" width="18" style="165" customWidth="1"/>
    <col min="35" max="35" width="17.5703125" style="259" customWidth="1"/>
    <col min="36" max="36" width="16.5703125" style="176" customWidth="1"/>
    <col min="37" max="37" width="15.5703125" style="176" customWidth="1"/>
    <col min="38" max="38" width="16.140625" style="176" bestFit="1" customWidth="1"/>
    <col min="39" max="39" width="13.85546875" style="165" bestFit="1" customWidth="1"/>
    <col min="40" max="40" width="31.7109375" style="165" customWidth="1"/>
    <col min="41" max="41" width="43.42578125" style="165" customWidth="1"/>
    <col min="42" max="42" width="29.7109375" style="217" customWidth="1"/>
    <col min="43" max="43" width="30.85546875" style="175" customWidth="1"/>
    <col min="44" max="44" width="18.85546875" style="176" bestFit="1" customWidth="1"/>
    <col min="45" max="45" width="18.7109375" style="176" customWidth="1"/>
    <col min="46" max="46" width="24.7109375" style="165" customWidth="1"/>
    <col min="47" max="47" width="49.42578125" style="165" customWidth="1"/>
    <col min="48" max="48" width="39.42578125" style="165" customWidth="1"/>
    <col min="49" max="49" width="25.85546875" style="165" customWidth="1"/>
    <col min="50" max="58" width="18.5703125" style="217" hidden="1" customWidth="1"/>
    <col min="59" max="59" width="44.7109375" style="165" customWidth="1"/>
    <col min="60" max="60" width="37" style="165" customWidth="1"/>
    <col min="61" max="61" width="35.42578125" style="165" customWidth="1"/>
    <col min="62" max="62" width="18" style="217" customWidth="1"/>
    <col min="63" max="63" width="26.85546875" style="217" customWidth="1"/>
    <col min="64" max="64" width="19.140625" style="217" customWidth="1"/>
    <col min="65" max="65" width="15" style="217" customWidth="1"/>
    <col min="66" max="66" width="18" style="217" customWidth="1"/>
    <col min="67" max="67" width="34.28515625" style="217" customWidth="1"/>
    <col min="68" max="68" width="15" style="217" customWidth="1"/>
    <col min="69" max="70" width="20.140625" style="217" customWidth="1"/>
    <col min="71" max="71" width="98.5703125" style="165" customWidth="1"/>
    <col min="72" max="72" width="18.85546875" style="165" customWidth="1"/>
    <col min="73" max="73" width="35.42578125" style="165" bestFit="1" customWidth="1"/>
    <col min="74" max="75" width="18.85546875" style="165" customWidth="1"/>
    <col min="76" max="76" width="22.5703125" style="165" customWidth="1"/>
    <col min="77" max="77" width="18.85546875" style="165" customWidth="1"/>
    <col min="78" max="78" width="22.7109375" style="165" customWidth="1"/>
    <col min="79" max="79" width="53.140625" style="602" customWidth="1"/>
    <col min="80" max="81" width="18.85546875" style="165" customWidth="1"/>
    <col min="82" max="82" width="18.85546875" style="217" customWidth="1"/>
    <col min="83" max="83" width="7.42578125" style="165" customWidth="1"/>
    <col min="84" max="84" width="21.140625" style="165" bestFit="1" customWidth="1"/>
    <col min="85" max="85" width="15.85546875" style="165" bestFit="1" customWidth="1"/>
    <col min="86" max="88" width="11.42578125" style="165" customWidth="1"/>
    <col min="89" max="90" width="21.140625" style="165" bestFit="1" customWidth="1"/>
    <col min="91" max="92" width="15.85546875" style="165" bestFit="1" customWidth="1"/>
    <col min="93" max="93" width="11.42578125" style="165" customWidth="1"/>
    <col min="94" max="95" width="11.42578125" style="165"/>
    <col min="96" max="96" width="20.85546875" style="165" customWidth="1"/>
    <col min="97" max="97" width="21.42578125" style="165" customWidth="1"/>
    <col min="98" max="103" width="11.42578125" style="165"/>
    <col min="104" max="105" width="0" style="165" hidden="1" customWidth="1"/>
    <col min="106" max="106" width="11.140625" style="165" bestFit="1" customWidth="1"/>
    <col min="107" max="108" width="13.42578125" style="165" bestFit="1" customWidth="1"/>
    <col min="109" max="110" width="2.42578125" style="165" bestFit="1" customWidth="1"/>
    <col min="111" max="16384" width="11.42578125" style="165"/>
  </cols>
  <sheetData>
    <row r="1" spans="1:110" s="164" customFormat="1" ht="26.25" customHeight="1" x14ac:dyDescent="0.25">
      <c r="A1" s="381"/>
      <c r="B1" s="384" t="s">
        <v>688</v>
      </c>
      <c r="C1" s="385"/>
      <c r="D1" s="385"/>
      <c r="E1" s="385"/>
      <c r="F1" s="385"/>
      <c r="G1" s="385"/>
      <c r="H1" s="385"/>
      <c r="I1" s="385"/>
      <c r="J1" s="385"/>
      <c r="K1" s="385"/>
      <c r="L1" s="385"/>
      <c r="M1" s="385"/>
      <c r="N1" s="385"/>
      <c r="O1" s="385"/>
      <c r="P1" s="385"/>
      <c r="Q1" s="385"/>
      <c r="R1" s="385"/>
      <c r="S1" s="385" t="s">
        <v>670</v>
      </c>
      <c r="T1" s="385"/>
      <c r="U1" s="385"/>
      <c r="V1" s="385"/>
      <c r="W1" s="385"/>
      <c r="X1" s="385"/>
      <c r="Y1" s="385"/>
      <c r="Z1" s="385"/>
      <c r="AA1" s="385"/>
      <c r="AB1" s="385"/>
      <c r="AC1" s="385"/>
      <c r="AD1" s="385"/>
      <c r="AE1" s="385"/>
      <c r="AF1" s="385"/>
      <c r="AG1" s="385"/>
      <c r="AH1" s="385"/>
      <c r="AI1" s="385"/>
      <c r="AJ1" s="385"/>
      <c r="AK1" s="385"/>
      <c r="AL1" s="385"/>
      <c r="AM1" s="385"/>
      <c r="AN1" s="385"/>
      <c r="AO1" s="385"/>
      <c r="AP1" s="385"/>
      <c r="AQ1" s="385"/>
      <c r="AR1" s="385"/>
      <c r="AS1" s="385"/>
      <c r="AT1" s="390"/>
      <c r="AU1" s="226" t="s">
        <v>258</v>
      </c>
      <c r="AV1" s="226" t="s">
        <v>259</v>
      </c>
      <c r="AX1" s="216"/>
      <c r="AY1" s="216"/>
      <c r="AZ1" s="216"/>
      <c r="BA1" s="216"/>
      <c r="BB1" s="216"/>
      <c r="BC1" s="216"/>
      <c r="BD1" s="216"/>
      <c r="BE1" s="216"/>
      <c r="BF1" s="216"/>
      <c r="BJ1" s="216"/>
      <c r="BK1" s="216"/>
      <c r="BL1" s="216"/>
      <c r="BM1" s="216"/>
      <c r="BN1" s="216"/>
      <c r="BO1" s="216"/>
      <c r="BP1" s="216"/>
      <c r="BQ1" s="216"/>
      <c r="BR1" s="216"/>
      <c r="CA1" s="216"/>
      <c r="CD1" s="216"/>
    </row>
    <row r="2" spans="1:110" s="164" customFormat="1" ht="26.25" customHeight="1" x14ac:dyDescent="0.25">
      <c r="A2" s="382"/>
      <c r="B2" s="386"/>
      <c r="C2" s="387"/>
      <c r="D2" s="387"/>
      <c r="E2" s="387"/>
      <c r="F2" s="387"/>
      <c r="G2" s="387"/>
      <c r="H2" s="387"/>
      <c r="I2" s="387"/>
      <c r="J2" s="387"/>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c r="AJ2" s="387"/>
      <c r="AK2" s="387"/>
      <c r="AL2" s="387"/>
      <c r="AM2" s="387"/>
      <c r="AN2" s="387"/>
      <c r="AO2" s="387"/>
      <c r="AP2" s="387"/>
      <c r="AQ2" s="387"/>
      <c r="AR2" s="387"/>
      <c r="AS2" s="387"/>
      <c r="AT2" s="391"/>
      <c r="AU2" s="226" t="s">
        <v>260</v>
      </c>
      <c r="AV2" s="226">
        <v>2</v>
      </c>
      <c r="AX2" s="216"/>
      <c r="AY2" s="216"/>
      <c r="AZ2" s="216"/>
      <c r="BA2" s="216"/>
      <c r="BB2" s="216"/>
      <c r="BC2" s="216"/>
      <c r="BD2" s="216"/>
      <c r="BE2" s="216"/>
      <c r="BF2" s="216"/>
      <c r="BJ2" s="216"/>
      <c r="BK2" s="216"/>
      <c r="BL2" s="216"/>
      <c r="BM2" s="216"/>
      <c r="BN2" s="216"/>
      <c r="BO2" s="216"/>
      <c r="BP2" s="216"/>
      <c r="BQ2" s="216"/>
      <c r="BR2" s="216"/>
      <c r="CA2" s="216"/>
      <c r="CD2" s="216"/>
    </row>
    <row r="3" spans="1:110" ht="30.75" customHeight="1" x14ac:dyDescent="0.25">
      <c r="A3" s="383"/>
      <c r="B3" s="388"/>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c r="AG3" s="389"/>
      <c r="AH3" s="389"/>
      <c r="AI3" s="389"/>
      <c r="AJ3" s="389"/>
      <c r="AK3" s="389"/>
      <c r="AL3" s="389"/>
      <c r="AM3" s="389"/>
      <c r="AN3" s="389"/>
      <c r="AO3" s="389"/>
      <c r="AP3" s="389"/>
      <c r="AQ3" s="389"/>
      <c r="AR3" s="389"/>
      <c r="AS3" s="389"/>
      <c r="AT3" s="392"/>
      <c r="AU3" s="226" t="s">
        <v>261</v>
      </c>
      <c r="AV3" s="232">
        <v>44082</v>
      </c>
      <c r="AX3" s="216"/>
      <c r="CZ3" s="393"/>
      <c r="DA3" s="393"/>
      <c r="DB3" s="379"/>
      <c r="DC3" s="379"/>
      <c r="DD3" s="379"/>
      <c r="DE3" s="379"/>
      <c r="DF3" s="379"/>
    </row>
    <row r="4" spans="1:110" ht="33" customHeight="1" x14ac:dyDescent="0.25">
      <c r="A4" s="201" t="s">
        <v>647</v>
      </c>
      <c r="B4" s="355">
        <v>2020</v>
      </c>
      <c r="C4" s="356"/>
      <c r="D4" s="201" t="s">
        <v>648</v>
      </c>
      <c r="E4" s="202">
        <v>44196</v>
      </c>
      <c r="F4" s="166"/>
      <c r="G4" s="166"/>
      <c r="H4" s="166"/>
      <c r="I4" s="166"/>
      <c r="J4" s="166"/>
      <c r="K4" s="166"/>
      <c r="L4" s="166"/>
      <c r="M4" s="166"/>
      <c r="N4" s="167"/>
      <c r="O4" s="167"/>
      <c r="P4" s="167"/>
      <c r="Q4" s="168"/>
      <c r="R4" s="168"/>
      <c r="S4" s="168"/>
      <c r="T4" s="168"/>
      <c r="U4" s="168"/>
      <c r="V4" s="168"/>
      <c r="W4" s="168"/>
      <c r="X4" s="168"/>
      <c r="Y4" s="168"/>
      <c r="Z4" s="168"/>
      <c r="AA4" s="168"/>
      <c r="AB4" s="168"/>
      <c r="AC4" s="168"/>
      <c r="AD4" s="168"/>
      <c r="AE4" s="168"/>
      <c r="AF4" s="168"/>
      <c r="AG4" s="168"/>
      <c r="AH4" s="168"/>
      <c r="AI4" s="218"/>
      <c r="AJ4" s="168"/>
      <c r="AK4" s="168"/>
      <c r="AL4" s="168"/>
      <c r="AM4" s="168"/>
      <c r="AN4" s="168"/>
      <c r="AO4" s="168"/>
      <c r="AP4" s="218"/>
      <c r="AQ4" s="169"/>
      <c r="AR4" s="168"/>
      <c r="AS4" s="168"/>
      <c r="AT4" s="168"/>
      <c r="AY4" s="218"/>
      <c r="AZ4" s="218"/>
      <c r="BA4" s="218"/>
      <c r="BB4" s="218"/>
      <c r="BC4" s="218"/>
      <c r="BD4" s="218"/>
      <c r="BE4" s="218"/>
      <c r="BF4" s="218"/>
      <c r="BG4" s="168"/>
      <c r="BH4" s="168"/>
      <c r="BI4" s="168"/>
      <c r="BJ4" s="218"/>
      <c r="BK4" s="218"/>
      <c r="BL4" s="218"/>
      <c r="BM4" s="218"/>
      <c r="BN4" s="218"/>
      <c r="BO4" s="218"/>
      <c r="BP4" s="218"/>
      <c r="BQ4" s="218"/>
      <c r="BR4" s="218"/>
      <c r="BS4" s="168"/>
      <c r="BT4" s="168"/>
      <c r="BU4" s="168"/>
      <c r="CZ4" s="393"/>
      <c r="DA4" s="393"/>
      <c r="DB4" s="380"/>
      <c r="DC4" s="380"/>
      <c r="DD4" s="380"/>
      <c r="DE4" s="380"/>
      <c r="DF4" s="380"/>
    </row>
    <row r="5" spans="1:110" ht="28.5" customHeight="1" x14ac:dyDescent="0.25">
      <c r="A5" s="359" t="s">
        <v>40</v>
      </c>
      <c r="B5" s="360"/>
      <c r="C5" s="360"/>
      <c r="D5" s="361"/>
      <c r="E5" s="410" t="s">
        <v>41</v>
      </c>
      <c r="F5" s="411"/>
      <c r="G5" s="411"/>
      <c r="H5" s="411"/>
      <c r="I5" s="411"/>
      <c r="J5" s="411"/>
      <c r="K5" s="411"/>
      <c r="L5" s="411"/>
      <c r="M5" s="411"/>
      <c r="N5" s="411"/>
      <c r="O5" s="411"/>
      <c r="P5" s="411"/>
      <c r="Q5" s="411"/>
      <c r="R5" s="411"/>
      <c r="S5" s="411"/>
      <c r="T5" s="411"/>
      <c r="U5" s="411"/>
      <c r="V5" s="411"/>
      <c r="W5" s="411"/>
      <c r="X5" s="411"/>
      <c r="Y5" s="411"/>
      <c r="Z5" s="411"/>
      <c r="AA5" s="411"/>
      <c r="AB5" s="411"/>
      <c r="AC5" s="411"/>
      <c r="AD5" s="411"/>
      <c r="AE5" s="411"/>
      <c r="AF5" s="411"/>
      <c r="AG5" s="411"/>
      <c r="AH5" s="411"/>
      <c r="AI5" s="411"/>
      <c r="AJ5" s="411"/>
      <c r="AK5" s="411"/>
      <c r="AL5" s="411"/>
      <c r="AM5" s="370" t="s">
        <v>51</v>
      </c>
      <c r="AN5" s="370"/>
      <c r="AO5" s="370"/>
      <c r="AP5" s="370"/>
      <c r="AQ5" s="370"/>
      <c r="AR5" s="370"/>
      <c r="AS5" s="370"/>
      <c r="AT5" s="370"/>
      <c r="AU5" s="370" t="s">
        <v>231</v>
      </c>
      <c r="AV5" s="370"/>
      <c r="AW5" s="370"/>
      <c r="AX5" s="372" t="s">
        <v>649</v>
      </c>
      <c r="AY5" s="372"/>
      <c r="AZ5" s="372"/>
      <c r="BA5" s="372"/>
      <c r="BB5" s="372"/>
      <c r="BC5" s="372"/>
      <c r="BD5" s="372"/>
      <c r="BE5" s="372"/>
      <c r="BF5" s="372"/>
      <c r="BG5" s="370" t="s">
        <v>231</v>
      </c>
      <c r="BH5" s="370"/>
      <c r="BI5" s="370"/>
      <c r="BJ5" s="372" t="s">
        <v>649</v>
      </c>
      <c r="BK5" s="372"/>
      <c r="BL5" s="372"/>
      <c r="BM5" s="372"/>
      <c r="BN5" s="372"/>
      <c r="BO5" s="372"/>
      <c r="BP5" s="372"/>
      <c r="BQ5" s="372"/>
      <c r="BR5" s="372"/>
      <c r="BS5" s="370" t="s">
        <v>231</v>
      </c>
      <c r="BT5" s="370"/>
      <c r="BU5" s="370"/>
      <c r="BV5" s="372" t="s">
        <v>649</v>
      </c>
      <c r="BW5" s="372"/>
      <c r="BX5" s="372"/>
      <c r="BY5" s="372"/>
      <c r="BZ5" s="372"/>
      <c r="CA5" s="372"/>
      <c r="CB5" s="372"/>
      <c r="CC5" s="372"/>
      <c r="CD5" s="372"/>
      <c r="CZ5" s="393"/>
      <c r="DA5" s="393"/>
      <c r="DB5" s="170" t="s">
        <v>15</v>
      </c>
      <c r="DC5" s="170" t="s">
        <v>150</v>
      </c>
      <c r="DD5" s="170" t="s">
        <v>150</v>
      </c>
      <c r="DE5" s="170">
        <v>1</v>
      </c>
      <c r="DF5" s="170">
        <v>1</v>
      </c>
    </row>
    <row r="6" spans="1:110" ht="34.5" customHeight="1" x14ac:dyDescent="0.25">
      <c r="A6" s="362"/>
      <c r="B6" s="363"/>
      <c r="C6" s="363"/>
      <c r="D6" s="364"/>
      <c r="E6" s="412"/>
      <c r="F6" s="413"/>
      <c r="G6" s="413"/>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370"/>
      <c r="AN6" s="370"/>
      <c r="AO6" s="370"/>
      <c r="AP6" s="370"/>
      <c r="AQ6" s="370"/>
      <c r="AR6" s="370"/>
      <c r="AS6" s="370"/>
      <c r="AT6" s="370"/>
      <c r="AU6" s="370" t="s">
        <v>232</v>
      </c>
      <c r="AV6" s="370"/>
      <c r="AW6" s="370"/>
      <c r="AX6" s="373" t="s">
        <v>683</v>
      </c>
      <c r="AY6" s="373"/>
      <c r="AZ6" s="373"/>
      <c r="BA6" s="373"/>
      <c r="BB6" s="373"/>
      <c r="BC6" s="373"/>
      <c r="BD6" s="373"/>
      <c r="BE6" s="373"/>
      <c r="BF6" s="373"/>
      <c r="BG6" s="370" t="s">
        <v>232</v>
      </c>
      <c r="BH6" s="370"/>
      <c r="BI6" s="370"/>
      <c r="BJ6" s="373" t="s">
        <v>682</v>
      </c>
      <c r="BK6" s="373"/>
      <c r="BL6" s="373"/>
      <c r="BM6" s="373"/>
      <c r="BN6" s="373"/>
      <c r="BO6" s="373"/>
      <c r="BP6" s="373"/>
      <c r="BQ6" s="373"/>
      <c r="BR6" s="373"/>
      <c r="BS6" s="370" t="s">
        <v>232</v>
      </c>
      <c r="BT6" s="370"/>
      <c r="BU6" s="370"/>
      <c r="BV6" s="373" t="s">
        <v>681</v>
      </c>
      <c r="BW6" s="373"/>
      <c r="BX6" s="373"/>
      <c r="BY6" s="373"/>
      <c r="BZ6" s="373"/>
      <c r="CA6" s="373"/>
      <c r="CB6" s="373"/>
      <c r="CC6" s="373"/>
      <c r="CD6" s="373"/>
      <c r="CZ6" s="393"/>
      <c r="DA6" s="393"/>
      <c r="DB6" s="170" t="s">
        <v>15</v>
      </c>
      <c r="DC6" s="170" t="s">
        <v>152</v>
      </c>
      <c r="DD6" s="170" t="s">
        <v>150</v>
      </c>
      <c r="DE6" s="170">
        <v>0</v>
      </c>
      <c r="DF6" s="170">
        <v>1</v>
      </c>
    </row>
    <row r="7" spans="1:110" ht="34.5" customHeight="1" x14ac:dyDescent="0.25">
      <c r="A7" s="365"/>
      <c r="B7" s="366"/>
      <c r="C7" s="366"/>
      <c r="D7" s="367"/>
      <c r="E7" s="414"/>
      <c r="F7" s="415"/>
      <c r="G7" s="415"/>
      <c r="H7" s="415"/>
      <c r="I7" s="415"/>
      <c r="J7" s="415"/>
      <c r="K7" s="415"/>
      <c r="L7" s="415"/>
      <c r="M7" s="415"/>
      <c r="N7" s="415"/>
      <c r="O7" s="415"/>
      <c r="P7" s="415"/>
      <c r="Q7" s="415"/>
      <c r="R7" s="415"/>
      <c r="S7" s="415"/>
      <c r="T7" s="415"/>
      <c r="U7" s="415"/>
      <c r="V7" s="415"/>
      <c r="W7" s="415"/>
      <c r="X7" s="415"/>
      <c r="Y7" s="415"/>
      <c r="Z7" s="415"/>
      <c r="AA7" s="415"/>
      <c r="AB7" s="415"/>
      <c r="AC7" s="415"/>
      <c r="AD7" s="415"/>
      <c r="AE7" s="415"/>
      <c r="AF7" s="415"/>
      <c r="AG7" s="415"/>
      <c r="AH7" s="415"/>
      <c r="AI7" s="415"/>
      <c r="AJ7" s="415"/>
      <c r="AK7" s="415"/>
      <c r="AL7" s="415"/>
      <c r="AM7" s="370"/>
      <c r="AN7" s="370"/>
      <c r="AO7" s="370"/>
      <c r="AP7" s="370"/>
      <c r="AQ7" s="370"/>
      <c r="AR7" s="370"/>
      <c r="AS7" s="370"/>
      <c r="AT7" s="370"/>
      <c r="AU7" s="370" t="s">
        <v>650</v>
      </c>
      <c r="AV7" s="370"/>
      <c r="AW7" s="370"/>
      <c r="AX7" s="371" t="s">
        <v>166</v>
      </c>
      <c r="AY7" s="371"/>
      <c r="AZ7" s="371"/>
      <c r="BA7" s="371"/>
      <c r="BB7" s="371"/>
      <c r="BC7" s="371"/>
      <c r="BD7" s="371" t="s">
        <v>165</v>
      </c>
      <c r="BE7" s="371"/>
      <c r="BF7" s="371"/>
      <c r="BG7" s="370" t="s">
        <v>651</v>
      </c>
      <c r="BH7" s="370"/>
      <c r="BI7" s="370"/>
      <c r="BJ7" s="371" t="s">
        <v>166</v>
      </c>
      <c r="BK7" s="371"/>
      <c r="BL7" s="371"/>
      <c r="BM7" s="371"/>
      <c r="BN7" s="371"/>
      <c r="BO7" s="371"/>
      <c r="BP7" s="371" t="s">
        <v>165</v>
      </c>
      <c r="BQ7" s="371"/>
      <c r="BR7" s="371"/>
      <c r="BS7" s="370" t="s">
        <v>652</v>
      </c>
      <c r="BT7" s="370"/>
      <c r="BU7" s="370"/>
      <c r="BV7" s="371" t="s">
        <v>166</v>
      </c>
      <c r="BW7" s="371"/>
      <c r="BX7" s="371"/>
      <c r="BY7" s="371"/>
      <c r="BZ7" s="371"/>
      <c r="CA7" s="371"/>
      <c r="CB7" s="371" t="s">
        <v>165</v>
      </c>
      <c r="CC7" s="371"/>
      <c r="CD7" s="371"/>
      <c r="CZ7" s="393"/>
      <c r="DA7" s="393"/>
      <c r="DB7" s="170"/>
      <c r="DC7" s="170"/>
      <c r="DD7" s="170"/>
      <c r="DE7" s="170"/>
      <c r="DF7" s="170"/>
    </row>
    <row r="8" spans="1:110" ht="30" x14ac:dyDescent="0.25">
      <c r="A8" s="374" t="s">
        <v>0</v>
      </c>
      <c r="B8" s="374" t="s">
        <v>1</v>
      </c>
      <c r="C8" s="374" t="s">
        <v>2</v>
      </c>
      <c r="D8" s="374" t="s">
        <v>39</v>
      </c>
      <c r="E8" s="374" t="s">
        <v>250</v>
      </c>
      <c r="F8" s="374" t="s">
        <v>251</v>
      </c>
      <c r="G8" s="374" t="s">
        <v>252</v>
      </c>
      <c r="H8" s="374" t="s">
        <v>253</v>
      </c>
      <c r="I8" s="374" t="s">
        <v>254</v>
      </c>
      <c r="J8" s="374" t="s">
        <v>249</v>
      </c>
      <c r="K8" s="374" t="s">
        <v>237</v>
      </c>
      <c r="L8" s="374" t="s">
        <v>46</v>
      </c>
      <c r="M8" s="374" t="s">
        <v>47</v>
      </c>
      <c r="N8" s="374" t="s">
        <v>35</v>
      </c>
      <c r="O8" s="374"/>
      <c r="P8" s="374"/>
      <c r="Q8" s="374" t="s">
        <v>170</v>
      </c>
      <c r="R8" s="374" t="s">
        <v>157</v>
      </c>
      <c r="S8" s="374" t="s">
        <v>176</v>
      </c>
      <c r="T8" s="374" t="s">
        <v>177</v>
      </c>
      <c r="U8" s="374" t="s">
        <v>178</v>
      </c>
      <c r="V8" s="374" t="s">
        <v>179</v>
      </c>
      <c r="W8" s="374" t="s">
        <v>180</v>
      </c>
      <c r="X8" s="374" t="s">
        <v>181</v>
      </c>
      <c r="Y8" s="374" t="s">
        <v>182</v>
      </c>
      <c r="Z8" s="374" t="s">
        <v>28</v>
      </c>
      <c r="AA8" s="374" t="s">
        <v>183</v>
      </c>
      <c r="AB8" s="374" t="s">
        <v>184</v>
      </c>
      <c r="AC8" s="181"/>
      <c r="AD8" s="374" t="s">
        <v>185</v>
      </c>
      <c r="AE8" s="196"/>
      <c r="AF8" s="374" t="s">
        <v>186</v>
      </c>
      <c r="AG8" s="374" t="s">
        <v>187</v>
      </c>
      <c r="AH8" s="374" t="s">
        <v>188</v>
      </c>
      <c r="AI8" s="257" t="s">
        <v>631</v>
      </c>
      <c r="AJ8" s="374" t="s">
        <v>3</v>
      </c>
      <c r="AK8" s="374"/>
      <c r="AL8" s="374"/>
      <c r="AM8" s="374" t="s">
        <v>766</v>
      </c>
      <c r="AN8" s="374" t="s">
        <v>159</v>
      </c>
      <c r="AO8" s="374" t="s">
        <v>160</v>
      </c>
      <c r="AP8" s="357" t="s">
        <v>823</v>
      </c>
      <c r="AQ8" s="374" t="s">
        <v>680</v>
      </c>
      <c r="AR8" s="374" t="s">
        <v>36</v>
      </c>
      <c r="AS8" s="374" t="s">
        <v>37</v>
      </c>
      <c r="AT8" s="374" t="s">
        <v>162</v>
      </c>
      <c r="AU8" s="369" t="s">
        <v>837</v>
      </c>
      <c r="AV8" s="369" t="s">
        <v>230</v>
      </c>
      <c r="AW8" s="369" t="s">
        <v>233</v>
      </c>
      <c r="AX8" s="357" t="s">
        <v>653</v>
      </c>
      <c r="AY8" s="357" t="s">
        <v>654</v>
      </c>
      <c r="AZ8" s="357" t="s">
        <v>655</v>
      </c>
      <c r="BA8" s="357" t="s">
        <v>164</v>
      </c>
      <c r="BB8" s="357" t="s">
        <v>32</v>
      </c>
      <c r="BC8" s="357" t="s">
        <v>656</v>
      </c>
      <c r="BD8" s="357" t="s">
        <v>167</v>
      </c>
      <c r="BE8" s="357" t="s">
        <v>657</v>
      </c>
      <c r="BF8" s="357" t="s">
        <v>658</v>
      </c>
      <c r="BG8" s="369" t="s">
        <v>838</v>
      </c>
      <c r="BH8" s="369" t="s">
        <v>230</v>
      </c>
      <c r="BI8" s="369" t="s">
        <v>233</v>
      </c>
      <c r="BJ8" s="357" t="s">
        <v>653</v>
      </c>
      <c r="BK8" s="357" t="s">
        <v>654</v>
      </c>
      <c r="BL8" s="357" t="s">
        <v>655</v>
      </c>
      <c r="BM8" s="357" t="s">
        <v>164</v>
      </c>
      <c r="BN8" s="357" t="s">
        <v>32</v>
      </c>
      <c r="BO8" s="357" t="s">
        <v>656</v>
      </c>
      <c r="BP8" s="357" t="s">
        <v>167</v>
      </c>
      <c r="BQ8" s="357" t="s">
        <v>657</v>
      </c>
      <c r="BR8" s="357" t="s">
        <v>658</v>
      </c>
      <c r="BS8" s="369" t="s">
        <v>839</v>
      </c>
      <c r="BT8" s="369" t="s">
        <v>230</v>
      </c>
      <c r="BU8" s="369" t="s">
        <v>233</v>
      </c>
      <c r="BV8" s="357" t="s">
        <v>653</v>
      </c>
      <c r="BW8" s="357" t="s">
        <v>654</v>
      </c>
      <c r="BX8" s="357" t="s">
        <v>655</v>
      </c>
      <c r="BY8" s="357" t="s">
        <v>164</v>
      </c>
      <c r="BZ8" s="357" t="s">
        <v>32</v>
      </c>
      <c r="CA8" s="603" t="s">
        <v>656</v>
      </c>
      <c r="CB8" s="357" t="s">
        <v>167</v>
      </c>
      <c r="CC8" s="357" t="s">
        <v>657</v>
      </c>
      <c r="CD8" s="357" t="s">
        <v>658</v>
      </c>
      <c r="CL8" s="394" t="s">
        <v>154</v>
      </c>
      <c r="CM8" s="394"/>
      <c r="CN8" s="394"/>
      <c r="CZ8" s="393"/>
      <c r="DA8" s="393"/>
      <c r="DB8" s="170" t="s">
        <v>15</v>
      </c>
      <c r="DC8" s="170" t="s">
        <v>150</v>
      </c>
      <c r="DD8" s="170" t="s">
        <v>152</v>
      </c>
      <c r="DE8" s="170">
        <v>1</v>
      </c>
      <c r="DF8" s="170">
        <v>0</v>
      </c>
    </row>
    <row r="9" spans="1:110" ht="30" x14ac:dyDescent="0.25">
      <c r="A9" s="374"/>
      <c r="B9" s="374"/>
      <c r="C9" s="374"/>
      <c r="D9" s="374"/>
      <c r="E9" s="374"/>
      <c r="F9" s="374"/>
      <c r="G9" s="374"/>
      <c r="H9" s="374"/>
      <c r="I9" s="374"/>
      <c r="J9" s="374"/>
      <c r="K9" s="374"/>
      <c r="L9" s="374"/>
      <c r="M9" s="374"/>
      <c r="N9" s="196" t="s">
        <v>4</v>
      </c>
      <c r="O9" s="196" t="s">
        <v>5</v>
      </c>
      <c r="P9" s="196" t="s">
        <v>6</v>
      </c>
      <c r="Q9" s="374"/>
      <c r="R9" s="374"/>
      <c r="S9" s="374"/>
      <c r="T9" s="374" t="s">
        <v>171</v>
      </c>
      <c r="U9" s="374" t="s">
        <v>56</v>
      </c>
      <c r="V9" s="374" t="s">
        <v>172</v>
      </c>
      <c r="W9" s="374" t="s">
        <v>173</v>
      </c>
      <c r="X9" s="374" t="s">
        <v>174</v>
      </c>
      <c r="Y9" s="374" t="s">
        <v>175</v>
      </c>
      <c r="Z9" s="374"/>
      <c r="AA9" s="374"/>
      <c r="AB9" s="374"/>
      <c r="AC9" s="181"/>
      <c r="AD9" s="374"/>
      <c r="AE9" s="196" t="s">
        <v>559</v>
      </c>
      <c r="AF9" s="374"/>
      <c r="AG9" s="374"/>
      <c r="AH9" s="374"/>
      <c r="AI9" s="257" t="s">
        <v>638</v>
      </c>
      <c r="AJ9" s="196" t="s">
        <v>4</v>
      </c>
      <c r="AK9" s="196" t="s">
        <v>5</v>
      </c>
      <c r="AL9" s="196" t="s">
        <v>6</v>
      </c>
      <c r="AM9" s="374"/>
      <c r="AN9" s="374"/>
      <c r="AO9" s="374"/>
      <c r="AP9" s="358"/>
      <c r="AQ9" s="374"/>
      <c r="AR9" s="374"/>
      <c r="AS9" s="374"/>
      <c r="AT9" s="374"/>
      <c r="AU9" s="369"/>
      <c r="AV9" s="369"/>
      <c r="AW9" s="369"/>
      <c r="AX9" s="358"/>
      <c r="AY9" s="358"/>
      <c r="AZ9" s="358"/>
      <c r="BA9" s="358"/>
      <c r="BB9" s="358"/>
      <c r="BC9" s="358"/>
      <c r="BD9" s="368"/>
      <c r="BE9" s="358"/>
      <c r="BF9" s="358"/>
      <c r="BG9" s="369"/>
      <c r="BH9" s="369"/>
      <c r="BI9" s="369"/>
      <c r="BJ9" s="358"/>
      <c r="BK9" s="358"/>
      <c r="BL9" s="358"/>
      <c r="BM9" s="358"/>
      <c r="BN9" s="358"/>
      <c r="BO9" s="358"/>
      <c r="BP9" s="368"/>
      <c r="BQ9" s="358"/>
      <c r="BR9" s="358"/>
      <c r="BS9" s="369"/>
      <c r="BT9" s="369"/>
      <c r="BU9" s="369"/>
      <c r="BV9" s="358"/>
      <c r="BW9" s="358"/>
      <c r="BX9" s="358"/>
      <c r="BY9" s="358"/>
      <c r="BZ9" s="358"/>
      <c r="CA9" s="604"/>
      <c r="CB9" s="368"/>
      <c r="CC9" s="358"/>
      <c r="CD9" s="358"/>
      <c r="CF9" s="171" t="s">
        <v>138</v>
      </c>
      <c r="CG9" s="171" t="s">
        <v>139</v>
      </c>
      <c r="CK9" s="171" t="s">
        <v>138</v>
      </c>
      <c r="CL9" s="171" t="s">
        <v>138</v>
      </c>
      <c r="CM9" s="171" t="s">
        <v>139</v>
      </c>
      <c r="CN9" s="171" t="s">
        <v>139</v>
      </c>
      <c r="CZ9" s="172"/>
      <c r="DA9" s="172"/>
      <c r="DB9" s="173" t="s">
        <v>142</v>
      </c>
      <c r="DC9" s="173" t="s">
        <v>153</v>
      </c>
      <c r="DD9" s="173" t="s">
        <v>153</v>
      </c>
      <c r="DE9" s="172"/>
      <c r="DF9" s="172"/>
    </row>
    <row r="10" spans="1:110" s="175" customFormat="1" ht="264.75" customHeight="1" x14ac:dyDescent="0.25">
      <c r="A10" s="376" t="s">
        <v>613</v>
      </c>
      <c r="B10" s="395" t="s">
        <v>27</v>
      </c>
      <c r="C10" s="398" t="s">
        <v>212</v>
      </c>
      <c r="D10" s="399" t="s">
        <v>502</v>
      </c>
      <c r="E10" s="399" t="s">
        <v>889</v>
      </c>
      <c r="F10" s="395" t="s">
        <v>848</v>
      </c>
      <c r="G10" s="395" t="s">
        <v>848</v>
      </c>
      <c r="H10" s="395" t="s">
        <v>848</v>
      </c>
      <c r="I10" s="395" t="s">
        <v>848</v>
      </c>
      <c r="J10" s="399" t="s">
        <v>890</v>
      </c>
      <c r="K10" s="376" t="s">
        <v>677</v>
      </c>
      <c r="L10" s="399" t="s">
        <v>891</v>
      </c>
      <c r="M10" s="399" t="s">
        <v>892</v>
      </c>
      <c r="N10" s="376" t="s">
        <v>7</v>
      </c>
      <c r="O10" s="376" t="s">
        <v>14</v>
      </c>
      <c r="P10" s="354" t="str">
        <f>INDEX(Validacion!$C$15:$G$19,'Mapa de riesgo '!CF10:CF13,'Mapa de riesgo '!CG10:CG13)</f>
        <v>Extrema</v>
      </c>
      <c r="Q10" s="261" t="s">
        <v>893</v>
      </c>
      <c r="R10" s="183" t="s">
        <v>158</v>
      </c>
      <c r="S10" s="183" t="s">
        <v>58</v>
      </c>
      <c r="T10" s="183" t="s">
        <v>59</v>
      </c>
      <c r="U10" s="183" t="s">
        <v>60</v>
      </c>
      <c r="V10" s="183" t="s">
        <v>61</v>
      </c>
      <c r="W10" s="183" t="s">
        <v>62</v>
      </c>
      <c r="X10" s="183" t="s">
        <v>75</v>
      </c>
      <c r="Y10" s="183" t="s">
        <v>63</v>
      </c>
      <c r="Z10" s="198">
        <f t="shared" ref="Z10" si="0">IF(S10="Asignado",15,0)+IF(T10="Adecuado",15,0)+IF(U10="Oportuna",15,0)+IF(V10="Prevenir",15,IF(V10="Detectar",10,0))+IF(W10="Confiable",15,0)+IF(X10="Se investigan y resuelven oportunamente",15,0)+IF(Y10="Completa",10,IF(Y10="Incompleta",5,0))</f>
        <v>100</v>
      </c>
      <c r="AA10" s="199" t="str">
        <f>IF(Z10&gt;=96,"Fuerte",IF(OR(Z10=95,Z10&gt;=86),"Moderado","Débil"))</f>
        <v>Fuerte</v>
      </c>
      <c r="AB10" s="200" t="s">
        <v>141</v>
      </c>
      <c r="AC10" s="184">
        <f t="shared" ref="AC10" si="1">IF(AA10="Fuerte",100,IF(AA10="Moderado",50,0))+IF(AB10="Fuerte",100,IF(AB10="Moderado",50,0))</f>
        <v>200</v>
      </c>
      <c r="AD10" s="185" t="str">
        <f>IF(AND(AA10="Moderado",AB10="Moderado",AC10=100),"Moderado",IF(AC10=200,"Fuerte",IF(OR(AC10=150,),"Moderado","Débil")))</f>
        <v>Fuerte</v>
      </c>
      <c r="AE10" s="378">
        <f>(IF(AD10="Fuerte",100,IF(AD10="Moderado",50,0))+IF(AD11="Fuerte",100,IF(AD11="Moderado",50,0))+(IF(AD13="Fuerte",100,IF(AD13="Moderado",50,0)))/3)</f>
        <v>233.33333333333334</v>
      </c>
      <c r="AF10" s="377" t="str">
        <f>IF(AE10&gt;=100,"Fuerte",IF(OR(AE10=99,AE10&gt;=50),"Moderado","Débil"))</f>
        <v>Fuerte</v>
      </c>
      <c r="AG10" s="375" t="s">
        <v>150</v>
      </c>
      <c r="AH10" s="375" t="s">
        <v>150</v>
      </c>
      <c r="AI10" s="354" t="s">
        <v>643</v>
      </c>
      <c r="AJ10" s="354" t="s">
        <v>9</v>
      </c>
      <c r="AK10" s="354" t="s">
        <v>16</v>
      </c>
      <c r="AL10" s="354" t="str">
        <f>INDEX(Validacion!$C$15:$G$19,'Mapa de riesgo '!CK10:CK13,'Mapa de riesgo '!CM10:CM13)</f>
        <v>Moderada</v>
      </c>
      <c r="AM10" s="400" t="s">
        <v>229</v>
      </c>
      <c r="AN10" s="607" t="s">
        <v>1055</v>
      </c>
      <c r="AO10" s="208" t="s">
        <v>897</v>
      </c>
      <c r="AP10" s="208" t="s">
        <v>898</v>
      </c>
      <c r="AQ10" s="208" t="s">
        <v>899</v>
      </c>
      <c r="AR10" s="262" t="s">
        <v>900</v>
      </c>
      <c r="AS10" s="262" t="s">
        <v>901</v>
      </c>
      <c r="AT10" s="263" t="s">
        <v>902</v>
      </c>
      <c r="AU10" s="208" t="s">
        <v>903</v>
      </c>
      <c r="AV10" s="252" t="s">
        <v>904</v>
      </c>
      <c r="AW10" s="264" t="s">
        <v>905</v>
      </c>
      <c r="AX10" s="212"/>
      <c r="AY10" s="212"/>
      <c r="AZ10" s="212"/>
      <c r="BA10" s="212"/>
      <c r="BB10" s="221"/>
      <c r="BC10" s="212" t="s">
        <v>840</v>
      </c>
      <c r="BD10" s="212"/>
      <c r="BE10" s="212"/>
      <c r="BF10" s="212"/>
      <c r="BG10" s="253" t="s">
        <v>918</v>
      </c>
      <c r="BH10" s="251" t="s">
        <v>919</v>
      </c>
      <c r="BI10" s="247" t="s">
        <v>905</v>
      </c>
      <c r="BJ10" s="212" t="s">
        <v>19</v>
      </c>
      <c r="BK10" s="212" t="s">
        <v>1000</v>
      </c>
      <c r="BL10" s="212" t="s">
        <v>664</v>
      </c>
      <c r="BM10" s="212" t="s">
        <v>665</v>
      </c>
      <c r="BN10" s="221">
        <v>44131</v>
      </c>
      <c r="BO10" s="212" t="s">
        <v>1001</v>
      </c>
      <c r="BP10" s="212" t="s">
        <v>585</v>
      </c>
      <c r="BQ10" s="212" t="s">
        <v>848</v>
      </c>
      <c r="BR10" s="212" t="s">
        <v>848</v>
      </c>
      <c r="BS10" s="197" t="s">
        <v>1019</v>
      </c>
      <c r="BT10" s="284" t="s">
        <v>1020</v>
      </c>
      <c r="BU10" s="285">
        <v>1</v>
      </c>
      <c r="BV10" s="212" t="s">
        <v>19</v>
      </c>
      <c r="BW10" s="212"/>
      <c r="BX10" s="212" t="s">
        <v>664</v>
      </c>
      <c r="BY10" s="212" t="s">
        <v>665</v>
      </c>
      <c r="BZ10" s="283">
        <v>44214</v>
      </c>
      <c r="CA10" s="605" t="s">
        <v>1021</v>
      </c>
      <c r="CB10" s="212" t="s">
        <v>585</v>
      </c>
      <c r="CC10" s="212"/>
      <c r="CD10" s="212"/>
      <c r="CF10" s="376">
        <f>VLOOKUP(N10,Validacion!$I$15:$M$19,2,FALSE)</f>
        <v>5</v>
      </c>
      <c r="CG10" s="376">
        <f>VLOOKUP(O10,Validacion!$I$23:$J$27,2,FALSE)</f>
        <v>4</v>
      </c>
      <c r="CK10" s="395">
        <f>VLOOKUP($AJ10,Validacion!$I$15:$M$19,2,FALSE)</f>
        <v>3</v>
      </c>
      <c r="CL10" s="395"/>
      <c r="CM10" s="395">
        <f>VLOOKUP($AK10,Validacion!$I$23:$J$27,2,FALSE)</f>
        <v>2</v>
      </c>
      <c r="CN10" s="401"/>
    </row>
    <row r="11" spans="1:110" s="175" customFormat="1" ht="205.5" customHeight="1" x14ac:dyDescent="0.25">
      <c r="A11" s="376"/>
      <c r="B11" s="396"/>
      <c r="C11" s="398"/>
      <c r="D11" s="399"/>
      <c r="E11" s="399"/>
      <c r="F11" s="396"/>
      <c r="G11" s="396"/>
      <c r="H11" s="396"/>
      <c r="I11" s="396"/>
      <c r="J11" s="399"/>
      <c r="K11" s="376"/>
      <c r="L11" s="399"/>
      <c r="M11" s="399"/>
      <c r="N11" s="376"/>
      <c r="O11" s="376"/>
      <c r="P11" s="354"/>
      <c r="Q11" s="261" t="s">
        <v>894</v>
      </c>
      <c r="R11" s="183" t="s">
        <v>158</v>
      </c>
      <c r="S11" s="183" t="s">
        <v>58</v>
      </c>
      <c r="T11" s="183" t="s">
        <v>59</v>
      </c>
      <c r="U11" s="183" t="s">
        <v>60</v>
      </c>
      <c r="V11" s="183" t="s">
        <v>61</v>
      </c>
      <c r="W11" s="183" t="s">
        <v>62</v>
      </c>
      <c r="X11" s="183" t="s">
        <v>75</v>
      </c>
      <c r="Y11" s="183" t="s">
        <v>63</v>
      </c>
      <c r="Z11" s="247">
        <f t="shared" ref="Z11:Z29" si="2">IF(S11="Asignado",15,0)+IF(T11="Adecuado",15,0)+IF(U11="Oportuna",15,0)+IF(V11="Prevenir",15,IF(V11="Detectar",10,0))+IF(W11="Confiable",15,0)+IF(X11="Se investigan y resuelven oportunamente",15,0)+IF(Y11="Completa",10,IF(Y11="Incompleta",5,0))</f>
        <v>100</v>
      </c>
      <c r="AA11" s="248" t="str">
        <f t="shared" ref="AA11:AA29" si="3">IF(Z11&gt;=96,"Fuerte",IF(OR(Z11=95,Z11&gt;=86),"Moderado","Débil"))</f>
        <v>Fuerte</v>
      </c>
      <c r="AB11" s="249" t="s">
        <v>141</v>
      </c>
      <c r="AC11" s="184">
        <f t="shared" ref="AC11:AC29" si="4">IF(AA11="Fuerte",100,IF(AA11="Moderado",50,0))+IF(AB11="Fuerte",100,IF(AB11="Moderado",50,0))</f>
        <v>200</v>
      </c>
      <c r="AD11" s="185" t="str">
        <f t="shared" ref="AD11:AD29" si="5">IF(AND(AA11="Moderado",AB11="Moderado",AC11=100),"Moderado",IF(AC11=200,"Fuerte",IF(OR(AC11=150,),"Moderado","Débil")))</f>
        <v>Fuerte</v>
      </c>
      <c r="AE11" s="378"/>
      <c r="AF11" s="377"/>
      <c r="AG11" s="375"/>
      <c r="AH11" s="375"/>
      <c r="AI11" s="354"/>
      <c r="AJ11" s="354"/>
      <c r="AK11" s="354"/>
      <c r="AL11" s="354"/>
      <c r="AM11" s="400"/>
      <c r="AN11" s="607" t="s">
        <v>1056</v>
      </c>
      <c r="AO11" s="263" t="s">
        <v>906</v>
      </c>
      <c r="AP11" s="208" t="s">
        <v>898</v>
      </c>
      <c r="AQ11" s="263" t="s">
        <v>899</v>
      </c>
      <c r="AR11" s="262">
        <v>43831</v>
      </c>
      <c r="AS11" s="262">
        <v>44196</v>
      </c>
      <c r="AT11" s="263" t="s">
        <v>907</v>
      </c>
      <c r="AU11" s="208" t="s">
        <v>908</v>
      </c>
      <c r="AV11" s="208" t="s">
        <v>909</v>
      </c>
      <c r="AW11" s="264" t="s">
        <v>905</v>
      </c>
      <c r="AX11" s="212"/>
      <c r="AY11" s="212"/>
      <c r="AZ11" s="212"/>
      <c r="BA11" s="212"/>
      <c r="BB11" s="221"/>
      <c r="BC11" s="212"/>
      <c r="BD11" s="212"/>
      <c r="BE11" s="212"/>
      <c r="BF11" s="212"/>
      <c r="BG11" s="251" t="s">
        <v>920</v>
      </c>
      <c r="BH11" s="251" t="s">
        <v>919</v>
      </c>
      <c r="BI11" s="250" t="s">
        <v>905</v>
      </c>
      <c r="BJ11" s="212" t="s">
        <v>19</v>
      </c>
      <c r="BK11" s="212" t="s">
        <v>1000</v>
      </c>
      <c r="BL11" s="212" t="s">
        <v>664</v>
      </c>
      <c r="BM11" s="212" t="s">
        <v>665</v>
      </c>
      <c r="BN11" s="221">
        <v>44131</v>
      </c>
      <c r="BO11" s="212" t="s">
        <v>1002</v>
      </c>
      <c r="BP11" s="212" t="s">
        <v>585</v>
      </c>
      <c r="BQ11" s="212" t="s">
        <v>848</v>
      </c>
      <c r="BR11" s="212" t="s">
        <v>848</v>
      </c>
      <c r="BS11" s="197" t="s">
        <v>1022</v>
      </c>
      <c r="BT11" s="284" t="s">
        <v>1020</v>
      </c>
      <c r="BU11" s="285">
        <v>1</v>
      </c>
      <c r="BV11" s="212" t="s">
        <v>19</v>
      </c>
      <c r="BW11" s="212"/>
      <c r="BX11" s="212" t="s">
        <v>664</v>
      </c>
      <c r="BY11" s="212" t="s">
        <v>665</v>
      </c>
      <c r="BZ11" s="283">
        <v>44214</v>
      </c>
      <c r="CA11" s="605" t="s">
        <v>1023</v>
      </c>
      <c r="CB11" s="212" t="s">
        <v>585</v>
      </c>
      <c r="CC11" s="212"/>
      <c r="CD11" s="212"/>
      <c r="CF11" s="376"/>
      <c r="CG11" s="376"/>
      <c r="CK11" s="396"/>
      <c r="CL11" s="396"/>
      <c r="CM11" s="396"/>
      <c r="CN11" s="401"/>
    </row>
    <row r="12" spans="1:110" s="219" customFormat="1" ht="291" customHeight="1" x14ac:dyDescent="0.25">
      <c r="A12" s="376"/>
      <c r="B12" s="396"/>
      <c r="C12" s="398"/>
      <c r="D12" s="399"/>
      <c r="E12" s="399"/>
      <c r="F12" s="396"/>
      <c r="G12" s="396"/>
      <c r="H12" s="396"/>
      <c r="I12" s="396"/>
      <c r="J12" s="399"/>
      <c r="K12" s="376"/>
      <c r="L12" s="399"/>
      <c r="M12" s="399"/>
      <c r="N12" s="376"/>
      <c r="O12" s="376"/>
      <c r="P12" s="354"/>
      <c r="Q12" s="261" t="s">
        <v>895</v>
      </c>
      <c r="R12" s="183" t="s">
        <v>158</v>
      </c>
      <c r="S12" s="183" t="s">
        <v>58</v>
      </c>
      <c r="T12" s="183" t="s">
        <v>59</v>
      </c>
      <c r="U12" s="183" t="s">
        <v>60</v>
      </c>
      <c r="V12" s="183" t="s">
        <v>61</v>
      </c>
      <c r="W12" s="183" t="s">
        <v>62</v>
      </c>
      <c r="X12" s="183" t="s">
        <v>75</v>
      </c>
      <c r="Y12" s="183" t="s">
        <v>63</v>
      </c>
      <c r="Z12" s="247">
        <f t="shared" si="2"/>
        <v>100</v>
      </c>
      <c r="AA12" s="248" t="str">
        <f t="shared" si="3"/>
        <v>Fuerte</v>
      </c>
      <c r="AB12" s="249" t="s">
        <v>141</v>
      </c>
      <c r="AC12" s="184">
        <f t="shared" si="4"/>
        <v>200</v>
      </c>
      <c r="AD12" s="185" t="str">
        <f t="shared" si="5"/>
        <v>Fuerte</v>
      </c>
      <c r="AE12" s="378"/>
      <c r="AF12" s="377"/>
      <c r="AG12" s="375"/>
      <c r="AH12" s="375"/>
      <c r="AI12" s="354"/>
      <c r="AJ12" s="354"/>
      <c r="AK12" s="354"/>
      <c r="AL12" s="354"/>
      <c r="AM12" s="400"/>
      <c r="AN12" s="607" t="s">
        <v>1057</v>
      </c>
      <c r="AO12" s="208" t="s">
        <v>910</v>
      </c>
      <c r="AP12" s="208" t="s">
        <v>911</v>
      </c>
      <c r="AQ12" s="263" t="s">
        <v>899</v>
      </c>
      <c r="AR12" s="262">
        <v>43831</v>
      </c>
      <c r="AS12" s="262">
        <v>44196</v>
      </c>
      <c r="AT12" s="263" t="s">
        <v>912</v>
      </c>
      <c r="AU12" s="208" t="s">
        <v>913</v>
      </c>
      <c r="AV12" s="208" t="s">
        <v>914</v>
      </c>
      <c r="AW12" s="264" t="s">
        <v>915</v>
      </c>
      <c r="AX12" s="212"/>
      <c r="AY12" s="212"/>
      <c r="AZ12" s="212"/>
      <c r="BA12" s="212"/>
      <c r="BB12" s="221"/>
      <c r="BC12" s="212"/>
      <c r="BD12" s="212"/>
      <c r="BE12" s="212"/>
      <c r="BF12" s="212"/>
      <c r="BG12" s="251" t="s">
        <v>921</v>
      </c>
      <c r="BH12" s="251" t="s">
        <v>919</v>
      </c>
      <c r="BI12" s="247" t="s">
        <v>922</v>
      </c>
      <c r="BJ12" s="212" t="s">
        <v>19</v>
      </c>
      <c r="BK12" s="212" t="s">
        <v>1000</v>
      </c>
      <c r="BL12" s="212" t="s">
        <v>664</v>
      </c>
      <c r="BM12" s="212" t="s">
        <v>665</v>
      </c>
      <c r="BN12" s="221">
        <v>44131</v>
      </c>
      <c r="BO12" s="212" t="s">
        <v>1003</v>
      </c>
      <c r="BP12" s="212" t="s">
        <v>585</v>
      </c>
      <c r="BQ12" s="212" t="s">
        <v>848</v>
      </c>
      <c r="BR12" s="212" t="s">
        <v>848</v>
      </c>
      <c r="BS12" s="251" t="s">
        <v>1024</v>
      </c>
      <c r="BT12" s="284" t="s">
        <v>1020</v>
      </c>
      <c r="BU12" s="285">
        <v>0.8</v>
      </c>
      <c r="BV12" s="212" t="s">
        <v>666</v>
      </c>
      <c r="BW12" s="212"/>
      <c r="BX12" s="212" t="s">
        <v>664</v>
      </c>
      <c r="BY12" s="212" t="s">
        <v>665</v>
      </c>
      <c r="BZ12" s="283">
        <v>44214</v>
      </c>
      <c r="CA12" s="605" t="s">
        <v>1025</v>
      </c>
      <c r="CB12" s="212" t="s">
        <v>585</v>
      </c>
      <c r="CC12" s="212"/>
      <c r="CD12" s="212"/>
      <c r="CF12" s="376"/>
      <c r="CG12" s="376"/>
      <c r="CK12" s="396"/>
      <c r="CL12" s="396"/>
      <c r="CM12" s="396"/>
      <c r="CN12" s="401"/>
    </row>
    <row r="13" spans="1:110" s="175" customFormat="1" ht="312.75" customHeight="1" x14ac:dyDescent="0.25">
      <c r="A13" s="376"/>
      <c r="B13" s="397"/>
      <c r="C13" s="398"/>
      <c r="D13" s="399"/>
      <c r="E13" s="399"/>
      <c r="F13" s="397"/>
      <c r="G13" s="397"/>
      <c r="H13" s="397"/>
      <c r="I13" s="397"/>
      <c r="J13" s="399"/>
      <c r="K13" s="376"/>
      <c r="L13" s="399"/>
      <c r="M13" s="399"/>
      <c r="N13" s="376"/>
      <c r="O13" s="376"/>
      <c r="P13" s="354"/>
      <c r="Q13" s="261" t="s">
        <v>896</v>
      </c>
      <c r="R13" s="183" t="s">
        <v>158</v>
      </c>
      <c r="S13" s="183" t="s">
        <v>58</v>
      </c>
      <c r="T13" s="183" t="s">
        <v>59</v>
      </c>
      <c r="U13" s="183" t="s">
        <v>60</v>
      </c>
      <c r="V13" s="183" t="s">
        <v>61</v>
      </c>
      <c r="W13" s="183" t="s">
        <v>62</v>
      </c>
      <c r="X13" s="183" t="s">
        <v>75</v>
      </c>
      <c r="Y13" s="183" t="s">
        <v>63</v>
      </c>
      <c r="Z13" s="247">
        <f t="shared" si="2"/>
        <v>100</v>
      </c>
      <c r="AA13" s="248" t="str">
        <f t="shared" si="3"/>
        <v>Fuerte</v>
      </c>
      <c r="AB13" s="249" t="s">
        <v>141</v>
      </c>
      <c r="AC13" s="184">
        <f t="shared" si="4"/>
        <v>200</v>
      </c>
      <c r="AD13" s="185" t="str">
        <f t="shared" si="5"/>
        <v>Fuerte</v>
      </c>
      <c r="AE13" s="378"/>
      <c r="AF13" s="377"/>
      <c r="AG13" s="375"/>
      <c r="AH13" s="375"/>
      <c r="AI13" s="354"/>
      <c r="AJ13" s="354"/>
      <c r="AK13" s="354"/>
      <c r="AL13" s="354"/>
      <c r="AM13" s="400"/>
      <c r="AN13" s="607" t="s">
        <v>1058</v>
      </c>
      <c r="AO13" s="208" t="s">
        <v>916</v>
      </c>
      <c r="AP13" s="208"/>
      <c r="AQ13" s="263" t="s">
        <v>899</v>
      </c>
      <c r="AR13" s="262">
        <v>44075</v>
      </c>
      <c r="AS13" s="262">
        <v>44196</v>
      </c>
      <c r="AT13" s="263" t="s">
        <v>917</v>
      </c>
      <c r="AU13" s="208"/>
      <c r="AV13" s="208"/>
      <c r="AW13" s="264"/>
      <c r="AX13" s="212"/>
      <c r="AY13" s="212"/>
      <c r="AZ13" s="212"/>
      <c r="BA13" s="212"/>
      <c r="BB13" s="221"/>
      <c r="BC13" s="212"/>
      <c r="BD13" s="212"/>
      <c r="BE13" s="212"/>
      <c r="BF13" s="212"/>
      <c r="BG13" s="251"/>
      <c r="BH13" s="251"/>
      <c r="BI13" s="247" t="s">
        <v>917</v>
      </c>
      <c r="BJ13" s="224"/>
      <c r="BK13" s="224" t="s">
        <v>1004</v>
      </c>
      <c r="BL13" s="224"/>
      <c r="BM13" s="224"/>
      <c r="BN13" s="283"/>
      <c r="BO13" s="224"/>
      <c r="BP13" s="212" t="s">
        <v>585</v>
      </c>
      <c r="BQ13" s="212" t="s">
        <v>848</v>
      </c>
      <c r="BR13" s="212" t="s">
        <v>848</v>
      </c>
      <c r="BS13" s="197" t="s">
        <v>1027</v>
      </c>
      <c r="BT13" s="284" t="s">
        <v>1020</v>
      </c>
      <c r="BU13" s="285">
        <v>1</v>
      </c>
      <c r="BV13" s="282" t="s">
        <v>666</v>
      </c>
      <c r="BW13" s="282"/>
      <c r="BX13" s="282" t="s">
        <v>664</v>
      </c>
      <c r="BY13" s="282" t="s">
        <v>665</v>
      </c>
      <c r="BZ13" s="283">
        <v>44214</v>
      </c>
      <c r="CA13" s="606" t="s">
        <v>1026</v>
      </c>
      <c r="CB13" s="280" t="s">
        <v>585</v>
      </c>
      <c r="CC13" s="224"/>
      <c r="CD13" s="224"/>
      <c r="CF13" s="376"/>
      <c r="CG13" s="376"/>
      <c r="CK13" s="396"/>
      <c r="CL13" s="396"/>
      <c r="CM13" s="396"/>
      <c r="CN13" s="401"/>
    </row>
    <row r="14" spans="1:110" s="175" customFormat="1" ht="284.25" customHeight="1" x14ac:dyDescent="0.25">
      <c r="A14" s="376" t="s">
        <v>613</v>
      </c>
      <c r="B14" s="395" t="s">
        <v>27</v>
      </c>
      <c r="C14" s="398" t="s">
        <v>212</v>
      </c>
      <c r="D14" s="399" t="s">
        <v>502</v>
      </c>
      <c r="E14" s="376" t="s">
        <v>1028</v>
      </c>
      <c r="F14" s="395" t="s">
        <v>848</v>
      </c>
      <c r="G14" s="395" t="s">
        <v>848</v>
      </c>
      <c r="H14" s="395" t="s">
        <v>848</v>
      </c>
      <c r="I14" s="395" t="s">
        <v>848</v>
      </c>
      <c r="J14" s="402" t="s">
        <v>923</v>
      </c>
      <c r="K14" s="376" t="s">
        <v>677</v>
      </c>
      <c r="L14" s="402" t="s">
        <v>924</v>
      </c>
      <c r="M14" s="402" t="s">
        <v>925</v>
      </c>
      <c r="N14" s="376" t="s">
        <v>8</v>
      </c>
      <c r="O14" s="376" t="s">
        <v>13</v>
      </c>
      <c r="P14" s="354" t="str">
        <f>INDEX(Validacion!$C$15:$G$19,'Mapa de riesgo '!CF14:CF17,'Mapa de riesgo '!CG14:CG17)</f>
        <v>Extrema</v>
      </c>
      <c r="Q14" s="265" t="s">
        <v>926</v>
      </c>
      <c r="R14" s="183" t="s">
        <v>158</v>
      </c>
      <c r="S14" s="183" t="s">
        <v>58</v>
      </c>
      <c r="T14" s="183" t="s">
        <v>59</v>
      </c>
      <c r="U14" s="183" t="s">
        <v>60</v>
      </c>
      <c r="V14" s="183" t="s">
        <v>61</v>
      </c>
      <c r="W14" s="183" t="s">
        <v>62</v>
      </c>
      <c r="X14" s="183" t="s">
        <v>75</v>
      </c>
      <c r="Y14" s="183" t="s">
        <v>63</v>
      </c>
      <c r="Z14" s="247">
        <f t="shared" si="2"/>
        <v>100</v>
      </c>
      <c r="AA14" s="248" t="str">
        <f t="shared" si="3"/>
        <v>Fuerte</v>
      </c>
      <c r="AB14" s="249" t="s">
        <v>141</v>
      </c>
      <c r="AC14" s="184">
        <f t="shared" si="4"/>
        <v>200</v>
      </c>
      <c r="AD14" s="185" t="str">
        <f t="shared" si="5"/>
        <v>Fuerte</v>
      </c>
      <c r="AE14" s="378">
        <f>(IF(AD14="Fuerte",100,IF(AD14="Moderado",50,0))+IF(AD15="Fuerte",100,IF(AD15="Moderado",50,0))+(IF(AD17="Fuerte",100,IF(AD17="Moderado",50,0)))/3)</f>
        <v>233.33333333333334</v>
      </c>
      <c r="AF14" s="377" t="str">
        <f>IF(AE14&gt;=100,"Fuerte",IF(OR(AE14=99,AE14&gt;=50),"Moderado","Débil"))</f>
        <v>Fuerte</v>
      </c>
      <c r="AG14" s="375" t="s">
        <v>150</v>
      </c>
      <c r="AH14" s="375" t="s">
        <v>150</v>
      </c>
      <c r="AI14" s="407" t="s">
        <v>643</v>
      </c>
      <c r="AJ14" s="354" t="s">
        <v>10</v>
      </c>
      <c r="AK14" s="354" t="s">
        <v>15</v>
      </c>
      <c r="AL14" s="354" t="str">
        <f>INDEX(Validacion!$C$15:$G$19,'Mapa de riesgo '!CK14:CK17,'Mapa de riesgo '!CM14:CM17)</f>
        <v>Moderada</v>
      </c>
      <c r="AM14" s="400" t="s">
        <v>229</v>
      </c>
      <c r="AN14" s="607" t="s">
        <v>1059</v>
      </c>
      <c r="AO14" s="208" t="s">
        <v>930</v>
      </c>
      <c r="AP14" s="208" t="s">
        <v>931</v>
      </c>
      <c r="AQ14" s="208" t="s">
        <v>899</v>
      </c>
      <c r="AR14" s="262">
        <v>43831</v>
      </c>
      <c r="AS14" s="262">
        <v>44196</v>
      </c>
      <c r="AT14" s="208" t="s">
        <v>932</v>
      </c>
      <c r="AU14" s="208" t="s">
        <v>933</v>
      </c>
      <c r="AV14" s="208" t="s">
        <v>934</v>
      </c>
      <c r="AW14" s="264" t="s">
        <v>935</v>
      </c>
      <c r="AX14" s="220"/>
      <c r="AY14" s="220"/>
      <c r="AZ14" s="220"/>
      <c r="BA14" s="220"/>
      <c r="BB14" s="220"/>
      <c r="BC14" s="220"/>
      <c r="BD14" s="220"/>
      <c r="BE14" s="220"/>
      <c r="BF14" s="220"/>
      <c r="BG14" s="251" t="s">
        <v>948</v>
      </c>
      <c r="BH14" s="251" t="s">
        <v>919</v>
      </c>
      <c r="BI14" s="251" t="s">
        <v>949</v>
      </c>
      <c r="BJ14" s="212" t="s">
        <v>19</v>
      </c>
      <c r="BK14" s="212" t="s">
        <v>1005</v>
      </c>
      <c r="BL14" s="212" t="s">
        <v>664</v>
      </c>
      <c r="BM14" s="212" t="s">
        <v>665</v>
      </c>
      <c r="BN14" s="221">
        <v>44131</v>
      </c>
      <c r="BO14" s="212" t="s">
        <v>1006</v>
      </c>
      <c r="BP14" s="212" t="s">
        <v>585</v>
      </c>
      <c r="BQ14" s="212" t="s">
        <v>848</v>
      </c>
      <c r="BR14" s="212" t="s">
        <v>848</v>
      </c>
      <c r="BS14" s="197" t="s">
        <v>1029</v>
      </c>
      <c r="BT14" s="284" t="s">
        <v>1030</v>
      </c>
      <c r="BU14" s="285">
        <v>1</v>
      </c>
      <c r="BV14" s="280" t="s">
        <v>666</v>
      </c>
      <c r="BW14" s="224"/>
      <c r="BX14" s="282" t="s">
        <v>664</v>
      </c>
      <c r="BY14" s="282" t="s">
        <v>665</v>
      </c>
      <c r="BZ14" s="283">
        <v>44214</v>
      </c>
      <c r="CA14" s="606" t="s">
        <v>1031</v>
      </c>
      <c r="CB14" s="280" t="s">
        <v>585</v>
      </c>
      <c r="CC14" s="224"/>
      <c r="CD14" s="224"/>
      <c r="CF14" s="376">
        <f>VLOOKUP(N14,Validacion!$I$15:$M$19,2,FALSE)</f>
        <v>4</v>
      </c>
      <c r="CG14" s="376">
        <f>VLOOKUP(O14,Validacion!$I$23:$J$27,2,FALSE)</f>
        <v>5</v>
      </c>
      <c r="CK14" s="395">
        <f>VLOOKUP($AJ14,Validacion!$I$15:$M$19,2,FALSE)</f>
        <v>2</v>
      </c>
      <c r="CL14" s="376"/>
      <c r="CM14" s="395">
        <f>VLOOKUP($AK14,Validacion!$I$23:$J$27,2,FALSE)</f>
        <v>3</v>
      </c>
      <c r="CN14" s="376"/>
    </row>
    <row r="15" spans="1:110" s="175" customFormat="1" ht="288" customHeight="1" x14ac:dyDescent="0.25">
      <c r="A15" s="376"/>
      <c r="B15" s="396"/>
      <c r="C15" s="398"/>
      <c r="D15" s="399"/>
      <c r="E15" s="376"/>
      <c r="F15" s="396"/>
      <c r="G15" s="396"/>
      <c r="H15" s="396"/>
      <c r="I15" s="396"/>
      <c r="J15" s="403"/>
      <c r="K15" s="376"/>
      <c r="L15" s="403"/>
      <c r="M15" s="403"/>
      <c r="N15" s="376"/>
      <c r="O15" s="376"/>
      <c r="P15" s="354"/>
      <c r="Q15" s="266" t="s">
        <v>927</v>
      </c>
      <c r="R15" s="183" t="s">
        <v>158</v>
      </c>
      <c r="S15" s="183" t="s">
        <v>58</v>
      </c>
      <c r="T15" s="183" t="s">
        <v>59</v>
      </c>
      <c r="U15" s="183" t="s">
        <v>60</v>
      </c>
      <c r="V15" s="183" t="s">
        <v>61</v>
      </c>
      <c r="W15" s="183" t="s">
        <v>62</v>
      </c>
      <c r="X15" s="183" t="s">
        <v>75</v>
      </c>
      <c r="Y15" s="183" t="s">
        <v>63</v>
      </c>
      <c r="Z15" s="247">
        <f t="shared" si="2"/>
        <v>100</v>
      </c>
      <c r="AA15" s="248" t="str">
        <f t="shared" si="3"/>
        <v>Fuerte</v>
      </c>
      <c r="AB15" s="249" t="s">
        <v>141</v>
      </c>
      <c r="AC15" s="184">
        <f t="shared" si="4"/>
        <v>200</v>
      </c>
      <c r="AD15" s="185" t="str">
        <f t="shared" si="5"/>
        <v>Fuerte</v>
      </c>
      <c r="AE15" s="378"/>
      <c r="AF15" s="377"/>
      <c r="AG15" s="375"/>
      <c r="AH15" s="375"/>
      <c r="AI15" s="408"/>
      <c r="AJ15" s="354"/>
      <c r="AK15" s="354"/>
      <c r="AL15" s="354"/>
      <c r="AM15" s="400"/>
      <c r="AN15" s="607" t="s">
        <v>1060</v>
      </c>
      <c r="AO15" s="208" t="s">
        <v>936</v>
      </c>
      <c r="AP15" s="208"/>
      <c r="AQ15" s="208" t="s">
        <v>937</v>
      </c>
      <c r="AR15" s="262">
        <v>43831</v>
      </c>
      <c r="AS15" s="262">
        <v>44196</v>
      </c>
      <c r="AT15" s="208" t="s">
        <v>912</v>
      </c>
      <c r="AU15" s="208" t="s">
        <v>938</v>
      </c>
      <c r="AV15" s="208" t="s">
        <v>939</v>
      </c>
      <c r="AW15" s="264" t="s">
        <v>915</v>
      </c>
      <c r="AX15" s="220"/>
      <c r="AY15" s="220"/>
      <c r="AZ15" s="220"/>
      <c r="BA15" s="220"/>
      <c r="BB15" s="220"/>
      <c r="BC15" s="220"/>
      <c r="BD15" s="220"/>
      <c r="BE15" s="220"/>
      <c r="BF15" s="220"/>
      <c r="BG15" s="251" t="s">
        <v>950</v>
      </c>
      <c r="BH15" s="251" t="s">
        <v>919</v>
      </c>
      <c r="BI15" s="247" t="s">
        <v>915</v>
      </c>
      <c r="BJ15" s="258" t="s">
        <v>19</v>
      </c>
      <c r="BK15" s="212" t="s">
        <v>1007</v>
      </c>
      <c r="BL15" s="212" t="s">
        <v>664</v>
      </c>
      <c r="BM15" s="212" t="s">
        <v>665</v>
      </c>
      <c r="BN15" s="221">
        <v>44131</v>
      </c>
      <c r="BO15" s="224" t="s">
        <v>1008</v>
      </c>
      <c r="BP15" s="212" t="s">
        <v>585</v>
      </c>
      <c r="BQ15" s="212" t="s">
        <v>848</v>
      </c>
      <c r="BR15" s="212" t="s">
        <v>848</v>
      </c>
      <c r="BS15" s="197" t="s">
        <v>1032</v>
      </c>
      <c r="BT15" s="284" t="s">
        <v>1030</v>
      </c>
      <c r="BU15" s="285">
        <v>1</v>
      </c>
      <c r="BV15" s="280" t="s">
        <v>19</v>
      </c>
      <c r="BW15" s="224"/>
      <c r="BX15" s="282" t="s">
        <v>664</v>
      </c>
      <c r="BY15" s="282" t="s">
        <v>665</v>
      </c>
      <c r="BZ15" s="283">
        <v>44214</v>
      </c>
      <c r="CA15" s="606" t="s">
        <v>1033</v>
      </c>
      <c r="CB15" s="280" t="s">
        <v>585</v>
      </c>
      <c r="CC15" s="224"/>
      <c r="CD15" s="224"/>
      <c r="CF15" s="376"/>
      <c r="CG15" s="376"/>
      <c r="CK15" s="396"/>
      <c r="CL15" s="376"/>
      <c r="CM15" s="396"/>
      <c r="CN15" s="376"/>
    </row>
    <row r="16" spans="1:110" s="219" customFormat="1" ht="273" customHeight="1" x14ac:dyDescent="0.25">
      <c r="A16" s="376"/>
      <c r="B16" s="396"/>
      <c r="C16" s="398"/>
      <c r="D16" s="399"/>
      <c r="E16" s="376"/>
      <c r="F16" s="396"/>
      <c r="G16" s="396"/>
      <c r="H16" s="396"/>
      <c r="I16" s="396"/>
      <c r="J16" s="403"/>
      <c r="K16" s="376"/>
      <c r="L16" s="403"/>
      <c r="M16" s="403"/>
      <c r="N16" s="376"/>
      <c r="O16" s="376"/>
      <c r="P16" s="354"/>
      <c r="Q16" s="261" t="s">
        <v>928</v>
      </c>
      <c r="R16" s="183" t="s">
        <v>158</v>
      </c>
      <c r="S16" s="183" t="s">
        <v>58</v>
      </c>
      <c r="T16" s="183" t="s">
        <v>59</v>
      </c>
      <c r="U16" s="183" t="s">
        <v>60</v>
      </c>
      <c r="V16" s="183" t="s">
        <v>61</v>
      </c>
      <c r="W16" s="183" t="s">
        <v>62</v>
      </c>
      <c r="X16" s="183" t="s">
        <v>75</v>
      </c>
      <c r="Y16" s="183" t="s">
        <v>63</v>
      </c>
      <c r="Z16" s="247">
        <f t="shared" si="2"/>
        <v>100</v>
      </c>
      <c r="AA16" s="248" t="str">
        <f t="shared" si="3"/>
        <v>Fuerte</v>
      </c>
      <c r="AB16" s="249" t="s">
        <v>141</v>
      </c>
      <c r="AC16" s="184">
        <f t="shared" si="4"/>
        <v>200</v>
      </c>
      <c r="AD16" s="185" t="str">
        <f t="shared" si="5"/>
        <v>Fuerte</v>
      </c>
      <c r="AE16" s="378"/>
      <c r="AF16" s="377"/>
      <c r="AG16" s="375"/>
      <c r="AH16" s="375"/>
      <c r="AI16" s="408"/>
      <c r="AJ16" s="354"/>
      <c r="AK16" s="354"/>
      <c r="AL16" s="354"/>
      <c r="AM16" s="400"/>
      <c r="AN16" s="607" t="s">
        <v>1061</v>
      </c>
      <c r="AO16" s="208" t="s">
        <v>940</v>
      </c>
      <c r="AP16" s="208"/>
      <c r="AQ16" s="208" t="s">
        <v>941</v>
      </c>
      <c r="AR16" s="262">
        <v>44075</v>
      </c>
      <c r="AS16" s="262">
        <v>44196</v>
      </c>
      <c r="AT16" s="208" t="s">
        <v>917</v>
      </c>
      <c r="AU16" s="208"/>
      <c r="AV16" s="208"/>
      <c r="AW16" s="264"/>
      <c r="AX16" s="251"/>
      <c r="AY16" s="251"/>
      <c r="AZ16" s="251"/>
      <c r="BA16" s="251"/>
      <c r="BB16" s="251"/>
      <c r="BC16" s="251"/>
      <c r="BD16" s="251"/>
      <c r="BE16" s="251"/>
      <c r="BF16" s="251"/>
      <c r="BG16" s="251"/>
      <c r="BH16" s="251"/>
      <c r="BI16" s="251" t="s">
        <v>917</v>
      </c>
      <c r="BJ16" s="258" t="s">
        <v>21</v>
      </c>
      <c r="BK16" s="251" t="s">
        <v>1009</v>
      </c>
      <c r="BL16" s="258" t="s">
        <v>667</v>
      </c>
      <c r="BM16" s="258" t="s">
        <v>668</v>
      </c>
      <c r="BN16" s="221">
        <v>44131</v>
      </c>
      <c r="BO16" s="251"/>
      <c r="BP16" s="212" t="s">
        <v>585</v>
      </c>
      <c r="BQ16" s="212" t="s">
        <v>848</v>
      </c>
      <c r="BR16" s="212" t="s">
        <v>848</v>
      </c>
      <c r="BS16" s="251" t="s">
        <v>1034</v>
      </c>
      <c r="BT16" s="284" t="s">
        <v>1030</v>
      </c>
      <c r="BU16" s="285">
        <v>0.7</v>
      </c>
      <c r="BV16" s="280" t="s">
        <v>666</v>
      </c>
      <c r="BW16" s="251" t="s">
        <v>1035</v>
      </c>
      <c r="BX16" s="280" t="s">
        <v>664</v>
      </c>
      <c r="BY16" s="280" t="s">
        <v>665</v>
      </c>
      <c r="BZ16" s="283">
        <v>44214</v>
      </c>
      <c r="CA16" s="606" t="s">
        <v>1036</v>
      </c>
      <c r="CB16" s="280" t="s">
        <v>585</v>
      </c>
      <c r="CC16" s="251"/>
      <c r="CD16" s="251"/>
      <c r="CF16" s="376"/>
      <c r="CG16" s="376"/>
      <c r="CK16" s="396"/>
      <c r="CL16" s="376"/>
      <c r="CM16" s="396"/>
      <c r="CN16" s="376"/>
    </row>
    <row r="17" spans="1:92" s="175" customFormat="1" ht="205.5" customHeight="1" x14ac:dyDescent="0.25">
      <c r="A17" s="376"/>
      <c r="B17" s="397"/>
      <c r="C17" s="398"/>
      <c r="D17" s="399"/>
      <c r="E17" s="376"/>
      <c r="F17" s="397"/>
      <c r="G17" s="397"/>
      <c r="H17" s="397"/>
      <c r="I17" s="397"/>
      <c r="J17" s="404"/>
      <c r="K17" s="376"/>
      <c r="L17" s="404"/>
      <c r="M17" s="404"/>
      <c r="N17" s="376"/>
      <c r="O17" s="376"/>
      <c r="P17" s="354"/>
      <c r="Q17" s="261" t="s">
        <v>929</v>
      </c>
      <c r="R17" s="183" t="s">
        <v>158</v>
      </c>
      <c r="S17" s="183" t="s">
        <v>58</v>
      </c>
      <c r="T17" s="183" t="s">
        <v>59</v>
      </c>
      <c r="U17" s="183" t="s">
        <v>60</v>
      </c>
      <c r="V17" s="183" t="s">
        <v>61</v>
      </c>
      <c r="W17" s="183" t="s">
        <v>62</v>
      </c>
      <c r="X17" s="183" t="s">
        <v>75</v>
      </c>
      <c r="Y17" s="183" t="s">
        <v>63</v>
      </c>
      <c r="Z17" s="247">
        <f t="shared" si="2"/>
        <v>100</v>
      </c>
      <c r="AA17" s="248" t="str">
        <f t="shared" si="3"/>
        <v>Fuerte</v>
      </c>
      <c r="AB17" s="249" t="s">
        <v>141</v>
      </c>
      <c r="AC17" s="184">
        <f t="shared" si="4"/>
        <v>200</v>
      </c>
      <c r="AD17" s="185" t="str">
        <f t="shared" si="5"/>
        <v>Fuerte</v>
      </c>
      <c r="AE17" s="378"/>
      <c r="AF17" s="377"/>
      <c r="AG17" s="375"/>
      <c r="AH17" s="375"/>
      <c r="AI17" s="409"/>
      <c r="AJ17" s="354"/>
      <c r="AK17" s="354"/>
      <c r="AL17" s="354"/>
      <c r="AM17" s="400"/>
      <c r="AN17" s="607" t="s">
        <v>1062</v>
      </c>
      <c r="AO17" s="208" t="s">
        <v>942</v>
      </c>
      <c r="AP17" s="208"/>
      <c r="AQ17" s="208" t="s">
        <v>943</v>
      </c>
      <c r="AR17" s="262">
        <v>43831</v>
      </c>
      <c r="AS17" s="262">
        <v>44196</v>
      </c>
      <c r="AT17" s="208" t="s">
        <v>944</v>
      </c>
      <c r="AU17" s="208" t="s">
        <v>945</v>
      </c>
      <c r="AV17" s="208" t="s">
        <v>946</v>
      </c>
      <c r="AW17" s="264" t="s">
        <v>947</v>
      </c>
      <c r="AX17" s="220"/>
      <c r="AY17" s="220"/>
      <c r="AZ17" s="220"/>
      <c r="BA17" s="220"/>
      <c r="BB17" s="220"/>
      <c r="BC17" s="220"/>
      <c r="BD17" s="220"/>
      <c r="BE17" s="220"/>
      <c r="BF17" s="220"/>
      <c r="BG17" s="253" t="s">
        <v>951</v>
      </c>
      <c r="BH17" s="251" t="s">
        <v>919</v>
      </c>
      <c r="BI17" s="247" t="s">
        <v>952</v>
      </c>
      <c r="BJ17" s="258" t="s">
        <v>666</v>
      </c>
      <c r="BK17" s="224" t="s">
        <v>1010</v>
      </c>
      <c r="BL17" s="258" t="s">
        <v>664</v>
      </c>
      <c r="BM17" s="212" t="s">
        <v>665</v>
      </c>
      <c r="BN17" s="221">
        <v>44131</v>
      </c>
      <c r="BO17" s="224" t="s">
        <v>1011</v>
      </c>
      <c r="BP17" s="212" t="s">
        <v>585</v>
      </c>
      <c r="BQ17" s="212" t="s">
        <v>848</v>
      </c>
      <c r="BR17" s="212" t="s">
        <v>848</v>
      </c>
      <c r="BS17" s="279" t="s">
        <v>1037</v>
      </c>
      <c r="BT17" s="284" t="s">
        <v>1030</v>
      </c>
      <c r="BU17" s="285">
        <v>0.7</v>
      </c>
      <c r="BV17" s="280" t="s">
        <v>666</v>
      </c>
      <c r="BW17" s="279" t="s">
        <v>1035</v>
      </c>
      <c r="BX17" s="280" t="s">
        <v>664</v>
      </c>
      <c r="BY17" s="280" t="s">
        <v>665</v>
      </c>
      <c r="BZ17" s="283">
        <v>44214</v>
      </c>
      <c r="CA17" s="606" t="s">
        <v>1038</v>
      </c>
      <c r="CB17" s="280" t="s">
        <v>585</v>
      </c>
      <c r="CC17" s="224"/>
      <c r="CD17" s="224"/>
      <c r="CF17" s="376"/>
      <c r="CG17" s="376"/>
      <c r="CK17" s="396"/>
      <c r="CL17" s="376"/>
      <c r="CM17" s="396"/>
      <c r="CN17" s="376"/>
    </row>
    <row r="18" spans="1:92" s="175" customFormat="1" ht="408.75" customHeight="1" x14ac:dyDescent="0.25">
      <c r="A18" s="376" t="s">
        <v>613</v>
      </c>
      <c r="B18" s="395" t="s">
        <v>27</v>
      </c>
      <c r="C18" s="398" t="s">
        <v>212</v>
      </c>
      <c r="D18" s="399" t="s">
        <v>502</v>
      </c>
      <c r="E18" s="376" t="s">
        <v>953</v>
      </c>
      <c r="F18" s="395" t="s">
        <v>848</v>
      </c>
      <c r="G18" s="395" t="s">
        <v>848</v>
      </c>
      <c r="H18" s="395" t="s">
        <v>848</v>
      </c>
      <c r="I18" s="395" t="s">
        <v>848</v>
      </c>
      <c r="J18" s="402" t="s">
        <v>954</v>
      </c>
      <c r="K18" s="376" t="s">
        <v>677</v>
      </c>
      <c r="L18" s="402" t="s">
        <v>955</v>
      </c>
      <c r="M18" s="402" t="s">
        <v>956</v>
      </c>
      <c r="N18" s="376" t="s">
        <v>8</v>
      </c>
      <c r="O18" s="376" t="s">
        <v>13</v>
      </c>
      <c r="P18" s="354" t="str">
        <f>INDEX(Validacion!$C$15:$G$19,'Mapa de riesgo '!CF18:CF20,'Mapa de riesgo '!CG18:CG20)</f>
        <v>Extrema</v>
      </c>
      <c r="Q18" s="174" t="s">
        <v>1048</v>
      </c>
      <c r="R18" s="183" t="s">
        <v>158</v>
      </c>
      <c r="S18" s="183" t="s">
        <v>58</v>
      </c>
      <c r="T18" s="183" t="s">
        <v>59</v>
      </c>
      <c r="U18" s="183" t="s">
        <v>60</v>
      </c>
      <c r="V18" s="183" t="s">
        <v>61</v>
      </c>
      <c r="W18" s="183" t="s">
        <v>62</v>
      </c>
      <c r="X18" s="183" t="s">
        <v>75</v>
      </c>
      <c r="Y18" s="183" t="s">
        <v>63</v>
      </c>
      <c r="Z18" s="247">
        <f t="shared" si="2"/>
        <v>100</v>
      </c>
      <c r="AA18" s="248" t="str">
        <f t="shared" si="3"/>
        <v>Fuerte</v>
      </c>
      <c r="AB18" s="249" t="s">
        <v>141</v>
      </c>
      <c r="AC18" s="184">
        <f t="shared" si="4"/>
        <v>200</v>
      </c>
      <c r="AD18" s="185" t="str">
        <f t="shared" si="5"/>
        <v>Fuerte</v>
      </c>
      <c r="AE18" s="378">
        <f>(IF(AD18="Fuerte",100,IF(AD18="Moderado",50,0))+IF(AD19="Fuerte",100,IF(AD19="Moderado",50,0))+(IF(AD20="Fuerte",100,IF(AD20="Moderado",50,0)))/3)</f>
        <v>233.33333333333334</v>
      </c>
      <c r="AF18" s="416" t="str">
        <f>IF(AE18&gt;=100,"Fuerte",IF(OR(AE18=99,AE18&gt;=50),"Moderado","Débil"))</f>
        <v>Fuerte</v>
      </c>
      <c r="AG18" s="419" t="s">
        <v>150</v>
      </c>
      <c r="AH18" s="419" t="s">
        <v>150</v>
      </c>
      <c r="AI18" s="354" t="s">
        <v>643</v>
      </c>
      <c r="AJ18" s="354" t="s">
        <v>10</v>
      </c>
      <c r="AK18" s="354" t="s">
        <v>15</v>
      </c>
      <c r="AL18" s="354" t="str">
        <f>INDEX(Validacion!$C$15:$G$19,'Mapa de riesgo '!CK18:CK20,'Mapa de riesgo '!CM18:CM20)</f>
        <v>Moderada</v>
      </c>
      <c r="AM18" s="400" t="s">
        <v>229</v>
      </c>
      <c r="AN18" s="267" t="s">
        <v>1049</v>
      </c>
      <c r="AO18" s="267" t="s">
        <v>957</v>
      </c>
      <c r="AP18" s="267"/>
      <c r="AQ18" s="267" t="s">
        <v>958</v>
      </c>
      <c r="AR18" s="268">
        <v>44075</v>
      </c>
      <c r="AS18" s="268">
        <v>44196</v>
      </c>
      <c r="AT18" s="267" t="s">
        <v>917</v>
      </c>
      <c r="AU18" s="197"/>
      <c r="AV18" s="197"/>
      <c r="AW18" s="197"/>
      <c r="AX18" s="220"/>
      <c r="AY18" s="220"/>
      <c r="AZ18" s="220"/>
      <c r="BA18" s="220"/>
      <c r="BB18" s="220"/>
      <c r="BC18" s="220"/>
      <c r="BD18" s="220"/>
      <c r="BE18" s="220"/>
      <c r="BF18" s="220"/>
      <c r="BG18" s="197"/>
      <c r="BH18" s="197"/>
      <c r="BI18" s="267" t="s">
        <v>917</v>
      </c>
      <c r="BJ18" s="258" t="s">
        <v>666</v>
      </c>
      <c r="BK18" s="260" t="s">
        <v>1012</v>
      </c>
      <c r="BL18" s="258" t="s">
        <v>667</v>
      </c>
      <c r="BM18" s="258" t="s">
        <v>668</v>
      </c>
      <c r="BN18" s="221">
        <v>44131</v>
      </c>
      <c r="BO18" s="260" t="s">
        <v>1013</v>
      </c>
      <c r="BP18" s="212" t="s">
        <v>585</v>
      </c>
      <c r="BQ18" s="212" t="s">
        <v>848</v>
      </c>
      <c r="BR18" s="212" t="s">
        <v>848</v>
      </c>
      <c r="BS18" s="197" t="s">
        <v>1039</v>
      </c>
      <c r="BT18" s="284" t="s">
        <v>1040</v>
      </c>
      <c r="BU18" s="285">
        <v>1</v>
      </c>
      <c r="BV18" s="280" t="s">
        <v>19</v>
      </c>
      <c r="BW18" s="224" t="s">
        <v>1041</v>
      </c>
      <c r="BX18" s="280" t="s">
        <v>664</v>
      </c>
      <c r="BY18" s="280" t="s">
        <v>665</v>
      </c>
      <c r="BZ18" s="283">
        <v>44214</v>
      </c>
      <c r="CA18" s="606" t="s">
        <v>1051</v>
      </c>
      <c r="CB18" s="280" t="s">
        <v>585</v>
      </c>
      <c r="CC18" s="224"/>
      <c r="CD18" s="224"/>
      <c r="CF18" s="376">
        <f>VLOOKUP(N18,Validacion!$I$15:$M$19,2,FALSE)</f>
        <v>4</v>
      </c>
      <c r="CG18" s="376">
        <f>VLOOKUP(O18,Validacion!$I$23:$J$27,2,FALSE)</f>
        <v>5</v>
      </c>
      <c r="CK18" s="395">
        <f>VLOOKUP($AJ18,Validacion!$I$15:$M$19,2,FALSE)</f>
        <v>2</v>
      </c>
      <c r="CL18" s="405"/>
      <c r="CM18" s="395">
        <f>VLOOKUP($AK18,Validacion!$I$23:$J$27,2,FALSE)</f>
        <v>3</v>
      </c>
      <c r="CN18" s="182"/>
    </row>
    <row r="19" spans="1:92" s="175" customFormat="1" ht="78" customHeight="1" x14ac:dyDescent="0.25">
      <c r="A19" s="376"/>
      <c r="B19" s="396"/>
      <c r="C19" s="398"/>
      <c r="D19" s="399"/>
      <c r="E19" s="376"/>
      <c r="F19" s="396"/>
      <c r="G19" s="396"/>
      <c r="H19" s="396"/>
      <c r="I19" s="396"/>
      <c r="J19" s="403"/>
      <c r="K19" s="376"/>
      <c r="L19" s="403"/>
      <c r="M19" s="403"/>
      <c r="N19" s="376"/>
      <c r="O19" s="376"/>
      <c r="P19" s="354"/>
      <c r="Q19" s="174"/>
      <c r="R19" s="183" t="s">
        <v>158</v>
      </c>
      <c r="S19" s="183" t="s">
        <v>58</v>
      </c>
      <c r="T19" s="183" t="s">
        <v>59</v>
      </c>
      <c r="U19" s="183" t="s">
        <v>60</v>
      </c>
      <c r="V19" s="183" t="s">
        <v>61</v>
      </c>
      <c r="W19" s="183" t="s">
        <v>62</v>
      </c>
      <c r="X19" s="183" t="s">
        <v>75</v>
      </c>
      <c r="Y19" s="183" t="s">
        <v>63</v>
      </c>
      <c r="Z19" s="247">
        <f t="shared" si="2"/>
        <v>100</v>
      </c>
      <c r="AA19" s="248" t="str">
        <f t="shared" si="3"/>
        <v>Fuerte</v>
      </c>
      <c r="AB19" s="249" t="s">
        <v>141</v>
      </c>
      <c r="AC19" s="184">
        <f t="shared" si="4"/>
        <v>200</v>
      </c>
      <c r="AD19" s="185" t="str">
        <f t="shared" si="5"/>
        <v>Fuerte</v>
      </c>
      <c r="AE19" s="378"/>
      <c r="AF19" s="417"/>
      <c r="AG19" s="420"/>
      <c r="AH19" s="420"/>
      <c r="AI19" s="354"/>
      <c r="AJ19" s="354"/>
      <c r="AK19" s="354"/>
      <c r="AL19" s="354"/>
      <c r="AM19" s="400"/>
      <c r="AN19" s="174"/>
      <c r="AO19" s="174"/>
      <c r="AP19" s="210"/>
      <c r="AQ19" s="197"/>
      <c r="AR19" s="84"/>
      <c r="AS19" s="84"/>
      <c r="AT19" s="197"/>
      <c r="AU19" s="197"/>
      <c r="AV19" s="197"/>
      <c r="AW19" s="197"/>
      <c r="AX19" s="220"/>
      <c r="AY19" s="220"/>
      <c r="AZ19" s="220"/>
      <c r="BA19" s="220"/>
      <c r="BB19" s="220"/>
      <c r="BC19" s="220"/>
      <c r="BD19" s="220"/>
      <c r="BE19" s="220"/>
      <c r="BF19" s="220"/>
      <c r="BG19" s="197"/>
      <c r="BH19" s="197"/>
      <c r="BI19" s="197"/>
      <c r="BJ19" s="224"/>
      <c r="BK19" s="224"/>
      <c r="BL19" s="224"/>
      <c r="BM19" s="224"/>
      <c r="BN19" s="224"/>
      <c r="BO19" s="224"/>
      <c r="BP19" s="224"/>
      <c r="BQ19" s="224"/>
      <c r="BR19" s="224"/>
      <c r="BS19" s="197"/>
      <c r="BT19" s="197"/>
      <c r="BU19" s="197"/>
      <c r="BV19" s="224"/>
      <c r="BW19" s="224"/>
      <c r="BX19" s="224"/>
      <c r="BY19" s="224"/>
      <c r="BZ19" s="224"/>
      <c r="CA19" s="606"/>
      <c r="CB19" s="224"/>
      <c r="CC19" s="224"/>
      <c r="CD19" s="224"/>
      <c r="CF19" s="376"/>
      <c r="CG19" s="376"/>
      <c r="CK19" s="396"/>
      <c r="CL19" s="406"/>
      <c r="CM19" s="396"/>
      <c r="CN19" s="182"/>
    </row>
    <row r="20" spans="1:92" s="175" customFormat="1" ht="78" customHeight="1" x14ac:dyDescent="0.25">
      <c r="A20" s="376"/>
      <c r="B20" s="397"/>
      <c r="C20" s="398"/>
      <c r="D20" s="399"/>
      <c r="E20" s="376"/>
      <c r="F20" s="397"/>
      <c r="G20" s="397"/>
      <c r="H20" s="397"/>
      <c r="I20" s="397"/>
      <c r="J20" s="404"/>
      <c r="K20" s="376"/>
      <c r="L20" s="404"/>
      <c r="M20" s="404"/>
      <c r="N20" s="376"/>
      <c r="O20" s="376"/>
      <c r="P20" s="354"/>
      <c r="Q20" s="174"/>
      <c r="R20" s="183" t="s">
        <v>158</v>
      </c>
      <c r="S20" s="183" t="s">
        <v>58</v>
      </c>
      <c r="T20" s="183" t="s">
        <v>59</v>
      </c>
      <c r="U20" s="183" t="s">
        <v>60</v>
      </c>
      <c r="V20" s="183" t="s">
        <v>61</v>
      </c>
      <c r="W20" s="183" t="s">
        <v>62</v>
      </c>
      <c r="X20" s="183" t="s">
        <v>75</v>
      </c>
      <c r="Y20" s="183" t="s">
        <v>63</v>
      </c>
      <c r="Z20" s="247">
        <f t="shared" si="2"/>
        <v>100</v>
      </c>
      <c r="AA20" s="248" t="str">
        <f t="shared" si="3"/>
        <v>Fuerte</v>
      </c>
      <c r="AB20" s="249" t="s">
        <v>141</v>
      </c>
      <c r="AC20" s="184">
        <f t="shared" si="4"/>
        <v>200</v>
      </c>
      <c r="AD20" s="185" t="str">
        <f t="shared" si="5"/>
        <v>Fuerte</v>
      </c>
      <c r="AE20" s="378"/>
      <c r="AF20" s="418"/>
      <c r="AG20" s="421"/>
      <c r="AH20" s="421"/>
      <c r="AI20" s="354"/>
      <c r="AJ20" s="354"/>
      <c r="AK20" s="354"/>
      <c r="AL20" s="354"/>
      <c r="AM20" s="400"/>
      <c r="AN20" s="174"/>
      <c r="AO20" s="174"/>
      <c r="AP20" s="210"/>
      <c r="AQ20" s="197"/>
      <c r="AR20" s="84"/>
      <c r="AS20" s="84"/>
      <c r="AT20" s="197"/>
      <c r="AU20" s="197"/>
      <c r="AV20" s="197"/>
      <c r="AW20" s="197"/>
      <c r="AX20" s="220"/>
      <c r="AY20" s="220"/>
      <c r="AZ20" s="220"/>
      <c r="BA20" s="220"/>
      <c r="BB20" s="220"/>
      <c r="BC20" s="220"/>
      <c r="BD20" s="220"/>
      <c r="BE20" s="220"/>
      <c r="BF20" s="220"/>
      <c r="BG20" s="197"/>
      <c r="BH20" s="197"/>
      <c r="BI20" s="197"/>
      <c r="BJ20" s="224"/>
      <c r="BK20" s="224"/>
      <c r="BL20" s="224"/>
      <c r="BM20" s="224"/>
      <c r="BN20" s="224"/>
      <c r="BO20" s="224"/>
      <c r="BP20" s="224"/>
      <c r="BQ20" s="224"/>
      <c r="BR20" s="224"/>
      <c r="BS20" s="197"/>
      <c r="BT20" s="197"/>
      <c r="BU20" s="197"/>
      <c r="BV20" s="224"/>
      <c r="BW20" s="224"/>
      <c r="BX20" s="224"/>
      <c r="BY20" s="224"/>
      <c r="BZ20" s="224"/>
      <c r="CA20" s="606"/>
      <c r="CB20" s="224"/>
      <c r="CC20" s="224"/>
      <c r="CD20" s="224"/>
      <c r="CF20" s="376"/>
      <c r="CG20" s="376"/>
      <c r="CK20" s="396"/>
      <c r="CL20" s="406"/>
      <c r="CM20" s="396"/>
      <c r="CN20" s="182"/>
    </row>
    <row r="21" spans="1:92" s="219" customFormat="1" ht="171" customHeight="1" x14ac:dyDescent="0.25">
      <c r="A21" s="376" t="s">
        <v>613</v>
      </c>
      <c r="B21" s="395" t="s">
        <v>27</v>
      </c>
      <c r="C21" s="398" t="s">
        <v>212</v>
      </c>
      <c r="D21" s="399" t="s">
        <v>502</v>
      </c>
      <c r="E21" s="376" t="s">
        <v>959</v>
      </c>
      <c r="F21" s="395" t="s">
        <v>848</v>
      </c>
      <c r="G21" s="395" t="s">
        <v>848</v>
      </c>
      <c r="H21" s="395" t="s">
        <v>848</v>
      </c>
      <c r="I21" s="395" t="s">
        <v>848</v>
      </c>
      <c r="J21" s="402" t="s">
        <v>960</v>
      </c>
      <c r="K21" s="376" t="s">
        <v>677</v>
      </c>
      <c r="L21" s="402" t="s">
        <v>961</v>
      </c>
      <c r="M21" s="402" t="s">
        <v>962</v>
      </c>
      <c r="N21" s="376" t="s">
        <v>7</v>
      </c>
      <c r="O21" s="376" t="s">
        <v>14</v>
      </c>
      <c r="P21" s="354" t="s">
        <v>18</v>
      </c>
      <c r="Q21" s="269" t="s">
        <v>963</v>
      </c>
      <c r="R21" s="183" t="s">
        <v>158</v>
      </c>
      <c r="S21" s="183" t="s">
        <v>58</v>
      </c>
      <c r="T21" s="183" t="s">
        <v>59</v>
      </c>
      <c r="U21" s="183" t="s">
        <v>60</v>
      </c>
      <c r="V21" s="183" t="s">
        <v>61</v>
      </c>
      <c r="W21" s="183" t="s">
        <v>62</v>
      </c>
      <c r="X21" s="183" t="s">
        <v>75</v>
      </c>
      <c r="Y21" s="183" t="s">
        <v>63</v>
      </c>
      <c r="Z21" s="247">
        <f t="shared" si="2"/>
        <v>100</v>
      </c>
      <c r="AA21" s="248" t="str">
        <f t="shared" si="3"/>
        <v>Fuerte</v>
      </c>
      <c r="AB21" s="249" t="s">
        <v>141</v>
      </c>
      <c r="AC21" s="184">
        <f t="shared" si="4"/>
        <v>200</v>
      </c>
      <c r="AD21" s="185" t="str">
        <f t="shared" si="5"/>
        <v>Fuerte</v>
      </c>
      <c r="AE21" s="378"/>
      <c r="AF21" s="416" t="str">
        <f>IF(AE14&gt;=100,"Fuerte",IF(OR(AE14=99,AE14&gt;=50),"Moderado","Débil"))</f>
        <v>Fuerte</v>
      </c>
      <c r="AG21" s="419" t="s">
        <v>150</v>
      </c>
      <c r="AH21" s="419" t="s">
        <v>150</v>
      </c>
      <c r="AI21" s="354" t="s">
        <v>643</v>
      </c>
      <c r="AJ21" s="354" t="s">
        <v>9</v>
      </c>
      <c r="AK21" s="354" t="s">
        <v>16</v>
      </c>
      <c r="AL21" s="354" t="s">
        <v>20</v>
      </c>
      <c r="AM21" s="400" t="s">
        <v>229</v>
      </c>
      <c r="AN21" s="267" t="s">
        <v>965</v>
      </c>
      <c r="AO21" s="267" t="s">
        <v>966</v>
      </c>
      <c r="AP21" s="267" t="s">
        <v>967</v>
      </c>
      <c r="AQ21" s="267" t="s">
        <v>968</v>
      </c>
      <c r="AR21" s="268">
        <v>43831</v>
      </c>
      <c r="AS21" s="268">
        <v>44196</v>
      </c>
      <c r="AT21" s="267" t="s">
        <v>969</v>
      </c>
      <c r="AU21" s="267" t="s">
        <v>970</v>
      </c>
      <c r="AV21" s="267" t="s">
        <v>971</v>
      </c>
      <c r="AW21" s="270" t="s">
        <v>972</v>
      </c>
      <c r="AX21" s="251"/>
      <c r="AY21" s="251"/>
      <c r="AZ21" s="251"/>
      <c r="BA21" s="251"/>
      <c r="BB21" s="251"/>
      <c r="BC21" s="251"/>
      <c r="BD21" s="251"/>
      <c r="BE21" s="251"/>
      <c r="BF21" s="251"/>
      <c r="BG21" s="270" t="s">
        <v>976</v>
      </c>
      <c r="BH21" s="270" t="s">
        <v>919</v>
      </c>
      <c r="BI21" s="270" t="s">
        <v>977</v>
      </c>
      <c r="BJ21" s="258" t="s">
        <v>19</v>
      </c>
      <c r="BK21" s="212" t="s">
        <v>1000</v>
      </c>
      <c r="BL21" s="258" t="s">
        <v>664</v>
      </c>
      <c r="BM21" s="258" t="s">
        <v>665</v>
      </c>
      <c r="BN21" s="277">
        <v>44131</v>
      </c>
      <c r="BO21" s="260" t="s">
        <v>1014</v>
      </c>
      <c r="BP21" s="212" t="s">
        <v>585</v>
      </c>
      <c r="BQ21" s="212" t="s">
        <v>848</v>
      </c>
      <c r="BR21" s="212" t="s">
        <v>848</v>
      </c>
      <c r="BS21" s="251" t="s">
        <v>1042</v>
      </c>
      <c r="BT21" s="284" t="s">
        <v>1043</v>
      </c>
      <c r="BU21" s="285">
        <v>0.8</v>
      </c>
      <c r="BV21" s="280" t="s">
        <v>666</v>
      </c>
      <c r="BW21" s="251" t="s">
        <v>1044</v>
      </c>
      <c r="BX21" s="280" t="s">
        <v>664</v>
      </c>
      <c r="BY21" s="280" t="s">
        <v>665</v>
      </c>
      <c r="BZ21" s="283">
        <v>44214</v>
      </c>
      <c r="CA21" s="606"/>
      <c r="CB21" s="280" t="s">
        <v>585</v>
      </c>
      <c r="CC21" s="280"/>
      <c r="CD21" s="280"/>
      <c r="CF21" s="376"/>
      <c r="CG21" s="376"/>
      <c r="CK21" s="395"/>
      <c r="CL21" s="405"/>
      <c r="CM21" s="395"/>
      <c r="CN21" s="182"/>
    </row>
    <row r="22" spans="1:92" s="219" customFormat="1" ht="262.5" customHeight="1" x14ac:dyDescent="0.25">
      <c r="A22" s="376"/>
      <c r="B22" s="396"/>
      <c r="C22" s="398"/>
      <c r="D22" s="399"/>
      <c r="E22" s="376"/>
      <c r="F22" s="396"/>
      <c r="G22" s="396"/>
      <c r="H22" s="396"/>
      <c r="I22" s="396"/>
      <c r="J22" s="403"/>
      <c r="K22" s="376"/>
      <c r="L22" s="403"/>
      <c r="M22" s="403"/>
      <c r="N22" s="376"/>
      <c r="O22" s="376"/>
      <c r="P22" s="354"/>
      <c r="Q22" s="269" t="s">
        <v>964</v>
      </c>
      <c r="R22" s="183" t="s">
        <v>158</v>
      </c>
      <c r="S22" s="183" t="s">
        <v>58</v>
      </c>
      <c r="T22" s="183" t="s">
        <v>59</v>
      </c>
      <c r="U22" s="183" t="s">
        <v>60</v>
      </c>
      <c r="V22" s="183" t="s">
        <v>61</v>
      </c>
      <c r="W22" s="183" t="s">
        <v>62</v>
      </c>
      <c r="X22" s="183" t="s">
        <v>75</v>
      </c>
      <c r="Y22" s="183" t="s">
        <v>63</v>
      </c>
      <c r="Z22" s="247">
        <f t="shared" si="2"/>
        <v>100</v>
      </c>
      <c r="AA22" s="248" t="str">
        <f t="shared" si="3"/>
        <v>Fuerte</v>
      </c>
      <c r="AB22" s="249" t="s">
        <v>141</v>
      </c>
      <c r="AC22" s="184">
        <f t="shared" si="4"/>
        <v>200</v>
      </c>
      <c r="AD22" s="185" t="str">
        <f t="shared" si="5"/>
        <v>Fuerte</v>
      </c>
      <c r="AE22" s="378"/>
      <c r="AF22" s="417"/>
      <c r="AG22" s="420"/>
      <c r="AH22" s="420"/>
      <c r="AI22" s="354"/>
      <c r="AJ22" s="354"/>
      <c r="AK22" s="354"/>
      <c r="AL22" s="354"/>
      <c r="AM22" s="400"/>
      <c r="AN22" s="267" t="s">
        <v>973</v>
      </c>
      <c r="AO22" s="267" t="s">
        <v>974</v>
      </c>
      <c r="AP22" s="267"/>
      <c r="AQ22" s="267" t="s">
        <v>968</v>
      </c>
      <c r="AR22" s="268">
        <v>44075</v>
      </c>
      <c r="AS22" s="268">
        <v>44196</v>
      </c>
      <c r="AT22" s="267" t="s">
        <v>975</v>
      </c>
      <c r="AU22" s="267"/>
      <c r="AV22" s="267"/>
      <c r="AW22" s="270"/>
      <c r="AX22" s="251"/>
      <c r="AY22" s="251"/>
      <c r="AZ22" s="251"/>
      <c r="BA22" s="251"/>
      <c r="BB22" s="251"/>
      <c r="BC22" s="251"/>
      <c r="BD22" s="251"/>
      <c r="BE22" s="251"/>
      <c r="BF22" s="251"/>
      <c r="BG22" s="270"/>
      <c r="BH22" s="270"/>
      <c r="BI22" s="267" t="s">
        <v>975</v>
      </c>
      <c r="BJ22" s="258" t="s">
        <v>19</v>
      </c>
      <c r="BK22" s="212" t="s">
        <v>1000</v>
      </c>
      <c r="BL22" s="258" t="s">
        <v>664</v>
      </c>
      <c r="BM22" s="258" t="s">
        <v>665</v>
      </c>
      <c r="BN22" s="277">
        <v>44131</v>
      </c>
      <c r="BO22" s="260" t="s">
        <v>1014</v>
      </c>
      <c r="BP22" s="212" t="s">
        <v>585</v>
      </c>
      <c r="BQ22" s="212" t="s">
        <v>848</v>
      </c>
      <c r="BR22" s="212" t="s">
        <v>848</v>
      </c>
      <c r="BS22" s="251" t="s">
        <v>1063</v>
      </c>
      <c r="BT22" s="284" t="s">
        <v>1043</v>
      </c>
      <c r="BU22" s="285">
        <v>0</v>
      </c>
      <c r="BV22" s="280" t="s">
        <v>21</v>
      </c>
      <c r="BW22" s="251" t="s">
        <v>1045</v>
      </c>
      <c r="BX22" s="280" t="s">
        <v>667</v>
      </c>
      <c r="BY22" s="280" t="s">
        <v>668</v>
      </c>
      <c r="BZ22" s="283">
        <v>44214</v>
      </c>
      <c r="CA22" s="606"/>
      <c r="CB22" s="280" t="s">
        <v>585</v>
      </c>
      <c r="CC22" s="280"/>
      <c r="CD22" s="280"/>
      <c r="CF22" s="376"/>
      <c r="CG22" s="376"/>
      <c r="CK22" s="396"/>
      <c r="CL22" s="406"/>
      <c r="CM22" s="396"/>
      <c r="CN22" s="182"/>
    </row>
    <row r="23" spans="1:92" s="219" customFormat="1" ht="108" customHeight="1" x14ac:dyDescent="0.25">
      <c r="A23" s="376"/>
      <c r="B23" s="397"/>
      <c r="C23" s="398"/>
      <c r="D23" s="399"/>
      <c r="E23" s="376"/>
      <c r="F23" s="397"/>
      <c r="G23" s="397"/>
      <c r="H23" s="397"/>
      <c r="I23" s="397"/>
      <c r="J23" s="404"/>
      <c r="K23" s="376"/>
      <c r="L23" s="404"/>
      <c r="M23" s="404"/>
      <c r="N23" s="376"/>
      <c r="O23" s="376"/>
      <c r="P23" s="354"/>
      <c r="Q23" s="210"/>
      <c r="R23" s="183" t="s">
        <v>158</v>
      </c>
      <c r="S23" s="183" t="s">
        <v>58</v>
      </c>
      <c r="T23" s="183" t="s">
        <v>59</v>
      </c>
      <c r="U23" s="183" t="s">
        <v>60</v>
      </c>
      <c r="V23" s="183" t="s">
        <v>61</v>
      </c>
      <c r="W23" s="183" t="s">
        <v>62</v>
      </c>
      <c r="X23" s="183" t="s">
        <v>75</v>
      </c>
      <c r="Y23" s="183" t="s">
        <v>63</v>
      </c>
      <c r="Z23" s="247">
        <f t="shared" si="2"/>
        <v>100</v>
      </c>
      <c r="AA23" s="248" t="str">
        <f t="shared" si="3"/>
        <v>Fuerte</v>
      </c>
      <c r="AB23" s="249" t="s">
        <v>141</v>
      </c>
      <c r="AC23" s="184">
        <f t="shared" si="4"/>
        <v>200</v>
      </c>
      <c r="AD23" s="185" t="str">
        <f t="shared" si="5"/>
        <v>Fuerte</v>
      </c>
      <c r="AE23" s="378"/>
      <c r="AF23" s="418"/>
      <c r="AG23" s="421"/>
      <c r="AH23" s="421"/>
      <c r="AI23" s="354"/>
      <c r="AJ23" s="354"/>
      <c r="AK23" s="354"/>
      <c r="AL23" s="354"/>
      <c r="AM23" s="400"/>
      <c r="AN23" s="210"/>
      <c r="AO23" s="210"/>
      <c r="AP23" s="210"/>
      <c r="AQ23" s="251"/>
      <c r="AR23" s="209"/>
      <c r="AS23" s="209"/>
      <c r="AT23" s="251"/>
      <c r="AU23" s="251"/>
      <c r="AV23" s="251"/>
      <c r="AW23" s="251"/>
      <c r="AX23" s="251"/>
      <c r="AY23" s="251"/>
      <c r="AZ23" s="251"/>
      <c r="BA23" s="251"/>
      <c r="BB23" s="251"/>
      <c r="BC23" s="251"/>
      <c r="BD23" s="251"/>
      <c r="BE23" s="251"/>
      <c r="BF23" s="251"/>
      <c r="BG23" s="251"/>
      <c r="BH23" s="251"/>
      <c r="BI23" s="251"/>
      <c r="BJ23" s="258"/>
      <c r="BK23" s="212"/>
      <c r="BL23" s="258"/>
      <c r="BM23" s="258"/>
      <c r="BN23" s="277"/>
      <c r="BO23" s="260"/>
      <c r="BP23" s="212"/>
      <c r="BQ23" s="212"/>
      <c r="BR23" s="212"/>
      <c r="BS23" s="251"/>
      <c r="BT23" s="251"/>
      <c r="BU23" s="251"/>
      <c r="BV23" s="280"/>
      <c r="BW23" s="251"/>
      <c r="BX23" s="280"/>
      <c r="BY23" s="280"/>
      <c r="BZ23" s="283"/>
      <c r="CA23" s="606"/>
      <c r="CB23" s="280"/>
      <c r="CC23" s="280"/>
      <c r="CD23" s="280"/>
      <c r="CF23" s="376"/>
      <c r="CG23" s="376"/>
      <c r="CK23" s="396"/>
      <c r="CL23" s="406"/>
      <c r="CM23" s="396"/>
      <c r="CN23" s="182"/>
    </row>
    <row r="24" spans="1:92" s="219" customFormat="1" ht="220.5" customHeight="1" x14ac:dyDescent="0.25">
      <c r="A24" s="376" t="s">
        <v>613</v>
      </c>
      <c r="B24" s="395" t="s">
        <v>27</v>
      </c>
      <c r="C24" s="398" t="s">
        <v>212</v>
      </c>
      <c r="D24" s="399" t="s">
        <v>502</v>
      </c>
      <c r="E24" s="376" t="s">
        <v>978</v>
      </c>
      <c r="F24" s="395" t="s">
        <v>848</v>
      </c>
      <c r="G24" s="395" t="s">
        <v>848</v>
      </c>
      <c r="H24" s="395" t="s">
        <v>848</v>
      </c>
      <c r="I24" s="395" t="s">
        <v>848</v>
      </c>
      <c r="J24" s="402" t="s">
        <v>979</v>
      </c>
      <c r="K24" s="376" t="s">
        <v>677</v>
      </c>
      <c r="L24" s="402" t="s">
        <v>980</v>
      </c>
      <c r="M24" s="402" t="s">
        <v>981</v>
      </c>
      <c r="N24" s="376" t="s">
        <v>9</v>
      </c>
      <c r="O24" s="376" t="s">
        <v>13</v>
      </c>
      <c r="P24" s="354" t="s">
        <v>18</v>
      </c>
      <c r="Q24" s="269" t="s">
        <v>982</v>
      </c>
      <c r="R24" s="183" t="s">
        <v>158</v>
      </c>
      <c r="S24" s="183" t="s">
        <v>58</v>
      </c>
      <c r="T24" s="183" t="s">
        <v>59</v>
      </c>
      <c r="U24" s="183" t="s">
        <v>60</v>
      </c>
      <c r="V24" s="183" t="s">
        <v>61</v>
      </c>
      <c r="W24" s="183" t="s">
        <v>62</v>
      </c>
      <c r="X24" s="183" t="s">
        <v>75</v>
      </c>
      <c r="Y24" s="183" t="s">
        <v>63</v>
      </c>
      <c r="Z24" s="247">
        <f t="shared" si="2"/>
        <v>100</v>
      </c>
      <c r="AA24" s="248" t="str">
        <f t="shared" si="3"/>
        <v>Fuerte</v>
      </c>
      <c r="AB24" s="249" t="s">
        <v>141</v>
      </c>
      <c r="AC24" s="184">
        <f t="shared" si="4"/>
        <v>200</v>
      </c>
      <c r="AD24" s="185" t="str">
        <f t="shared" si="5"/>
        <v>Fuerte</v>
      </c>
      <c r="AE24" s="378"/>
      <c r="AF24" s="416" t="str">
        <f>IF(AE14&gt;=100,"Fuerte",IF(OR(AE14=99,AE14&gt;=50),"Moderado","Débil"))</f>
        <v>Fuerte</v>
      </c>
      <c r="AG24" s="419" t="s">
        <v>150</v>
      </c>
      <c r="AH24" s="419" t="s">
        <v>150</v>
      </c>
      <c r="AI24" s="354" t="s">
        <v>643</v>
      </c>
      <c r="AJ24" s="354" t="s">
        <v>140</v>
      </c>
      <c r="AK24" s="354" t="s">
        <v>15</v>
      </c>
      <c r="AL24" s="354" t="s">
        <v>20</v>
      </c>
      <c r="AM24" s="400" t="s">
        <v>229</v>
      </c>
      <c r="AN24" s="267" t="s">
        <v>985</v>
      </c>
      <c r="AO24" s="267" t="s">
        <v>986</v>
      </c>
      <c r="AP24" s="267"/>
      <c r="AQ24" s="267" t="s">
        <v>987</v>
      </c>
      <c r="AR24" s="268">
        <v>43831</v>
      </c>
      <c r="AS24" s="268">
        <v>44196</v>
      </c>
      <c r="AT24" s="267" t="s">
        <v>912</v>
      </c>
      <c r="AU24" s="267" t="s">
        <v>988</v>
      </c>
      <c r="AV24" s="267" t="s">
        <v>989</v>
      </c>
      <c r="AW24" s="274" t="s">
        <v>915</v>
      </c>
      <c r="AX24" s="251"/>
      <c r="AY24" s="251"/>
      <c r="AZ24" s="251"/>
      <c r="BA24" s="251"/>
      <c r="BB24" s="251"/>
      <c r="BC24" s="251"/>
      <c r="BD24" s="251"/>
      <c r="BE24" s="251"/>
      <c r="BF24" s="251"/>
      <c r="BG24" s="267" t="s">
        <v>998</v>
      </c>
      <c r="BH24" s="270" t="s">
        <v>919</v>
      </c>
      <c r="BI24" s="273" t="s">
        <v>915</v>
      </c>
      <c r="BJ24" s="258" t="s">
        <v>19</v>
      </c>
      <c r="BK24" s="212" t="s">
        <v>1000</v>
      </c>
      <c r="BL24" s="258" t="s">
        <v>664</v>
      </c>
      <c r="BM24" s="258" t="s">
        <v>665</v>
      </c>
      <c r="BN24" s="277">
        <v>44131</v>
      </c>
      <c r="BO24" s="260" t="s">
        <v>1016</v>
      </c>
      <c r="BP24" s="212" t="s">
        <v>585</v>
      </c>
      <c r="BQ24" s="212" t="s">
        <v>848</v>
      </c>
      <c r="BR24" s="212" t="s">
        <v>848</v>
      </c>
      <c r="BS24" s="251" t="s">
        <v>1046</v>
      </c>
      <c r="BT24" s="284" t="s">
        <v>1047</v>
      </c>
      <c r="BU24" s="285">
        <v>1</v>
      </c>
      <c r="BV24" s="280" t="s">
        <v>666</v>
      </c>
      <c r="BW24" s="280"/>
      <c r="BX24" s="280" t="s">
        <v>664</v>
      </c>
      <c r="BY24" s="280" t="s">
        <v>665</v>
      </c>
      <c r="BZ24" s="283">
        <v>44214</v>
      </c>
      <c r="CA24" s="606" t="s">
        <v>1052</v>
      </c>
      <c r="CB24" s="280" t="s">
        <v>585</v>
      </c>
      <c r="CC24" s="280"/>
      <c r="CD24" s="280"/>
      <c r="CF24" s="376"/>
      <c r="CG24" s="376"/>
      <c r="CK24" s="395"/>
      <c r="CL24" s="405"/>
      <c r="CM24" s="395"/>
      <c r="CN24" s="182"/>
    </row>
    <row r="25" spans="1:92" s="219" customFormat="1" ht="169.5" customHeight="1" x14ac:dyDescent="0.25">
      <c r="A25" s="376"/>
      <c r="B25" s="396"/>
      <c r="C25" s="398"/>
      <c r="D25" s="399"/>
      <c r="E25" s="376"/>
      <c r="F25" s="396"/>
      <c r="G25" s="396"/>
      <c r="H25" s="396"/>
      <c r="I25" s="396"/>
      <c r="J25" s="403"/>
      <c r="K25" s="376"/>
      <c r="L25" s="403"/>
      <c r="M25" s="403"/>
      <c r="N25" s="376"/>
      <c r="O25" s="376"/>
      <c r="P25" s="354"/>
      <c r="Q25" s="269" t="s">
        <v>983</v>
      </c>
      <c r="R25" s="183" t="s">
        <v>158</v>
      </c>
      <c r="S25" s="183" t="s">
        <v>58</v>
      </c>
      <c r="T25" s="183" t="s">
        <v>59</v>
      </c>
      <c r="U25" s="183" t="s">
        <v>60</v>
      </c>
      <c r="V25" s="183" t="s">
        <v>61</v>
      </c>
      <c r="W25" s="183" t="s">
        <v>62</v>
      </c>
      <c r="X25" s="183" t="s">
        <v>75</v>
      </c>
      <c r="Y25" s="183" t="s">
        <v>63</v>
      </c>
      <c r="Z25" s="247">
        <f t="shared" si="2"/>
        <v>100</v>
      </c>
      <c r="AA25" s="248" t="str">
        <f t="shared" si="3"/>
        <v>Fuerte</v>
      </c>
      <c r="AB25" s="249" t="s">
        <v>141</v>
      </c>
      <c r="AC25" s="184">
        <f t="shared" si="4"/>
        <v>200</v>
      </c>
      <c r="AD25" s="185" t="str">
        <f t="shared" si="5"/>
        <v>Fuerte</v>
      </c>
      <c r="AE25" s="378"/>
      <c r="AF25" s="417"/>
      <c r="AG25" s="420"/>
      <c r="AH25" s="420"/>
      <c r="AI25" s="354"/>
      <c r="AJ25" s="354"/>
      <c r="AK25" s="354"/>
      <c r="AL25" s="354"/>
      <c r="AM25" s="400"/>
      <c r="AN25" s="267" t="s">
        <v>990</v>
      </c>
      <c r="AO25" s="267" t="s">
        <v>991</v>
      </c>
      <c r="AP25" s="267"/>
      <c r="AQ25" s="267" t="s">
        <v>992</v>
      </c>
      <c r="AR25" s="268">
        <v>43831</v>
      </c>
      <c r="AS25" s="268">
        <v>44196</v>
      </c>
      <c r="AT25" s="267" t="s">
        <v>912</v>
      </c>
      <c r="AU25" s="272" t="s">
        <v>993</v>
      </c>
      <c r="AV25" s="267" t="s">
        <v>994</v>
      </c>
      <c r="AW25" s="274" t="s">
        <v>915</v>
      </c>
      <c r="AX25" s="251"/>
      <c r="AY25" s="251"/>
      <c r="AZ25" s="251"/>
      <c r="BA25" s="251"/>
      <c r="BB25" s="251"/>
      <c r="BC25" s="251"/>
      <c r="BD25" s="251"/>
      <c r="BE25" s="251"/>
      <c r="BF25" s="251"/>
      <c r="BG25" s="267" t="s">
        <v>999</v>
      </c>
      <c r="BH25" s="270" t="s">
        <v>919</v>
      </c>
      <c r="BI25" s="273" t="s">
        <v>915</v>
      </c>
      <c r="BJ25" s="258" t="s">
        <v>19</v>
      </c>
      <c r="BK25" s="212" t="s">
        <v>1000</v>
      </c>
      <c r="BL25" s="258" t="s">
        <v>664</v>
      </c>
      <c r="BM25" s="258" t="s">
        <v>665</v>
      </c>
      <c r="BN25" s="277">
        <v>44131</v>
      </c>
      <c r="BO25" s="260" t="s">
        <v>1015</v>
      </c>
      <c r="BP25" s="212" t="s">
        <v>585</v>
      </c>
      <c r="BQ25" s="212" t="s">
        <v>848</v>
      </c>
      <c r="BR25" s="212" t="s">
        <v>848</v>
      </c>
      <c r="BS25" s="267" t="s">
        <v>1050</v>
      </c>
      <c r="BT25" s="284" t="s">
        <v>1047</v>
      </c>
      <c r="BU25" s="285">
        <v>1</v>
      </c>
      <c r="BV25" s="280" t="s">
        <v>666</v>
      </c>
      <c r="BW25" s="280"/>
      <c r="BX25" s="280" t="s">
        <v>664</v>
      </c>
      <c r="BY25" s="280" t="s">
        <v>665</v>
      </c>
      <c r="BZ25" s="283">
        <v>44214</v>
      </c>
      <c r="CA25" s="606" t="s">
        <v>1053</v>
      </c>
      <c r="CB25" s="280" t="s">
        <v>585</v>
      </c>
      <c r="CC25" s="280"/>
      <c r="CD25" s="280"/>
      <c r="CF25" s="376"/>
      <c r="CG25" s="376"/>
      <c r="CK25" s="396"/>
      <c r="CL25" s="406"/>
      <c r="CM25" s="396"/>
      <c r="CN25" s="182"/>
    </row>
    <row r="26" spans="1:92" s="219" customFormat="1" ht="306" customHeight="1" x14ac:dyDescent="0.25">
      <c r="A26" s="376"/>
      <c r="B26" s="397"/>
      <c r="C26" s="398"/>
      <c r="D26" s="399"/>
      <c r="E26" s="376"/>
      <c r="F26" s="397"/>
      <c r="G26" s="397"/>
      <c r="H26" s="397"/>
      <c r="I26" s="397"/>
      <c r="J26" s="404"/>
      <c r="K26" s="376"/>
      <c r="L26" s="404"/>
      <c r="M26" s="404"/>
      <c r="N26" s="376"/>
      <c r="O26" s="376"/>
      <c r="P26" s="354"/>
      <c r="Q26" s="271" t="s">
        <v>984</v>
      </c>
      <c r="R26" s="183" t="s">
        <v>158</v>
      </c>
      <c r="S26" s="183" t="s">
        <v>58</v>
      </c>
      <c r="T26" s="183" t="s">
        <v>59</v>
      </c>
      <c r="U26" s="183" t="s">
        <v>60</v>
      </c>
      <c r="V26" s="183" t="s">
        <v>61</v>
      </c>
      <c r="W26" s="183" t="s">
        <v>62</v>
      </c>
      <c r="X26" s="183" t="s">
        <v>75</v>
      </c>
      <c r="Y26" s="183" t="s">
        <v>63</v>
      </c>
      <c r="Z26" s="247">
        <f t="shared" si="2"/>
        <v>100</v>
      </c>
      <c r="AA26" s="248" t="str">
        <f t="shared" si="3"/>
        <v>Fuerte</v>
      </c>
      <c r="AB26" s="249" t="s">
        <v>141</v>
      </c>
      <c r="AC26" s="184">
        <f t="shared" si="4"/>
        <v>200</v>
      </c>
      <c r="AD26" s="185" t="str">
        <f t="shared" si="5"/>
        <v>Fuerte</v>
      </c>
      <c r="AE26" s="378"/>
      <c r="AF26" s="418"/>
      <c r="AG26" s="421"/>
      <c r="AH26" s="421"/>
      <c r="AI26" s="354"/>
      <c r="AJ26" s="354"/>
      <c r="AK26" s="354"/>
      <c r="AL26" s="354"/>
      <c r="AM26" s="400"/>
      <c r="AN26" s="275" t="s">
        <v>995</v>
      </c>
      <c r="AO26" s="275" t="s">
        <v>996</v>
      </c>
      <c r="AP26" s="275"/>
      <c r="AQ26" s="275" t="s">
        <v>987</v>
      </c>
      <c r="AR26" s="276">
        <v>44075</v>
      </c>
      <c r="AS26" s="276">
        <v>44196</v>
      </c>
      <c r="AT26" s="275" t="s">
        <v>997</v>
      </c>
      <c r="AU26" s="275"/>
      <c r="AV26" s="275"/>
      <c r="AW26" s="275"/>
      <c r="AX26" s="251"/>
      <c r="AY26" s="251"/>
      <c r="AZ26" s="251"/>
      <c r="BA26" s="251"/>
      <c r="BB26" s="251"/>
      <c r="BC26" s="251"/>
      <c r="BD26" s="251"/>
      <c r="BE26" s="251"/>
      <c r="BF26" s="251"/>
      <c r="BG26" s="270"/>
      <c r="BH26" s="270"/>
      <c r="BI26" s="267" t="s">
        <v>997</v>
      </c>
      <c r="BJ26" s="258" t="s">
        <v>21</v>
      </c>
      <c r="BK26" s="212" t="s">
        <v>1017</v>
      </c>
      <c r="BL26" s="258"/>
      <c r="BM26" s="258"/>
      <c r="BN26" s="277"/>
      <c r="BO26" s="260"/>
      <c r="BP26" s="212" t="s">
        <v>585</v>
      </c>
      <c r="BQ26" s="212" t="s">
        <v>848</v>
      </c>
      <c r="BR26" s="212" t="s">
        <v>848</v>
      </c>
      <c r="BS26" s="275" t="s">
        <v>995</v>
      </c>
      <c r="BT26" s="251"/>
      <c r="BU26" s="285">
        <v>0</v>
      </c>
      <c r="BV26" s="280" t="s">
        <v>21</v>
      </c>
      <c r="BW26" s="251"/>
      <c r="BX26" s="280" t="s">
        <v>667</v>
      </c>
      <c r="BY26" s="280" t="s">
        <v>668</v>
      </c>
      <c r="BZ26" s="283">
        <v>44214</v>
      </c>
      <c r="CA26" s="606" t="s">
        <v>1054</v>
      </c>
      <c r="CB26" s="280" t="s">
        <v>585</v>
      </c>
      <c r="CC26" s="280"/>
      <c r="CD26" s="280"/>
      <c r="CF26" s="376"/>
      <c r="CG26" s="376"/>
      <c r="CK26" s="396"/>
      <c r="CL26" s="406"/>
      <c r="CM26" s="396"/>
      <c r="CN26" s="182"/>
    </row>
    <row r="27" spans="1:92" s="219" customFormat="1" ht="78" customHeight="1" x14ac:dyDescent="0.25">
      <c r="A27" s="376"/>
      <c r="B27" s="395"/>
      <c r="C27" s="398"/>
      <c r="D27" s="399"/>
      <c r="E27" s="376"/>
      <c r="F27" s="376"/>
      <c r="G27" s="376"/>
      <c r="H27" s="376"/>
      <c r="I27" s="376"/>
      <c r="J27" s="376"/>
      <c r="K27" s="376"/>
      <c r="L27" s="376"/>
      <c r="M27" s="376"/>
      <c r="N27" s="376"/>
      <c r="O27" s="376"/>
      <c r="P27" s="354"/>
      <c r="Q27" s="210"/>
      <c r="R27" s="183" t="s">
        <v>158</v>
      </c>
      <c r="S27" s="183" t="s">
        <v>58</v>
      </c>
      <c r="T27" s="183" t="s">
        <v>59</v>
      </c>
      <c r="U27" s="183" t="s">
        <v>60</v>
      </c>
      <c r="V27" s="183" t="s">
        <v>61</v>
      </c>
      <c r="W27" s="183" t="s">
        <v>62</v>
      </c>
      <c r="X27" s="183" t="s">
        <v>75</v>
      </c>
      <c r="Y27" s="183" t="s">
        <v>63</v>
      </c>
      <c r="Z27" s="247">
        <f t="shared" si="2"/>
        <v>100</v>
      </c>
      <c r="AA27" s="248" t="str">
        <f t="shared" si="3"/>
        <v>Fuerte</v>
      </c>
      <c r="AB27" s="249" t="s">
        <v>141</v>
      </c>
      <c r="AC27" s="184">
        <f t="shared" si="4"/>
        <v>200</v>
      </c>
      <c r="AD27" s="185" t="str">
        <f t="shared" si="5"/>
        <v>Fuerte</v>
      </c>
      <c r="AE27" s="378"/>
      <c r="AF27" s="416"/>
      <c r="AG27" s="419"/>
      <c r="AH27" s="419"/>
      <c r="AI27" s="354"/>
      <c r="AJ27" s="354"/>
      <c r="AK27" s="354"/>
      <c r="AL27" s="354"/>
      <c r="AM27" s="400"/>
      <c r="AN27" s="210"/>
      <c r="AO27" s="210"/>
      <c r="AP27" s="210"/>
      <c r="AQ27" s="251"/>
      <c r="AR27" s="209"/>
      <c r="AS27" s="209"/>
      <c r="AT27" s="251"/>
      <c r="AU27" s="251"/>
      <c r="AV27" s="251"/>
      <c r="AW27" s="251"/>
      <c r="AX27" s="251"/>
      <c r="AY27" s="251"/>
      <c r="AZ27" s="251"/>
      <c r="BA27" s="251"/>
      <c r="BB27" s="251"/>
      <c r="BC27" s="251"/>
      <c r="BD27" s="251"/>
      <c r="BE27" s="251"/>
      <c r="BF27" s="251"/>
      <c r="BG27" s="251"/>
      <c r="BH27" s="251"/>
      <c r="BI27" s="251"/>
      <c r="BJ27" s="251"/>
      <c r="BK27" s="251"/>
      <c r="BL27" s="251"/>
      <c r="BM27" s="251"/>
      <c r="BN27" s="251"/>
      <c r="BO27" s="251"/>
      <c r="BP27" s="251"/>
      <c r="BQ27" s="251"/>
      <c r="BR27" s="251"/>
      <c r="BS27" s="251"/>
      <c r="BT27" s="251"/>
      <c r="BU27" s="251"/>
      <c r="BV27" s="251"/>
      <c r="BW27" s="251"/>
      <c r="BX27" s="251"/>
      <c r="BY27" s="251"/>
      <c r="BZ27" s="251"/>
      <c r="CA27" s="606"/>
      <c r="CB27" s="251"/>
      <c r="CC27" s="251"/>
      <c r="CD27" s="251"/>
      <c r="CF27" s="376"/>
      <c r="CG27" s="376"/>
      <c r="CK27" s="395"/>
      <c r="CL27" s="405"/>
      <c r="CM27" s="395"/>
      <c r="CN27" s="182"/>
    </row>
    <row r="28" spans="1:92" s="219" customFormat="1" ht="78" customHeight="1" x14ac:dyDescent="0.25">
      <c r="A28" s="376"/>
      <c r="B28" s="396"/>
      <c r="C28" s="398"/>
      <c r="D28" s="399"/>
      <c r="E28" s="376"/>
      <c r="F28" s="376"/>
      <c r="G28" s="376"/>
      <c r="H28" s="376"/>
      <c r="I28" s="376"/>
      <c r="J28" s="376"/>
      <c r="K28" s="376"/>
      <c r="L28" s="376"/>
      <c r="M28" s="376"/>
      <c r="N28" s="376"/>
      <c r="O28" s="376"/>
      <c r="P28" s="354"/>
      <c r="Q28" s="210"/>
      <c r="R28" s="183" t="s">
        <v>158</v>
      </c>
      <c r="S28" s="183" t="s">
        <v>58</v>
      </c>
      <c r="T28" s="183" t="s">
        <v>59</v>
      </c>
      <c r="U28" s="183" t="s">
        <v>60</v>
      </c>
      <c r="V28" s="183" t="s">
        <v>61</v>
      </c>
      <c r="W28" s="183" t="s">
        <v>62</v>
      </c>
      <c r="X28" s="183" t="s">
        <v>75</v>
      </c>
      <c r="Y28" s="183" t="s">
        <v>63</v>
      </c>
      <c r="Z28" s="247">
        <f t="shared" si="2"/>
        <v>100</v>
      </c>
      <c r="AA28" s="248" t="str">
        <f t="shared" si="3"/>
        <v>Fuerte</v>
      </c>
      <c r="AB28" s="249" t="s">
        <v>141</v>
      </c>
      <c r="AC28" s="184">
        <f t="shared" si="4"/>
        <v>200</v>
      </c>
      <c r="AD28" s="185" t="str">
        <f t="shared" si="5"/>
        <v>Fuerte</v>
      </c>
      <c r="AE28" s="378"/>
      <c r="AF28" s="417"/>
      <c r="AG28" s="420"/>
      <c r="AH28" s="420"/>
      <c r="AI28" s="354"/>
      <c r="AJ28" s="354"/>
      <c r="AK28" s="354"/>
      <c r="AL28" s="354"/>
      <c r="AM28" s="400"/>
      <c r="AN28" s="210"/>
      <c r="AO28" s="210"/>
      <c r="AP28" s="210"/>
      <c r="AQ28" s="251"/>
      <c r="AR28" s="209"/>
      <c r="AS28" s="209"/>
      <c r="AT28" s="251"/>
      <c r="AU28" s="251"/>
      <c r="AV28" s="251"/>
      <c r="AW28" s="251"/>
      <c r="AX28" s="251"/>
      <c r="AY28" s="251"/>
      <c r="AZ28" s="251"/>
      <c r="BA28" s="251"/>
      <c r="BB28" s="251"/>
      <c r="BC28" s="251"/>
      <c r="BD28" s="251"/>
      <c r="BE28" s="251"/>
      <c r="BF28" s="251"/>
      <c r="BG28" s="251"/>
      <c r="BH28" s="251"/>
      <c r="BI28" s="251"/>
      <c r="BJ28" s="251"/>
      <c r="BK28" s="251"/>
      <c r="BL28" s="251"/>
      <c r="BM28" s="251"/>
      <c r="BN28" s="251"/>
      <c r="BO28" s="251"/>
      <c r="BP28" s="251"/>
      <c r="BQ28" s="251"/>
      <c r="BR28" s="251"/>
      <c r="BS28" s="251"/>
      <c r="BT28" s="251"/>
      <c r="BU28" s="251"/>
      <c r="BV28" s="251"/>
      <c r="BW28" s="251"/>
      <c r="BX28" s="251"/>
      <c r="BY28" s="251"/>
      <c r="BZ28" s="251"/>
      <c r="CA28" s="606"/>
      <c r="CB28" s="251"/>
      <c r="CC28" s="251"/>
      <c r="CD28" s="251"/>
      <c r="CF28" s="376"/>
      <c r="CG28" s="376"/>
      <c r="CK28" s="396"/>
      <c r="CL28" s="406"/>
      <c r="CM28" s="396"/>
      <c r="CN28" s="182"/>
    </row>
    <row r="29" spans="1:92" s="219" customFormat="1" ht="78" customHeight="1" x14ac:dyDescent="0.25">
      <c r="A29" s="376"/>
      <c r="B29" s="397"/>
      <c r="C29" s="398"/>
      <c r="D29" s="399"/>
      <c r="E29" s="376"/>
      <c r="F29" s="376"/>
      <c r="G29" s="376"/>
      <c r="H29" s="376"/>
      <c r="I29" s="376"/>
      <c r="J29" s="376"/>
      <c r="K29" s="376"/>
      <c r="L29" s="376"/>
      <c r="M29" s="376"/>
      <c r="N29" s="376"/>
      <c r="O29" s="376"/>
      <c r="P29" s="354"/>
      <c r="Q29" s="210"/>
      <c r="R29" s="183" t="s">
        <v>158</v>
      </c>
      <c r="S29" s="183" t="s">
        <v>58</v>
      </c>
      <c r="T29" s="183" t="s">
        <v>59</v>
      </c>
      <c r="U29" s="183" t="s">
        <v>60</v>
      </c>
      <c r="V29" s="183" t="s">
        <v>61</v>
      </c>
      <c r="W29" s="183" t="s">
        <v>62</v>
      </c>
      <c r="X29" s="183" t="s">
        <v>75</v>
      </c>
      <c r="Y29" s="183" t="s">
        <v>63</v>
      </c>
      <c r="Z29" s="247">
        <f t="shared" si="2"/>
        <v>100</v>
      </c>
      <c r="AA29" s="248" t="str">
        <f t="shared" si="3"/>
        <v>Fuerte</v>
      </c>
      <c r="AB29" s="249" t="s">
        <v>141</v>
      </c>
      <c r="AC29" s="184">
        <f t="shared" si="4"/>
        <v>200</v>
      </c>
      <c r="AD29" s="185" t="str">
        <f t="shared" si="5"/>
        <v>Fuerte</v>
      </c>
      <c r="AE29" s="378"/>
      <c r="AF29" s="418"/>
      <c r="AG29" s="421"/>
      <c r="AH29" s="421"/>
      <c r="AI29" s="354"/>
      <c r="AJ29" s="354"/>
      <c r="AK29" s="354"/>
      <c r="AL29" s="354"/>
      <c r="AM29" s="400"/>
      <c r="AN29" s="210"/>
      <c r="AO29" s="210"/>
      <c r="AP29" s="210"/>
      <c r="AQ29" s="251"/>
      <c r="AR29" s="209"/>
      <c r="AS29" s="209"/>
      <c r="AT29" s="251"/>
      <c r="AU29" s="251"/>
      <c r="AV29" s="251"/>
      <c r="AW29" s="251"/>
      <c r="AX29" s="251"/>
      <c r="AY29" s="251"/>
      <c r="AZ29" s="251"/>
      <c r="BA29" s="251"/>
      <c r="BB29" s="251"/>
      <c r="BC29" s="251"/>
      <c r="BD29" s="251"/>
      <c r="BE29" s="251"/>
      <c r="BF29" s="251"/>
      <c r="BG29" s="251"/>
      <c r="BH29" s="251"/>
      <c r="BI29" s="251"/>
      <c r="BJ29" s="251"/>
      <c r="BK29" s="251"/>
      <c r="BL29" s="251"/>
      <c r="BM29" s="251"/>
      <c r="BN29" s="251"/>
      <c r="BO29" s="251"/>
      <c r="BP29" s="251"/>
      <c r="BQ29" s="251"/>
      <c r="BR29" s="251"/>
      <c r="BS29" s="251"/>
      <c r="BT29" s="251"/>
      <c r="BU29" s="251"/>
      <c r="BV29" s="251"/>
      <c r="BW29" s="251"/>
      <c r="BX29" s="251"/>
      <c r="BY29" s="251"/>
      <c r="BZ29" s="251"/>
      <c r="CA29" s="606"/>
      <c r="CB29" s="251"/>
      <c r="CC29" s="251"/>
      <c r="CD29" s="251"/>
      <c r="CF29" s="376"/>
      <c r="CG29" s="376"/>
      <c r="CK29" s="396"/>
      <c r="CL29" s="406"/>
      <c r="CM29" s="396"/>
      <c r="CN29" s="182"/>
    </row>
    <row r="30" spans="1:92" ht="26.25" customHeight="1" x14ac:dyDescent="0.25">
      <c r="A30" s="175"/>
      <c r="B30" s="175"/>
      <c r="C30" s="175"/>
      <c r="D30" s="175"/>
      <c r="N30" s="175"/>
      <c r="O30" s="175"/>
      <c r="P30" s="175"/>
      <c r="Q30" s="175"/>
      <c r="R30" s="175"/>
      <c r="S30" s="175"/>
      <c r="T30" s="175"/>
      <c r="U30" s="175"/>
      <c r="V30" s="175"/>
      <c r="W30" s="175"/>
      <c r="X30" s="175"/>
      <c r="Y30" s="175"/>
      <c r="Z30" s="175"/>
      <c r="AA30" s="175"/>
      <c r="AB30" s="175"/>
      <c r="AC30" s="175"/>
      <c r="AD30" s="175"/>
      <c r="AE30" s="175"/>
      <c r="AF30" s="175"/>
      <c r="AG30" s="175"/>
      <c r="AH30" s="175"/>
      <c r="AI30" s="219"/>
      <c r="AJ30" s="175"/>
      <c r="AK30" s="175"/>
      <c r="AL30" s="175"/>
      <c r="AM30" s="175"/>
      <c r="AN30" s="175"/>
      <c r="AO30" s="175"/>
      <c r="AP30" s="219"/>
      <c r="AR30" s="175"/>
      <c r="AS30" s="175"/>
      <c r="AT30" s="175"/>
      <c r="AU30" s="175"/>
      <c r="AV30" s="175"/>
      <c r="AW30" s="175"/>
      <c r="AX30" s="219"/>
      <c r="AY30" s="219"/>
      <c r="AZ30" s="219"/>
      <c r="BA30" s="219"/>
      <c r="BB30" s="219"/>
      <c r="BC30" s="219"/>
      <c r="BD30" s="219"/>
      <c r="BE30" s="219"/>
      <c r="BF30" s="219"/>
      <c r="BG30" s="175"/>
      <c r="BH30" s="175"/>
      <c r="BI30" s="175"/>
      <c r="BJ30" s="219"/>
      <c r="BK30" s="219"/>
      <c r="BL30" s="219"/>
      <c r="BM30" s="219"/>
      <c r="BN30" s="219"/>
      <c r="BO30" s="219"/>
      <c r="BP30" s="219"/>
      <c r="BQ30" s="219"/>
      <c r="BR30" s="219"/>
      <c r="BS30" s="175"/>
      <c r="BT30" s="175"/>
      <c r="BU30" s="175"/>
    </row>
    <row r="31" spans="1:92" ht="26.25" customHeight="1" x14ac:dyDescent="0.25">
      <c r="A31" s="175"/>
      <c r="B31" s="175"/>
      <c r="C31" s="175"/>
      <c r="D31" s="175"/>
      <c r="N31" s="175"/>
      <c r="O31" s="175"/>
      <c r="P31" s="175"/>
      <c r="Q31" s="175"/>
      <c r="R31" s="175"/>
      <c r="S31" s="175"/>
      <c r="T31" s="175"/>
      <c r="U31" s="175"/>
      <c r="V31" s="175"/>
      <c r="W31" s="175"/>
      <c r="X31" s="175"/>
      <c r="Y31" s="175"/>
      <c r="Z31" s="175"/>
      <c r="AA31" s="175"/>
      <c r="AB31" s="175"/>
      <c r="AC31" s="175"/>
      <c r="AD31" s="175"/>
      <c r="AE31" s="175"/>
      <c r="AF31" s="175"/>
      <c r="AG31" s="175"/>
      <c r="AH31" s="175"/>
      <c r="AI31" s="219"/>
      <c r="AJ31" s="175"/>
      <c r="AK31" s="175"/>
      <c r="AL31" s="175"/>
      <c r="AM31" s="175"/>
      <c r="AN31" s="175"/>
      <c r="AO31" s="175"/>
      <c r="AP31" s="219"/>
      <c r="AR31" s="175"/>
      <c r="AS31" s="175"/>
      <c r="AT31" s="175"/>
      <c r="AU31" s="175"/>
      <c r="AV31" s="175"/>
      <c r="AW31" s="175"/>
      <c r="AX31" s="219"/>
      <c r="AY31" s="219"/>
      <c r="AZ31" s="219"/>
      <c r="BA31" s="219"/>
      <c r="BB31" s="219"/>
      <c r="BC31" s="219"/>
      <c r="BD31" s="219"/>
      <c r="BE31" s="219"/>
      <c r="BF31" s="219"/>
      <c r="BG31" s="175"/>
      <c r="BH31" s="175"/>
      <c r="BI31" s="175"/>
      <c r="BJ31" s="219"/>
      <c r="BK31" s="219"/>
      <c r="BL31" s="219"/>
      <c r="BM31" s="219"/>
      <c r="BN31" s="219"/>
      <c r="BO31" s="219"/>
      <c r="BP31" s="219"/>
      <c r="BQ31" s="219"/>
      <c r="BR31" s="219"/>
      <c r="BS31" s="175"/>
      <c r="BT31" s="175"/>
      <c r="BU31" s="175"/>
      <c r="BV31" s="175"/>
      <c r="BW31" s="175"/>
    </row>
    <row r="32" spans="1:92" ht="33" customHeight="1" x14ac:dyDescent="0.25">
      <c r="A32" s="175"/>
      <c r="B32" s="175"/>
      <c r="C32" s="203" t="s">
        <v>43</v>
      </c>
      <c r="D32" s="203" t="s">
        <v>44</v>
      </c>
      <c r="E32" s="203" t="s">
        <v>45</v>
      </c>
      <c r="N32" s="175"/>
      <c r="O32" s="175"/>
      <c r="P32" s="175"/>
      <c r="Q32" s="175"/>
      <c r="R32" s="175"/>
      <c r="S32" s="175"/>
      <c r="T32" s="175"/>
      <c r="U32" s="175"/>
      <c r="V32" s="175"/>
      <c r="W32" s="175"/>
      <c r="X32" s="175"/>
      <c r="Y32" s="175"/>
      <c r="Z32" s="175"/>
      <c r="AA32" s="175"/>
      <c r="AB32" s="175"/>
      <c r="AC32" s="175"/>
      <c r="AD32" s="175"/>
      <c r="AE32" s="175"/>
      <c r="AF32" s="175"/>
      <c r="AG32" s="175"/>
      <c r="AH32" s="175"/>
      <c r="AI32" s="219"/>
      <c r="AJ32" s="175"/>
      <c r="AK32" s="175"/>
      <c r="AL32" s="175"/>
      <c r="AM32" s="175"/>
      <c r="AN32" s="175"/>
      <c r="AO32" s="175"/>
      <c r="AP32" s="219"/>
      <c r="AR32" s="175"/>
      <c r="AS32" s="175"/>
      <c r="AT32" s="175"/>
      <c r="AU32" s="175"/>
      <c r="AV32" s="175"/>
      <c r="AW32" s="175"/>
      <c r="AX32" s="219"/>
      <c r="AY32" s="219"/>
      <c r="AZ32" s="219"/>
      <c r="BA32" s="219"/>
      <c r="BB32" s="219"/>
      <c r="BC32" s="219"/>
      <c r="BD32" s="219"/>
      <c r="BE32" s="219"/>
      <c r="BF32" s="219"/>
      <c r="BG32" s="175"/>
      <c r="BH32" s="175"/>
      <c r="BI32" s="175"/>
      <c r="BJ32" s="219"/>
      <c r="BK32" s="219"/>
      <c r="BL32" s="219"/>
      <c r="BM32" s="219"/>
      <c r="BN32" s="219"/>
      <c r="BO32" s="219"/>
      <c r="BP32" s="219"/>
      <c r="BQ32" s="219"/>
      <c r="BR32" s="219"/>
      <c r="BS32" s="175"/>
      <c r="BT32" s="175"/>
      <c r="BU32" s="175"/>
      <c r="BV32" s="175"/>
      <c r="BW32" s="175"/>
    </row>
    <row r="33" spans="1:110" s="176" customFormat="1" ht="43.5" customHeight="1" x14ac:dyDescent="0.25">
      <c r="A33" s="175"/>
      <c r="B33" s="175"/>
      <c r="C33" s="245">
        <v>1</v>
      </c>
      <c r="D33" s="17" t="s">
        <v>824</v>
      </c>
      <c r="E33" s="245" t="s">
        <v>825</v>
      </c>
      <c r="F33" s="175"/>
      <c r="G33" s="175"/>
      <c r="H33" s="175"/>
      <c r="I33" s="175"/>
      <c r="J33" s="175"/>
      <c r="K33" s="219"/>
      <c r="L33" s="175"/>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219"/>
      <c r="AJ33" s="175"/>
      <c r="AK33" s="175"/>
      <c r="AL33" s="175"/>
      <c r="AM33" s="175"/>
      <c r="AN33" s="175"/>
      <c r="AO33" s="175"/>
      <c r="AP33" s="219"/>
      <c r="AQ33" s="175"/>
      <c r="AR33" s="175"/>
      <c r="AS33" s="175"/>
      <c r="AT33" s="175"/>
      <c r="AU33" s="175"/>
      <c r="AV33" s="175"/>
      <c r="AW33" s="175"/>
      <c r="AX33" s="219"/>
      <c r="AY33" s="219"/>
      <c r="AZ33" s="219"/>
      <c r="BA33" s="219"/>
      <c r="BB33" s="219"/>
      <c r="BC33" s="219"/>
      <c r="BD33" s="219"/>
      <c r="BE33" s="219"/>
      <c r="BF33" s="219"/>
      <c r="BG33" s="175"/>
      <c r="BH33" s="175"/>
      <c r="BI33" s="175"/>
      <c r="BJ33" s="219"/>
      <c r="BK33" s="219"/>
      <c r="BL33" s="219"/>
      <c r="BM33" s="219"/>
      <c r="BN33" s="219"/>
      <c r="BO33" s="219"/>
      <c r="BP33" s="219"/>
      <c r="BQ33" s="219"/>
      <c r="BR33" s="219"/>
      <c r="BS33" s="175"/>
      <c r="BT33" s="175"/>
      <c r="BU33" s="175"/>
      <c r="BV33" s="175"/>
      <c r="BW33" s="175"/>
      <c r="BX33" s="165"/>
      <c r="BY33" s="165"/>
      <c r="BZ33" s="165"/>
      <c r="CA33" s="602"/>
      <c r="CB33" s="165"/>
      <c r="CC33" s="165"/>
      <c r="CD33" s="217"/>
      <c r="CE33" s="165"/>
      <c r="CF33" s="165"/>
      <c r="CG33" s="165"/>
      <c r="CH33" s="165"/>
      <c r="CI33" s="165"/>
      <c r="CJ33" s="165"/>
      <c r="CK33" s="165"/>
      <c r="CL33" s="165"/>
      <c r="CM33" s="165"/>
      <c r="CN33" s="165"/>
      <c r="CO33" s="165"/>
      <c r="CP33" s="165"/>
      <c r="CQ33" s="165"/>
      <c r="CR33" s="165"/>
      <c r="CS33" s="165"/>
      <c r="CT33" s="165"/>
      <c r="CU33" s="165"/>
      <c r="CV33" s="165"/>
      <c r="CW33" s="165"/>
      <c r="CX33" s="165"/>
      <c r="CY33" s="165"/>
      <c r="CZ33" s="165"/>
      <c r="DA33" s="165"/>
      <c r="DB33" s="165"/>
      <c r="DC33" s="165"/>
      <c r="DD33" s="165"/>
      <c r="DE33" s="165"/>
      <c r="DF33" s="165"/>
    </row>
    <row r="34" spans="1:110" s="176" customFormat="1" ht="39.75" customHeight="1" x14ac:dyDescent="0.25">
      <c r="A34" s="175"/>
      <c r="B34" s="175"/>
      <c r="C34" s="245">
        <v>2</v>
      </c>
      <c r="D34" s="17" t="s">
        <v>826</v>
      </c>
      <c r="E34" s="245" t="s">
        <v>827</v>
      </c>
      <c r="F34" s="175"/>
      <c r="G34" s="175"/>
      <c r="H34" s="175"/>
      <c r="I34" s="175"/>
      <c r="J34" s="175"/>
      <c r="K34" s="219"/>
      <c r="L34" s="175"/>
      <c r="M34" s="175"/>
      <c r="N34" s="175"/>
      <c r="O34" s="175"/>
      <c r="P34" s="175"/>
      <c r="Q34" s="175"/>
      <c r="R34" s="175"/>
      <c r="S34" s="175"/>
      <c r="T34" s="175"/>
      <c r="U34" s="175"/>
      <c r="V34" s="175"/>
      <c r="W34" s="175"/>
      <c r="X34" s="175"/>
      <c r="Y34" s="175"/>
      <c r="Z34" s="175"/>
      <c r="AA34" s="175"/>
      <c r="AB34" s="175"/>
      <c r="AC34" s="175"/>
      <c r="AD34" s="175"/>
      <c r="AE34" s="175"/>
      <c r="AF34" s="175"/>
      <c r="AG34" s="175"/>
      <c r="AH34" s="175"/>
      <c r="AI34" s="219"/>
      <c r="AJ34" s="175"/>
      <c r="AK34" s="175"/>
      <c r="AL34" s="175"/>
      <c r="AM34" s="175"/>
      <c r="AN34" s="175"/>
      <c r="AO34" s="175"/>
      <c r="AP34" s="219"/>
      <c r="AQ34" s="175"/>
      <c r="AR34" s="175"/>
      <c r="AS34" s="175"/>
      <c r="AT34" s="175"/>
      <c r="AU34" s="175"/>
      <c r="AV34" s="175"/>
      <c r="AW34" s="175"/>
      <c r="AX34" s="219"/>
      <c r="AY34" s="219"/>
      <c r="AZ34" s="219"/>
      <c r="BA34" s="219"/>
      <c r="BB34" s="219"/>
      <c r="BC34" s="219"/>
      <c r="BD34" s="219"/>
      <c r="BE34" s="219"/>
      <c r="BF34" s="219"/>
      <c r="BG34" s="175"/>
      <c r="BH34" s="175"/>
      <c r="BI34" s="175"/>
      <c r="BJ34" s="219"/>
      <c r="BK34" s="219"/>
      <c r="BL34" s="219"/>
      <c r="BM34" s="219"/>
      <c r="BN34" s="219"/>
      <c r="BO34" s="219"/>
      <c r="BP34" s="219"/>
      <c r="BQ34" s="219"/>
      <c r="BR34" s="219"/>
      <c r="BS34" s="175"/>
      <c r="BT34" s="175"/>
      <c r="BU34" s="175"/>
      <c r="BV34" s="175"/>
      <c r="BW34" s="175"/>
      <c r="BX34" s="165"/>
      <c r="BY34" s="165"/>
      <c r="BZ34" s="165"/>
      <c r="CA34" s="602"/>
      <c r="CB34" s="165"/>
      <c r="CC34" s="165"/>
      <c r="CD34" s="217"/>
      <c r="CE34" s="165"/>
      <c r="CF34" s="165"/>
      <c r="CG34" s="165"/>
      <c r="CH34" s="165"/>
      <c r="CI34" s="165"/>
      <c r="CJ34" s="165"/>
      <c r="CK34" s="165"/>
      <c r="CL34" s="165"/>
      <c r="CM34" s="165"/>
      <c r="CN34" s="165"/>
      <c r="CO34" s="165"/>
      <c r="CP34" s="165"/>
      <c r="CQ34" s="165"/>
      <c r="CR34" s="165"/>
      <c r="CS34" s="165"/>
      <c r="CT34" s="165"/>
      <c r="CU34" s="165"/>
      <c r="CV34" s="165"/>
      <c r="CW34" s="165"/>
      <c r="CX34" s="165"/>
      <c r="CY34" s="165"/>
      <c r="CZ34" s="165"/>
      <c r="DA34" s="165"/>
      <c r="DB34" s="165"/>
      <c r="DC34" s="165"/>
      <c r="DD34" s="165"/>
      <c r="DE34" s="165"/>
      <c r="DF34" s="165"/>
    </row>
    <row r="35" spans="1:110" s="176" customFormat="1" ht="116.25" customHeight="1" x14ac:dyDescent="0.25">
      <c r="A35" s="175"/>
      <c r="B35" s="175"/>
      <c r="C35" s="204">
        <v>3</v>
      </c>
      <c r="D35" s="205" t="s">
        <v>828</v>
      </c>
      <c r="E35" s="204" t="s">
        <v>829</v>
      </c>
      <c r="F35" s="175"/>
      <c r="G35" s="175"/>
      <c r="H35" s="175"/>
      <c r="I35" s="175"/>
      <c r="J35" s="175"/>
      <c r="K35" s="219"/>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219"/>
      <c r="AJ35" s="175"/>
      <c r="AK35" s="175"/>
      <c r="AL35" s="175"/>
      <c r="AM35" s="175"/>
      <c r="AN35" s="175"/>
      <c r="AO35" s="175"/>
      <c r="AP35" s="219"/>
      <c r="AQ35" s="175"/>
      <c r="AR35" s="175"/>
      <c r="AS35" s="175"/>
      <c r="AT35" s="175"/>
      <c r="AU35" s="175"/>
      <c r="AV35" s="175"/>
      <c r="AW35" s="175"/>
      <c r="AX35" s="219"/>
      <c r="AY35" s="219"/>
      <c r="AZ35" s="219"/>
      <c r="BA35" s="219"/>
      <c r="BB35" s="219"/>
      <c r="BC35" s="219"/>
      <c r="BD35" s="219"/>
      <c r="BE35" s="219"/>
      <c r="BF35" s="219"/>
      <c r="BG35" s="175"/>
      <c r="BH35" s="175"/>
      <c r="BI35" s="175"/>
      <c r="BJ35" s="219"/>
      <c r="BK35" s="219"/>
      <c r="BL35" s="219"/>
      <c r="BM35" s="219"/>
      <c r="BN35" s="219"/>
      <c r="BO35" s="219"/>
      <c r="BP35" s="219"/>
      <c r="BQ35" s="219"/>
      <c r="BR35" s="219"/>
      <c r="BS35" s="175"/>
      <c r="BT35" s="175"/>
      <c r="BU35" s="175"/>
      <c r="BV35" s="175"/>
      <c r="BW35" s="175"/>
      <c r="BX35" s="165"/>
      <c r="BY35" s="165"/>
      <c r="BZ35" s="165"/>
      <c r="CA35" s="602"/>
      <c r="CB35" s="165"/>
      <c r="CC35" s="165"/>
      <c r="CD35" s="217"/>
      <c r="CE35" s="165"/>
      <c r="CF35" s="165"/>
      <c r="CG35" s="165"/>
      <c r="CH35" s="165"/>
      <c r="CI35" s="165"/>
      <c r="CJ35" s="165"/>
      <c r="CK35" s="165"/>
      <c r="CL35" s="165"/>
      <c r="CM35" s="165"/>
      <c r="CN35" s="165"/>
      <c r="CO35" s="165"/>
      <c r="CP35" s="165"/>
      <c r="CQ35" s="165"/>
      <c r="CR35" s="165"/>
      <c r="CS35" s="165"/>
      <c r="CT35" s="165"/>
      <c r="CU35" s="165"/>
      <c r="CV35" s="165"/>
      <c r="CW35" s="165"/>
      <c r="CX35" s="165"/>
      <c r="CY35" s="165"/>
      <c r="CZ35" s="165"/>
      <c r="DA35" s="165"/>
      <c r="DB35" s="165"/>
      <c r="DC35" s="165"/>
      <c r="DD35" s="165"/>
      <c r="DE35" s="165"/>
      <c r="DF35" s="165"/>
    </row>
    <row r="36" spans="1:110" s="176" customFormat="1" ht="28.5" customHeight="1" x14ac:dyDescent="0.25">
      <c r="A36" s="175"/>
      <c r="B36" s="175"/>
      <c r="C36" s="204">
        <v>4</v>
      </c>
      <c r="D36" s="205" t="s">
        <v>830</v>
      </c>
      <c r="E36" s="204" t="s">
        <v>831</v>
      </c>
      <c r="F36" s="175"/>
      <c r="G36" s="175"/>
      <c r="H36" s="175"/>
      <c r="I36" s="175"/>
      <c r="J36" s="175"/>
      <c r="K36" s="219"/>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219"/>
      <c r="AJ36" s="175"/>
      <c r="AK36" s="175"/>
      <c r="AL36" s="175"/>
      <c r="AM36" s="175"/>
      <c r="AN36" s="175"/>
      <c r="AO36" s="175"/>
      <c r="AP36" s="219"/>
      <c r="AQ36" s="175"/>
      <c r="AR36" s="175"/>
      <c r="AS36" s="175"/>
      <c r="AT36" s="175"/>
      <c r="AU36" s="175"/>
      <c r="AV36" s="175"/>
      <c r="AW36" s="175"/>
      <c r="AX36" s="219"/>
      <c r="AY36" s="219"/>
      <c r="AZ36" s="219"/>
      <c r="BA36" s="219"/>
      <c r="BB36" s="219"/>
      <c r="BC36" s="219"/>
      <c r="BD36" s="219"/>
      <c r="BE36" s="219"/>
      <c r="BF36" s="219"/>
      <c r="BG36" s="175"/>
      <c r="BH36" s="175"/>
      <c r="BI36" s="175"/>
      <c r="BJ36" s="219"/>
      <c r="BK36" s="219"/>
      <c r="BL36" s="219"/>
      <c r="BM36" s="219"/>
      <c r="BN36" s="219"/>
      <c r="BO36" s="219"/>
      <c r="BP36" s="219"/>
      <c r="BQ36" s="219"/>
      <c r="BR36" s="219"/>
      <c r="BS36" s="175"/>
      <c r="BT36" s="175"/>
      <c r="BU36" s="175"/>
      <c r="BV36" s="175"/>
      <c r="BW36" s="175"/>
      <c r="BX36" s="165"/>
      <c r="BY36" s="165"/>
      <c r="BZ36" s="165"/>
      <c r="CA36" s="602"/>
      <c r="CB36" s="165"/>
      <c r="CC36" s="165"/>
      <c r="CD36" s="217"/>
      <c r="CE36" s="165"/>
      <c r="CF36" s="165"/>
      <c r="CG36" s="165"/>
      <c r="CH36" s="165"/>
      <c r="CI36" s="165"/>
      <c r="CJ36" s="165"/>
      <c r="CK36" s="165"/>
      <c r="CL36" s="165"/>
      <c r="CM36" s="165"/>
      <c r="CN36" s="165"/>
      <c r="CO36" s="165"/>
      <c r="CP36" s="165"/>
      <c r="CQ36" s="165"/>
      <c r="CR36" s="165"/>
      <c r="CS36" s="165"/>
      <c r="CT36" s="165"/>
      <c r="CU36" s="165"/>
      <c r="CV36" s="165"/>
      <c r="CW36" s="165"/>
      <c r="CX36" s="165"/>
      <c r="CY36" s="165"/>
      <c r="CZ36" s="165"/>
      <c r="DA36" s="165"/>
      <c r="DB36" s="165"/>
      <c r="DC36" s="165"/>
      <c r="DD36" s="165"/>
      <c r="DE36" s="165"/>
      <c r="DF36" s="165"/>
    </row>
    <row r="37" spans="1:110" ht="45.75" customHeight="1" x14ac:dyDescent="0.25">
      <c r="A37" s="175"/>
      <c r="B37" s="175"/>
      <c r="C37" s="204">
        <v>5</v>
      </c>
      <c r="D37" s="205" t="s">
        <v>832</v>
      </c>
      <c r="E37" s="204" t="s">
        <v>833</v>
      </c>
      <c r="N37" s="175"/>
      <c r="O37" s="175"/>
      <c r="P37" s="175"/>
      <c r="Q37" s="175"/>
      <c r="R37" s="175"/>
      <c r="S37" s="175"/>
      <c r="T37" s="175"/>
      <c r="U37" s="175"/>
      <c r="V37" s="175"/>
      <c r="W37" s="175"/>
      <c r="X37" s="175"/>
      <c r="Y37" s="175"/>
      <c r="Z37" s="175"/>
      <c r="AA37" s="175"/>
      <c r="AB37" s="175"/>
      <c r="AC37" s="175"/>
      <c r="AD37" s="175"/>
      <c r="AE37" s="175"/>
      <c r="AF37" s="175"/>
      <c r="AG37" s="175"/>
      <c r="AH37" s="175"/>
      <c r="AI37" s="219"/>
      <c r="AJ37" s="175"/>
      <c r="AK37" s="175"/>
      <c r="AL37" s="175"/>
      <c r="AM37" s="175"/>
      <c r="AN37" s="175"/>
      <c r="AO37" s="175"/>
      <c r="AP37" s="219"/>
      <c r="AR37" s="175"/>
      <c r="AS37" s="175"/>
      <c r="AT37" s="175"/>
      <c r="AU37" s="175"/>
      <c r="AV37" s="175"/>
      <c r="AW37" s="175"/>
      <c r="AX37" s="219"/>
      <c r="AY37" s="219"/>
      <c r="AZ37" s="219"/>
      <c r="BA37" s="219"/>
      <c r="BB37" s="219"/>
      <c r="BC37" s="219"/>
      <c r="BD37" s="219"/>
      <c r="BE37" s="219"/>
      <c r="BF37" s="219"/>
      <c r="BG37" s="175"/>
      <c r="BH37" s="175"/>
      <c r="BI37" s="175"/>
      <c r="BJ37" s="219"/>
      <c r="BK37" s="219"/>
      <c r="BL37" s="219"/>
      <c r="BM37" s="219"/>
      <c r="BN37" s="219"/>
      <c r="BO37" s="219"/>
      <c r="BP37" s="219"/>
      <c r="BQ37" s="219"/>
      <c r="BR37" s="219"/>
      <c r="BS37" s="175"/>
      <c r="BT37" s="175"/>
      <c r="BU37" s="175"/>
      <c r="BV37" s="175"/>
      <c r="BW37" s="175"/>
    </row>
    <row r="38" spans="1:110" ht="116.25" customHeight="1" x14ac:dyDescent="0.25">
      <c r="C38" s="206">
        <v>6</v>
      </c>
      <c r="D38" s="207" t="s">
        <v>834</v>
      </c>
      <c r="E38" s="206" t="s">
        <v>835</v>
      </c>
      <c r="N38" s="175"/>
      <c r="O38" s="175"/>
      <c r="P38" s="175"/>
      <c r="Q38" s="175"/>
      <c r="R38" s="175"/>
      <c r="S38" s="175"/>
      <c r="T38" s="175"/>
      <c r="U38" s="175"/>
      <c r="V38" s="175"/>
      <c r="W38" s="175"/>
      <c r="X38" s="175"/>
      <c r="Y38" s="175"/>
      <c r="Z38" s="175"/>
      <c r="AA38" s="175"/>
      <c r="AB38" s="175"/>
      <c r="AC38" s="175"/>
      <c r="AD38" s="175"/>
      <c r="AE38" s="175"/>
      <c r="AF38" s="175"/>
      <c r="AG38" s="175"/>
      <c r="AH38" s="175"/>
      <c r="AI38" s="219"/>
      <c r="AJ38" s="175"/>
      <c r="AK38" s="175"/>
      <c r="AL38" s="175"/>
      <c r="AM38" s="175"/>
      <c r="AN38" s="175"/>
      <c r="AO38" s="175"/>
      <c r="AP38" s="219"/>
      <c r="AR38" s="175"/>
      <c r="AS38" s="175"/>
      <c r="AT38" s="175"/>
      <c r="AU38" s="175"/>
      <c r="AV38" s="175"/>
      <c r="AW38" s="175"/>
      <c r="AX38" s="219"/>
      <c r="AY38" s="219"/>
      <c r="AZ38" s="219"/>
      <c r="BA38" s="219"/>
      <c r="BB38" s="219"/>
      <c r="BC38" s="219"/>
      <c r="BD38" s="219"/>
      <c r="BE38" s="219"/>
      <c r="BF38" s="219"/>
      <c r="BG38" s="175"/>
      <c r="BH38" s="175"/>
      <c r="BI38" s="175"/>
      <c r="BJ38" s="219"/>
      <c r="BK38" s="219"/>
      <c r="BL38" s="219"/>
      <c r="BM38" s="219"/>
      <c r="BN38" s="219"/>
      <c r="BO38" s="219"/>
      <c r="BP38" s="219"/>
      <c r="BQ38" s="219"/>
      <c r="BR38" s="219"/>
      <c r="BS38" s="175"/>
      <c r="BT38" s="175"/>
      <c r="BU38" s="175"/>
      <c r="BV38" s="175"/>
      <c r="BW38" s="175"/>
    </row>
    <row r="39" spans="1:110" ht="306" x14ac:dyDescent="0.25">
      <c r="C39" s="211">
        <v>7</v>
      </c>
      <c r="D39" s="246" t="s">
        <v>836</v>
      </c>
      <c r="E39" s="221">
        <v>44074</v>
      </c>
    </row>
    <row r="40" spans="1:110" ht="25.5" x14ac:dyDescent="0.25">
      <c r="C40" s="281">
        <v>8</v>
      </c>
      <c r="D40" s="286" t="s">
        <v>1018</v>
      </c>
      <c r="E40" s="283">
        <v>44196</v>
      </c>
    </row>
  </sheetData>
  <mergeCells count="292">
    <mergeCell ref="N27:N29"/>
    <mergeCell ref="O27:O29"/>
    <mergeCell ref="P27:P29"/>
    <mergeCell ref="AE27:AE29"/>
    <mergeCell ref="AF27:AF29"/>
    <mergeCell ref="AG27:AG29"/>
    <mergeCell ref="AH27:AH29"/>
    <mergeCell ref="AJ27:AJ29"/>
    <mergeCell ref="AK27:AK29"/>
    <mergeCell ref="E27:E29"/>
    <mergeCell ref="F27:F29"/>
    <mergeCell ref="G27:G29"/>
    <mergeCell ref="H27:H29"/>
    <mergeCell ref="I27:I29"/>
    <mergeCell ref="J27:J29"/>
    <mergeCell ref="K27:K29"/>
    <mergeCell ref="L27:L29"/>
    <mergeCell ref="M27:M29"/>
    <mergeCell ref="AJ24:AJ26"/>
    <mergeCell ref="AK24:AK26"/>
    <mergeCell ref="AL24:AL26"/>
    <mergeCell ref="AM24:AM26"/>
    <mergeCell ref="CF24:CF26"/>
    <mergeCell ref="CG24:CG26"/>
    <mergeCell ref="CK27:CK29"/>
    <mergeCell ref="CL27:CL29"/>
    <mergeCell ref="CM27:CM29"/>
    <mergeCell ref="CM24:CM26"/>
    <mergeCell ref="AL27:AL29"/>
    <mergeCell ref="CK24:CK26"/>
    <mergeCell ref="CL24:CL26"/>
    <mergeCell ref="AL21:AL23"/>
    <mergeCell ref="AM21:AM23"/>
    <mergeCell ref="CF21:CF23"/>
    <mergeCell ref="CG21:CG23"/>
    <mergeCell ref="CK21:CK23"/>
    <mergeCell ref="CL21:CL23"/>
    <mergeCell ref="AM27:AM29"/>
    <mergeCell ref="CF27:CF29"/>
    <mergeCell ref="CG27:CG29"/>
    <mergeCell ref="CM21:CM23"/>
    <mergeCell ref="E24:E26"/>
    <mergeCell ref="F24:F26"/>
    <mergeCell ref="G24:G26"/>
    <mergeCell ref="H24:H26"/>
    <mergeCell ref="I24:I26"/>
    <mergeCell ref="J24:J26"/>
    <mergeCell ref="K24:K26"/>
    <mergeCell ref="L24:L26"/>
    <mergeCell ref="M24:M26"/>
    <mergeCell ref="N24:N26"/>
    <mergeCell ref="O24:O26"/>
    <mergeCell ref="P24:P26"/>
    <mergeCell ref="AE24:AE26"/>
    <mergeCell ref="AF24:AF26"/>
    <mergeCell ref="AG24:AG26"/>
    <mergeCell ref="AH24:AH26"/>
    <mergeCell ref="N21:N23"/>
    <mergeCell ref="O21:O23"/>
    <mergeCell ref="P21:P23"/>
    <mergeCell ref="AE21:AE23"/>
    <mergeCell ref="AF21:AF23"/>
    <mergeCell ref="AG21:AG23"/>
    <mergeCell ref="AH21:AH23"/>
    <mergeCell ref="AJ21:AJ23"/>
    <mergeCell ref="AK21:AK23"/>
    <mergeCell ref="E21:E23"/>
    <mergeCell ref="F21:F23"/>
    <mergeCell ref="G21:G23"/>
    <mergeCell ref="H21:H23"/>
    <mergeCell ref="I21:I23"/>
    <mergeCell ref="J21:J23"/>
    <mergeCell ref="K21:K23"/>
    <mergeCell ref="L21:L23"/>
    <mergeCell ref="M21:M23"/>
    <mergeCell ref="AI21:AI23"/>
    <mergeCell ref="A21:A23"/>
    <mergeCell ref="B21:B23"/>
    <mergeCell ref="C21:C23"/>
    <mergeCell ref="D21:D23"/>
    <mergeCell ref="A24:A26"/>
    <mergeCell ref="B24:B26"/>
    <mergeCell ref="C24:C26"/>
    <mergeCell ref="D24:D26"/>
    <mergeCell ref="A27:A29"/>
    <mergeCell ref="B27:B29"/>
    <mergeCell ref="C27:C29"/>
    <mergeCell ref="D27:D29"/>
    <mergeCell ref="E5:AL7"/>
    <mergeCell ref="AM5:AT7"/>
    <mergeCell ref="A18:A20"/>
    <mergeCell ref="B18:B20"/>
    <mergeCell ref="K18:K20"/>
    <mergeCell ref="C18:C20"/>
    <mergeCell ref="D18:D20"/>
    <mergeCell ref="E18:E20"/>
    <mergeCell ref="F18:F20"/>
    <mergeCell ref="G18:G20"/>
    <mergeCell ref="H18:H20"/>
    <mergeCell ref="L14:L17"/>
    <mergeCell ref="M14:M17"/>
    <mergeCell ref="AE18:AE20"/>
    <mergeCell ref="AF18:AF20"/>
    <mergeCell ref="AG18:AG20"/>
    <mergeCell ref="AH18:AH20"/>
    <mergeCell ref="N18:N20"/>
    <mergeCell ref="I18:I20"/>
    <mergeCell ref="J18:J20"/>
    <mergeCell ref="L18:L20"/>
    <mergeCell ref="M18:M20"/>
    <mergeCell ref="AF14:AF17"/>
    <mergeCell ref="AJ18:AJ20"/>
    <mergeCell ref="O18:O20"/>
    <mergeCell ref="P18:P20"/>
    <mergeCell ref="P14:P17"/>
    <mergeCell ref="AK18:AK20"/>
    <mergeCell ref="AL18:AL20"/>
    <mergeCell ref="CF18:CF20"/>
    <mergeCell ref="CG18:CG20"/>
    <mergeCell ref="CM18:CM20"/>
    <mergeCell ref="AM18:AM20"/>
    <mergeCell ref="CL18:CL20"/>
    <mergeCell ref="CK14:CK17"/>
    <mergeCell ref="CK18:CK20"/>
    <mergeCell ref="CF14:CF17"/>
    <mergeCell ref="CG14:CG17"/>
    <mergeCell ref="AH14:AH17"/>
    <mergeCell ref="O14:O17"/>
    <mergeCell ref="AE14:AE17"/>
    <mergeCell ref="CM14:CM17"/>
    <mergeCell ref="CL14:CL17"/>
    <mergeCell ref="AG14:AG17"/>
    <mergeCell ref="AI14:AI17"/>
    <mergeCell ref="AI18:AI20"/>
    <mergeCell ref="A14:A17"/>
    <mergeCell ref="B14:B17"/>
    <mergeCell ref="K14:K17"/>
    <mergeCell ref="C14:C17"/>
    <mergeCell ref="D14:D17"/>
    <mergeCell ref="E14:E17"/>
    <mergeCell ref="F14:F17"/>
    <mergeCell ref="G14:G17"/>
    <mergeCell ref="H14:H17"/>
    <mergeCell ref="I14:I17"/>
    <mergeCell ref="J14:J17"/>
    <mergeCell ref="CN14:CN17"/>
    <mergeCell ref="AJ14:AJ17"/>
    <mergeCell ref="AK14:AK17"/>
    <mergeCell ref="AL14:AL17"/>
    <mergeCell ref="AM14:AM17"/>
    <mergeCell ref="CM10:CM13"/>
    <mergeCell ref="CN10:CN13"/>
    <mergeCell ref="CF10:CF13"/>
    <mergeCell ref="CG10:CG13"/>
    <mergeCell ref="CK10:CK13"/>
    <mergeCell ref="CL10:CL13"/>
    <mergeCell ref="AH8:AH9"/>
    <mergeCell ref="AJ8:AL8"/>
    <mergeCell ref="AM8:AM9"/>
    <mergeCell ref="AR8:AR9"/>
    <mergeCell ref="AS8:AS9"/>
    <mergeCell ref="AT8:AT9"/>
    <mergeCell ref="AH10:AH13"/>
    <mergeCell ref="AJ10:AJ13"/>
    <mergeCell ref="AK10:AK13"/>
    <mergeCell ref="AL10:AL13"/>
    <mergeCell ref="AM10:AM13"/>
    <mergeCell ref="AN8:AN9"/>
    <mergeCell ref="AO8:AO9"/>
    <mergeCell ref="AQ8:AQ9"/>
    <mergeCell ref="AI10:AI13"/>
    <mergeCell ref="A10:A13"/>
    <mergeCell ref="B10:B13"/>
    <mergeCell ref="C10:C13"/>
    <mergeCell ref="D10:D13"/>
    <mergeCell ref="E10:E13"/>
    <mergeCell ref="L10:L13"/>
    <mergeCell ref="K8:K9"/>
    <mergeCell ref="K10:K13"/>
    <mergeCell ref="M10:M13"/>
    <mergeCell ref="J10:J13"/>
    <mergeCell ref="F8:F9"/>
    <mergeCell ref="F10:F13"/>
    <mergeCell ref="G8:G9"/>
    <mergeCell ref="G10:G13"/>
    <mergeCell ref="H8:H9"/>
    <mergeCell ref="H10:H13"/>
    <mergeCell ref="I8:I9"/>
    <mergeCell ref="I10:I13"/>
    <mergeCell ref="M8:M9"/>
    <mergeCell ref="DE3:DE4"/>
    <mergeCell ref="DF3:DF4"/>
    <mergeCell ref="A1:A3"/>
    <mergeCell ref="B1:R3"/>
    <mergeCell ref="S1:AT3"/>
    <mergeCell ref="CZ3:DA8"/>
    <mergeCell ref="DB3:DB4"/>
    <mergeCell ref="DC3:DC4"/>
    <mergeCell ref="W8:W9"/>
    <mergeCell ref="X8:X9"/>
    <mergeCell ref="Y8:Y9"/>
    <mergeCell ref="A8:A9"/>
    <mergeCell ref="B8:B9"/>
    <mergeCell ref="C8:C9"/>
    <mergeCell ref="D8:D9"/>
    <mergeCell ref="E8:E9"/>
    <mergeCell ref="L8:L9"/>
    <mergeCell ref="DD3:DD4"/>
    <mergeCell ref="AD8:AD9"/>
    <mergeCell ref="CL8:CN8"/>
    <mergeCell ref="BD8:BD9"/>
    <mergeCell ref="BE8:BE9"/>
    <mergeCell ref="N8:P8"/>
    <mergeCell ref="J8:J9"/>
    <mergeCell ref="S8:S9"/>
    <mergeCell ref="T8:T9"/>
    <mergeCell ref="U8:U9"/>
    <mergeCell ref="V8:V9"/>
    <mergeCell ref="AG10:AG13"/>
    <mergeCell ref="Z8:Z9"/>
    <mergeCell ref="N14:N17"/>
    <mergeCell ref="N10:N13"/>
    <mergeCell ref="O10:O13"/>
    <mergeCell ref="P10:P13"/>
    <mergeCell ref="AA8:AA9"/>
    <mergeCell ref="AB8:AB9"/>
    <mergeCell ref="AF10:AF13"/>
    <mergeCell ref="AF8:AF9"/>
    <mergeCell ref="AG8:AG9"/>
    <mergeCell ref="AE10:AE13"/>
    <mergeCell ref="Q8:Q9"/>
    <mergeCell ref="R8:R9"/>
    <mergeCell ref="BP7:BR7"/>
    <mergeCell ref="AX5:BF5"/>
    <mergeCell ref="BG5:BI5"/>
    <mergeCell ref="BJ5:BR5"/>
    <mergeCell ref="BS5:BU5"/>
    <mergeCell ref="BV5:CD5"/>
    <mergeCell ref="AU6:AW6"/>
    <mergeCell ref="AX6:BF6"/>
    <mergeCell ref="BG6:BI6"/>
    <mergeCell ref="BJ6:BR6"/>
    <mergeCell ref="BS6:BU6"/>
    <mergeCell ref="BV6:CD6"/>
    <mergeCell ref="AX8:AX9"/>
    <mergeCell ref="AY8:AY9"/>
    <mergeCell ref="BG8:BG9"/>
    <mergeCell ref="AU5:AW5"/>
    <mergeCell ref="CD8:CD9"/>
    <mergeCell ref="BS7:BU7"/>
    <mergeCell ref="BH8:BH9"/>
    <mergeCell ref="AV8:AV9"/>
    <mergeCell ref="BT8:BT9"/>
    <mergeCell ref="BU8:BU9"/>
    <mergeCell ref="AW8:AW9"/>
    <mergeCell ref="AZ8:AZ9"/>
    <mergeCell ref="BA8:BA9"/>
    <mergeCell ref="BB8:BB9"/>
    <mergeCell ref="BC8:BC9"/>
    <mergeCell ref="BF8:BF9"/>
    <mergeCell ref="BJ8:BJ9"/>
    <mergeCell ref="BV7:CA7"/>
    <mergeCell ref="CB7:CD7"/>
    <mergeCell ref="AU7:AW7"/>
    <mergeCell ref="AX7:BC7"/>
    <mergeCell ref="BD7:BF7"/>
    <mergeCell ref="BG7:BI7"/>
    <mergeCell ref="BJ7:BO7"/>
    <mergeCell ref="AI24:AI26"/>
    <mergeCell ref="AI27:AI29"/>
    <mergeCell ref="B4:C4"/>
    <mergeCell ref="AP8:AP9"/>
    <mergeCell ref="A5:D7"/>
    <mergeCell ref="CB8:CB9"/>
    <mergeCell ref="CC8:CC9"/>
    <mergeCell ref="BL8:BL9"/>
    <mergeCell ref="BM8:BM9"/>
    <mergeCell ref="BN8:BN9"/>
    <mergeCell ref="BO8:BO9"/>
    <mergeCell ref="BP8:BP9"/>
    <mergeCell ref="BQ8:BQ9"/>
    <mergeCell ref="BR8:BR9"/>
    <mergeCell ref="BV8:BV9"/>
    <mergeCell ref="BW8:BW9"/>
    <mergeCell ref="BZ8:BZ9"/>
    <mergeCell ref="CA8:CA9"/>
    <mergeCell ref="BK8:BK9"/>
    <mergeCell ref="BI8:BI9"/>
    <mergeCell ref="BS8:BS9"/>
    <mergeCell ref="AU8:AU9"/>
    <mergeCell ref="BX8:BX9"/>
    <mergeCell ref="BY8:BY9"/>
  </mergeCells>
  <hyperlinks>
    <hyperlink ref="BT10" r:id="rId1"/>
    <hyperlink ref="BT11" r:id="rId2"/>
    <hyperlink ref="BT12" r:id="rId3"/>
    <hyperlink ref="BT13" r:id="rId4"/>
    <hyperlink ref="BT14" r:id="rId5"/>
    <hyperlink ref="BT15" r:id="rId6"/>
    <hyperlink ref="BT16" r:id="rId7"/>
    <hyperlink ref="BT17" r:id="rId8"/>
    <hyperlink ref="BT18" r:id="rId9"/>
    <hyperlink ref="BT21" r:id="rId10"/>
    <hyperlink ref="BT22" r:id="rId11"/>
    <hyperlink ref="BT24" r:id="rId12"/>
    <hyperlink ref="BT25" r:id="rId13"/>
  </hyperlinks>
  <pageMargins left="1.2736614173228347" right="0.70866141732283472" top="0.74803149606299213" bottom="0.74803149606299213" header="0.31496062992125984" footer="0.31496062992125984"/>
  <pageSetup paperSize="119" scale="31" orientation="landscape" r:id="rId14"/>
  <drawing r:id="rId15"/>
  <extLst>
    <ext xmlns:x14="http://schemas.microsoft.com/office/spreadsheetml/2009/9/main" uri="{78C0D931-6437-407d-A8EE-F0AAD7539E65}">
      <x14:conditionalFormattings>
        <x14:conditionalFormatting xmlns:xm="http://schemas.microsoft.com/office/excel/2006/main">
          <x14:cfRule type="cellIs" priority="322" operator="equal" id="{3581B528-6013-4113-B787-152D003A3FC1}">
            <xm:f>'DATOS '!$A$6</xm:f>
            <x14:dxf>
              <fill>
                <patternFill>
                  <bgColor rgb="FF00B050"/>
                </patternFill>
              </fill>
            </x14:dxf>
          </x14:cfRule>
          <x14:cfRule type="cellIs" priority="323" operator="equal" id="{63AB54CB-E0F3-46AF-8ACB-B224DDD1E649}">
            <xm:f>'DATOS '!$A$5</xm:f>
            <x14:dxf>
              <fill>
                <patternFill>
                  <bgColor rgb="FF92D050"/>
                </patternFill>
              </fill>
            </x14:dxf>
          </x14:cfRule>
          <x14:cfRule type="cellIs" priority="324" operator="equal" id="{5AAEB860-0921-4D61-85F7-3F34E35F9DA0}">
            <xm:f>'DATOS '!$A$4</xm:f>
            <x14:dxf>
              <fill>
                <patternFill>
                  <bgColor rgb="FFFFFF00"/>
                </patternFill>
              </fill>
            </x14:dxf>
          </x14:cfRule>
          <x14:cfRule type="cellIs" priority="325" operator="equal" id="{DB2845A9-6B1E-424F-87C6-CECF127B5E9D}">
            <xm:f>'DATOS '!$A$3</xm:f>
            <x14:dxf>
              <fill>
                <patternFill>
                  <bgColor rgb="FFFFC000"/>
                </patternFill>
              </fill>
            </x14:dxf>
          </x14:cfRule>
          <x14:cfRule type="cellIs" priority="326" operator="equal" id="{C7D07FF5-796E-44DC-94DF-9841C7618938}">
            <xm:f>'DATOS '!$A$2</xm:f>
            <x14:dxf>
              <fill>
                <patternFill>
                  <bgColor rgb="FFFF0000"/>
                </patternFill>
              </fill>
            </x14:dxf>
          </x14:cfRule>
          <xm:sqref>N10 AJ10 N14:N16 N18 AJ14 AJ18</xm:sqref>
        </x14:conditionalFormatting>
        <x14:conditionalFormatting xmlns:xm="http://schemas.microsoft.com/office/excel/2006/main">
          <x14:cfRule type="cellIs" priority="327" operator="equal" id="{63592E8F-EB51-44DD-829A-060613CA8381}">
            <xm:f>'DATOS '!$A$13</xm:f>
            <x14:dxf>
              <fill>
                <patternFill>
                  <bgColor rgb="FF00B050"/>
                </patternFill>
              </fill>
            </x14:dxf>
          </x14:cfRule>
          <x14:cfRule type="cellIs" priority="328" operator="equal" id="{C9D7971D-8EF3-4B16-A906-1A862BC0DC07}">
            <xm:f>'DATOS '!$A$12</xm:f>
            <x14:dxf>
              <fill>
                <patternFill>
                  <bgColor rgb="FF92D050"/>
                </patternFill>
              </fill>
            </x14:dxf>
          </x14:cfRule>
          <x14:cfRule type="cellIs" priority="329" operator="equal" id="{32FAC9BE-1B93-4BDE-9C3E-0F1567FB50B9}">
            <xm:f>'DATOS '!$A$11</xm:f>
            <x14:dxf>
              <fill>
                <patternFill>
                  <bgColor rgb="FFFFFF00"/>
                </patternFill>
              </fill>
            </x14:dxf>
          </x14:cfRule>
          <x14:cfRule type="cellIs" priority="330" operator="equal" id="{1C0AB6EC-3D36-48FC-95D5-29B8A8D74FC4}">
            <xm:f>'DATOS '!$A$10</xm:f>
            <x14:dxf>
              <fill>
                <patternFill>
                  <bgColor rgb="FFFFC000"/>
                </patternFill>
              </fill>
            </x14:dxf>
          </x14:cfRule>
          <x14:cfRule type="cellIs" priority="331" operator="equal" id="{6951F159-CACB-4E25-B0F9-8CDAA0153B13}">
            <xm:f>'DATOS '!$A$9</xm:f>
            <x14:dxf>
              <fill>
                <patternFill>
                  <bgColor rgb="FFFF0000"/>
                </patternFill>
              </fill>
            </x14:dxf>
          </x14:cfRule>
          <xm:sqref>O10 AK10 O14:O16 O18 AK14 AK18</xm:sqref>
        </x14:conditionalFormatting>
        <x14:conditionalFormatting xmlns:xm="http://schemas.microsoft.com/office/excel/2006/main">
          <x14:cfRule type="cellIs" priority="332" operator="equal" id="{644EA223-1B9F-4D70-BDDB-54D0A0ACDA3A}">
            <xm:f>'DATOS '!$A$19</xm:f>
            <x14:dxf>
              <fill>
                <patternFill>
                  <bgColor rgb="FF92D050"/>
                </patternFill>
              </fill>
            </x14:dxf>
          </x14:cfRule>
          <x14:cfRule type="cellIs" priority="333" operator="equal" id="{8D682805-5B57-4A4F-B84D-2C9912067687}">
            <xm:f>'DATOS '!$A$18</xm:f>
            <x14:dxf>
              <fill>
                <patternFill>
                  <bgColor rgb="FFFFFF00"/>
                </patternFill>
              </fill>
            </x14:dxf>
          </x14:cfRule>
          <x14:cfRule type="cellIs" priority="334" operator="equal" id="{6EE34CB8-9A1D-4BAA-A212-486C01B155C1}">
            <xm:f>'DATOS '!$A$17</xm:f>
            <x14:dxf>
              <fill>
                <patternFill>
                  <bgColor rgb="FFFFC000"/>
                </patternFill>
              </fill>
            </x14:dxf>
          </x14:cfRule>
          <x14:cfRule type="cellIs" priority="335" operator="equal" id="{98D548AD-2A95-420C-A8E0-CFCD41399719}">
            <xm:f>'DATOS '!$A$16</xm:f>
            <x14:dxf>
              <fill>
                <patternFill>
                  <bgColor rgb="FFFF0000"/>
                </patternFill>
              </fill>
            </x14:dxf>
          </x14:cfRule>
          <xm:sqref>CF10:CG10 CK10:CM10 AM10 CF14:CG16 CF18:CG19 CK14:CN14 CK18 CM18</xm:sqref>
        </x14:conditionalFormatting>
        <x14:conditionalFormatting xmlns:xm="http://schemas.microsoft.com/office/excel/2006/main">
          <x14:cfRule type="cellIs" priority="252" operator="equal" id="{1EED28F9-D33A-4C07-8D29-3818EA82DC53}">
            <xm:f>'DATOS '!$A$19</xm:f>
            <x14:dxf>
              <fill>
                <patternFill>
                  <bgColor rgb="FF92D050"/>
                </patternFill>
              </fill>
            </x14:dxf>
          </x14:cfRule>
          <x14:cfRule type="cellIs" priority="253" operator="equal" id="{61E92972-ADF0-442A-90DB-159F6194B119}">
            <xm:f>'DATOS '!$A$18</xm:f>
            <x14:dxf>
              <fill>
                <patternFill>
                  <bgColor rgb="FFFFFF00"/>
                </patternFill>
              </fill>
            </x14:dxf>
          </x14:cfRule>
          <x14:cfRule type="cellIs" priority="254" operator="equal" id="{91796FE9-AC0A-4B8A-920A-DAF997E87449}">
            <xm:f>'DATOS '!$A$17</xm:f>
            <x14:dxf>
              <fill>
                <patternFill>
                  <bgColor rgb="FFFFC000"/>
                </patternFill>
              </fill>
            </x14:dxf>
          </x14:cfRule>
          <x14:cfRule type="cellIs" priority="255"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79" operator="equal" id="{774D086E-04D0-4469-BB12-4C0A2DC68B93}">
            <xm:f>'DATOS '!$A$19</xm:f>
            <x14:dxf>
              <fill>
                <patternFill>
                  <bgColor rgb="FF92D050"/>
                </patternFill>
              </fill>
            </x14:dxf>
          </x14:cfRule>
          <x14:cfRule type="cellIs" priority="80" operator="equal" id="{1802FE3F-3A51-4C3A-89B3-50A30D08B6E6}">
            <xm:f>'DATOS '!$A$18</xm:f>
            <x14:dxf>
              <fill>
                <patternFill>
                  <bgColor rgb="FFFFFF00"/>
                </patternFill>
              </fill>
            </x14:dxf>
          </x14:cfRule>
          <x14:cfRule type="cellIs" priority="81" operator="equal" id="{ABFDD1C3-EDF1-4A85-9125-074020C81C54}">
            <xm:f>'DATOS '!$A$17</xm:f>
            <x14:dxf>
              <fill>
                <patternFill>
                  <bgColor rgb="FFFFC000"/>
                </patternFill>
              </fill>
            </x14:dxf>
          </x14:cfRule>
          <x14:cfRule type="cellIs" priority="82" operator="equal" id="{8AC06CDE-A081-4AE9-923F-17F66E43ABFC}">
            <xm:f>'DATOS '!$A$16</xm:f>
            <x14:dxf>
              <fill>
                <patternFill>
                  <bgColor rgb="FFFF0000"/>
                </patternFill>
              </fill>
            </x14:dxf>
          </x14:cfRule>
          <xm:sqref>AL10 AL14 AL18</xm:sqref>
        </x14:conditionalFormatting>
        <x14:conditionalFormatting xmlns:xm="http://schemas.microsoft.com/office/excel/2006/main">
          <x14:cfRule type="cellIs" priority="75" operator="equal" id="{78540AE0-4345-4FC1-ABAB-49D477D7B3FB}">
            <xm:f>'DATOS '!$A$19</xm:f>
            <x14:dxf>
              <fill>
                <patternFill>
                  <bgColor rgb="FF92D050"/>
                </patternFill>
              </fill>
            </x14:dxf>
          </x14:cfRule>
          <x14:cfRule type="cellIs" priority="76" operator="equal" id="{0F1FD63A-BAEB-4CF4-A9FC-5135816F90F5}">
            <xm:f>'DATOS '!$A$18</xm:f>
            <x14:dxf>
              <fill>
                <patternFill>
                  <bgColor rgb="FFFFFF00"/>
                </patternFill>
              </fill>
            </x14:dxf>
          </x14:cfRule>
          <x14:cfRule type="cellIs" priority="77" operator="equal" id="{BD0CEC7C-550B-4BC2-B2F9-76B7A201CB9A}">
            <xm:f>'DATOS '!$A$17</xm:f>
            <x14:dxf>
              <fill>
                <patternFill>
                  <bgColor rgb="FFFFC000"/>
                </patternFill>
              </fill>
            </x14:dxf>
          </x14:cfRule>
          <x14:cfRule type="cellIs" priority="78" operator="equal" id="{3906EA16-F08A-405B-BB5D-12EF635ACE5D}">
            <xm:f>'DATOS '!$A$16</xm:f>
            <x14:dxf>
              <fill>
                <patternFill>
                  <bgColor rgb="FFFF0000"/>
                </patternFill>
              </fill>
            </x14:dxf>
          </x14:cfRule>
          <xm:sqref>P14:P16 P18</xm:sqref>
        </x14:conditionalFormatting>
        <x14:conditionalFormatting xmlns:xm="http://schemas.microsoft.com/office/excel/2006/main">
          <x14:cfRule type="cellIs" priority="61" operator="equal" id="{26DF315C-7400-499F-9D40-7C9CC70F9A58}">
            <xm:f>'DATOS '!$A$6</xm:f>
            <x14:dxf>
              <fill>
                <patternFill>
                  <bgColor rgb="FF00B050"/>
                </patternFill>
              </fill>
            </x14:dxf>
          </x14:cfRule>
          <x14:cfRule type="cellIs" priority="62" operator="equal" id="{B8C79C53-F4F6-4B01-9CF3-C2B225C17E27}">
            <xm:f>'DATOS '!$A$5</xm:f>
            <x14:dxf>
              <fill>
                <patternFill>
                  <bgColor rgb="FF92D050"/>
                </patternFill>
              </fill>
            </x14:dxf>
          </x14:cfRule>
          <x14:cfRule type="cellIs" priority="63" operator="equal" id="{19549362-ADF0-4D31-B21A-8F2C5E5370F4}">
            <xm:f>'DATOS '!$A$4</xm:f>
            <x14:dxf>
              <fill>
                <patternFill>
                  <bgColor rgb="FFFFFF00"/>
                </patternFill>
              </fill>
            </x14:dxf>
          </x14:cfRule>
          <x14:cfRule type="cellIs" priority="64" operator="equal" id="{3BD2FF57-F3DB-4B0C-B904-5A2DE58AF50C}">
            <xm:f>'DATOS '!$A$3</xm:f>
            <x14:dxf>
              <fill>
                <patternFill>
                  <bgColor rgb="FFFFC000"/>
                </patternFill>
              </fill>
            </x14:dxf>
          </x14:cfRule>
          <x14:cfRule type="cellIs" priority="65" operator="equal" id="{46BE85C0-037D-457F-9010-DC5F85621103}">
            <xm:f>'DATOS '!$A$2</xm:f>
            <x14:dxf>
              <fill>
                <patternFill>
                  <bgColor rgb="FFFF0000"/>
                </patternFill>
              </fill>
            </x14:dxf>
          </x14:cfRule>
          <xm:sqref>N21 AJ21</xm:sqref>
        </x14:conditionalFormatting>
        <x14:conditionalFormatting xmlns:xm="http://schemas.microsoft.com/office/excel/2006/main">
          <x14:cfRule type="cellIs" priority="66" operator="equal" id="{FDCF1440-7B1C-4D4E-8EA6-B5723EB19DB9}">
            <xm:f>'DATOS '!$A$13</xm:f>
            <x14:dxf>
              <fill>
                <patternFill>
                  <bgColor rgb="FF00B050"/>
                </patternFill>
              </fill>
            </x14:dxf>
          </x14:cfRule>
          <x14:cfRule type="cellIs" priority="67" operator="equal" id="{59C6E89B-E774-4B7A-B49C-506CA6E318A5}">
            <xm:f>'DATOS '!$A$12</xm:f>
            <x14:dxf>
              <fill>
                <patternFill>
                  <bgColor rgb="FF92D050"/>
                </patternFill>
              </fill>
            </x14:dxf>
          </x14:cfRule>
          <x14:cfRule type="cellIs" priority="68" operator="equal" id="{571B4BDF-B568-4061-A406-717C4429D0D6}">
            <xm:f>'DATOS '!$A$11</xm:f>
            <x14:dxf>
              <fill>
                <patternFill>
                  <bgColor rgb="FFFFFF00"/>
                </patternFill>
              </fill>
            </x14:dxf>
          </x14:cfRule>
          <x14:cfRule type="cellIs" priority="69" operator="equal" id="{42D642B1-EA88-4AB1-B8B6-D3E3BC3A6AB3}">
            <xm:f>'DATOS '!$A$10</xm:f>
            <x14:dxf>
              <fill>
                <patternFill>
                  <bgColor rgb="FFFFC000"/>
                </patternFill>
              </fill>
            </x14:dxf>
          </x14:cfRule>
          <x14:cfRule type="cellIs" priority="70" operator="equal" id="{7B7971F1-EE50-4537-AC9F-F533B05BE811}">
            <xm:f>'DATOS '!$A$9</xm:f>
            <x14:dxf>
              <fill>
                <patternFill>
                  <bgColor rgb="FFFF0000"/>
                </patternFill>
              </fill>
            </x14:dxf>
          </x14:cfRule>
          <xm:sqref>O21 AK21</xm:sqref>
        </x14:conditionalFormatting>
        <x14:conditionalFormatting xmlns:xm="http://schemas.microsoft.com/office/excel/2006/main">
          <x14:cfRule type="cellIs" priority="71" operator="equal" id="{873E75B1-8AE8-4A0D-B167-3F9570D0085C}">
            <xm:f>'DATOS '!$A$19</xm:f>
            <x14:dxf>
              <fill>
                <patternFill>
                  <bgColor rgb="FF92D050"/>
                </patternFill>
              </fill>
            </x14:dxf>
          </x14:cfRule>
          <x14:cfRule type="cellIs" priority="72" operator="equal" id="{92CC25F6-D447-46D8-B2BE-F46864CF48F4}">
            <xm:f>'DATOS '!$A$18</xm:f>
            <x14:dxf>
              <fill>
                <patternFill>
                  <bgColor rgb="FFFFFF00"/>
                </patternFill>
              </fill>
            </x14:dxf>
          </x14:cfRule>
          <x14:cfRule type="cellIs" priority="73" operator="equal" id="{59873CEE-AC8E-4FDD-8C79-C5C9B84B8264}">
            <xm:f>'DATOS '!$A$17</xm:f>
            <x14:dxf>
              <fill>
                <patternFill>
                  <bgColor rgb="FFFFC000"/>
                </patternFill>
              </fill>
            </x14:dxf>
          </x14:cfRule>
          <x14:cfRule type="cellIs" priority="74" operator="equal" id="{D3D3323A-CF7A-43A3-AB00-1D143E66E89C}">
            <xm:f>'DATOS '!$A$16</xm:f>
            <x14:dxf>
              <fill>
                <patternFill>
                  <bgColor rgb="FFFF0000"/>
                </patternFill>
              </fill>
            </x14:dxf>
          </x14:cfRule>
          <xm:sqref>CF21:CG22 CK21 CM21</xm:sqref>
        </x14:conditionalFormatting>
        <x14:conditionalFormatting xmlns:xm="http://schemas.microsoft.com/office/excel/2006/main">
          <x14:cfRule type="cellIs" priority="57" operator="equal" id="{3DCBA7B0-807E-4FC4-81DB-412BA6870EF3}">
            <xm:f>'DATOS '!$A$19</xm:f>
            <x14:dxf>
              <fill>
                <patternFill>
                  <bgColor rgb="FF92D050"/>
                </patternFill>
              </fill>
            </x14:dxf>
          </x14:cfRule>
          <x14:cfRule type="cellIs" priority="58" operator="equal" id="{4552469A-C249-458A-B86E-7AE4BFB1B93C}">
            <xm:f>'DATOS '!$A$18</xm:f>
            <x14:dxf>
              <fill>
                <patternFill>
                  <bgColor rgb="FFFFFF00"/>
                </patternFill>
              </fill>
            </x14:dxf>
          </x14:cfRule>
          <x14:cfRule type="cellIs" priority="59" operator="equal" id="{9EC64571-5DF4-48C1-823A-5B2982AC3D91}">
            <xm:f>'DATOS '!$A$17</xm:f>
            <x14:dxf>
              <fill>
                <patternFill>
                  <bgColor rgb="FFFFC000"/>
                </patternFill>
              </fill>
            </x14:dxf>
          </x14:cfRule>
          <x14:cfRule type="cellIs" priority="60" operator="equal" id="{B899B967-BCEB-479D-BD62-D960FBF93273}">
            <xm:f>'DATOS '!$A$16</xm:f>
            <x14:dxf>
              <fill>
                <patternFill>
                  <bgColor rgb="FFFF0000"/>
                </patternFill>
              </fill>
            </x14:dxf>
          </x14:cfRule>
          <xm:sqref>AL21</xm:sqref>
        </x14:conditionalFormatting>
        <x14:conditionalFormatting xmlns:xm="http://schemas.microsoft.com/office/excel/2006/main">
          <x14:cfRule type="cellIs" priority="53" operator="equal" id="{AA42D8EB-5B90-431E-ADC7-D7389FF13005}">
            <xm:f>'DATOS '!$A$19</xm:f>
            <x14:dxf>
              <fill>
                <patternFill>
                  <bgColor rgb="FF92D050"/>
                </patternFill>
              </fill>
            </x14:dxf>
          </x14:cfRule>
          <x14:cfRule type="cellIs" priority="54" operator="equal" id="{71AB64CB-060A-469E-AC89-7B6CE77098B3}">
            <xm:f>'DATOS '!$A$18</xm:f>
            <x14:dxf>
              <fill>
                <patternFill>
                  <bgColor rgb="FFFFFF00"/>
                </patternFill>
              </fill>
            </x14:dxf>
          </x14:cfRule>
          <x14:cfRule type="cellIs" priority="55" operator="equal" id="{78409696-CEEC-4FA2-A942-75DEAED13EC7}">
            <xm:f>'DATOS '!$A$17</xm:f>
            <x14:dxf>
              <fill>
                <patternFill>
                  <bgColor rgb="FFFFC000"/>
                </patternFill>
              </fill>
            </x14:dxf>
          </x14:cfRule>
          <x14:cfRule type="cellIs" priority="56" operator="equal" id="{F29B6DF3-B1F2-4067-967B-773E25F3745E}">
            <xm:f>'DATOS '!$A$16</xm:f>
            <x14:dxf>
              <fill>
                <patternFill>
                  <bgColor rgb="FFFF0000"/>
                </patternFill>
              </fill>
            </x14:dxf>
          </x14:cfRule>
          <xm:sqref>P21</xm:sqref>
        </x14:conditionalFormatting>
        <x14:conditionalFormatting xmlns:xm="http://schemas.microsoft.com/office/excel/2006/main">
          <x14:cfRule type="cellIs" priority="39" operator="equal" id="{79C12608-BFE5-48E9-9800-166155DCAF3C}">
            <xm:f>'DATOS '!$A$6</xm:f>
            <x14:dxf>
              <fill>
                <patternFill>
                  <bgColor rgb="FF00B050"/>
                </patternFill>
              </fill>
            </x14:dxf>
          </x14:cfRule>
          <x14:cfRule type="cellIs" priority="40" operator="equal" id="{2CF998EF-EAD2-44CB-9829-E37BA0FF3749}">
            <xm:f>'DATOS '!$A$5</xm:f>
            <x14:dxf>
              <fill>
                <patternFill>
                  <bgColor rgb="FF92D050"/>
                </patternFill>
              </fill>
            </x14:dxf>
          </x14:cfRule>
          <x14:cfRule type="cellIs" priority="41" operator="equal" id="{660246D0-EBB3-42D0-BEA9-E80E9110160B}">
            <xm:f>'DATOS '!$A$4</xm:f>
            <x14:dxf>
              <fill>
                <patternFill>
                  <bgColor rgb="FFFFFF00"/>
                </patternFill>
              </fill>
            </x14:dxf>
          </x14:cfRule>
          <x14:cfRule type="cellIs" priority="42" operator="equal" id="{25606D83-0720-4947-A774-E1952DB1CB9C}">
            <xm:f>'DATOS '!$A$3</xm:f>
            <x14:dxf>
              <fill>
                <patternFill>
                  <bgColor rgb="FFFFC000"/>
                </patternFill>
              </fill>
            </x14:dxf>
          </x14:cfRule>
          <x14:cfRule type="cellIs" priority="43" operator="equal" id="{B739A21C-B178-4F6B-A687-E115E72F6746}">
            <xm:f>'DATOS '!$A$2</xm:f>
            <x14:dxf>
              <fill>
                <patternFill>
                  <bgColor rgb="FFFF0000"/>
                </patternFill>
              </fill>
            </x14:dxf>
          </x14:cfRule>
          <xm:sqref>N24 AJ24</xm:sqref>
        </x14:conditionalFormatting>
        <x14:conditionalFormatting xmlns:xm="http://schemas.microsoft.com/office/excel/2006/main">
          <x14:cfRule type="cellIs" priority="44" operator="equal" id="{47CF9054-1A1E-41CA-8EEF-5E70E9EC5B47}">
            <xm:f>'DATOS '!$A$13</xm:f>
            <x14:dxf>
              <fill>
                <patternFill>
                  <bgColor rgb="FF00B050"/>
                </patternFill>
              </fill>
            </x14:dxf>
          </x14:cfRule>
          <x14:cfRule type="cellIs" priority="45" operator="equal" id="{8CD154C2-C2CA-49AE-9553-FE2989C4EAEC}">
            <xm:f>'DATOS '!$A$12</xm:f>
            <x14:dxf>
              <fill>
                <patternFill>
                  <bgColor rgb="FF92D050"/>
                </patternFill>
              </fill>
            </x14:dxf>
          </x14:cfRule>
          <x14:cfRule type="cellIs" priority="46" operator="equal" id="{15B3CDA0-E513-4513-AF36-0B68EA4EEDF9}">
            <xm:f>'DATOS '!$A$11</xm:f>
            <x14:dxf>
              <fill>
                <patternFill>
                  <bgColor rgb="FFFFFF00"/>
                </patternFill>
              </fill>
            </x14:dxf>
          </x14:cfRule>
          <x14:cfRule type="cellIs" priority="47" operator="equal" id="{43A2E6DE-A3E4-4AC4-81F2-8D3FD9FD7DB9}">
            <xm:f>'DATOS '!$A$10</xm:f>
            <x14:dxf>
              <fill>
                <patternFill>
                  <bgColor rgb="FFFFC000"/>
                </patternFill>
              </fill>
            </x14:dxf>
          </x14:cfRule>
          <x14:cfRule type="cellIs" priority="48" operator="equal" id="{41F1B666-8E40-4059-AB22-F048B81C884A}">
            <xm:f>'DATOS '!$A$9</xm:f>
            <x14:dxf>
              <fill>
                <patternFill>
                  <bgColor rgb="FFFF0000"/>
                </patternFill>
              </fill>
            </x14:dxf>
          </x14:cfRule>
          <xm:sqref>O24 AK24</xm:sqref>
        </x14:conditionalFormatting>
        <x14:conditionalFormatting xmlns:xm="http://schemas.microsoft.com/office/excel/2006/main">
          <x14:cfRule type="cellIs" priority="49" operator="equal" id="{3350BBE7-5348-48B8-99B1-25BE318B614A}">
            <xm:f>'DATOS '!$A$19</xm:f>
            <x14:dxf>
              <fill>
                <patternFill>
                  <bgColor rgb="FF92D050"/>
                </patternFill>
              </fill>
            </x14:dxf>
          </x14:cfRule>
          <x14:cfRule type="cellIs" priority="50" operator="equal" id="{1AB846A0-0379-429C-B5E1-46A13E95A068}">
            <xm:f>'DATOS '!$A$18</xm:f>
            <x14:dxf>
              <fill>
                <patternFill>
                  <bgColor rgb="FFFFFF00"/>
                </patternFill>
              </fill>
            </x14:dxf>
          </x14:cfRule>
          <x14:cfRule type="cellIs" priority="51" operator="equal" id="{4EC4134C-9058-41F5-829B-38C9A74C506F}">
            <xm:f>'DATOS '!$A$17</xm:f>
            <x14:dxf>
              <fill>
                <patternFill>
                  <bgColor rgb="FFFFC000"/>
                </patternFill>
              </fill>
            </x14:dxf>
          </x14:cfRule>
          <x14:cfRule type="cellIs" priority="52" operator="equal" id="{A1ECFEF7-CBB2-45B5-9764-2D73E38DFB35}">
            <xm:f>'DATOS '!$A$16</xm:f>
            <x14:dxf>
              <fill>
                <patternFill>
                  <bgColor rgb="FFFF0000"/>
                </patternFill>
              </fill>
            </x14:dxf>
          </x14:cfRule>
          <xm:sqref>CF24:CG25 CK24 CM24</xm:sqref>
        </x14:conditionalFormatting>
        <x14:conditionalFormatting xmlns:xm="http://schemas.microsoft.com/office/excel/2006/main">
          <x14:cfRule type="cellIs" priority="35" operator="equal" id="{4471A5D1-C889-4FA1-B4CA-9852D7F56B04}">
            <xm:f>'DATOS '!$A$19</xm:f>
            <x14:dxf>
              <fill>
                <patternFill>
                  <bgColor rgb="FF92D050"/>
                </patternFill>
              </fill>
            </x14:dxf>
          </x14:cfRule>
          <x14:cfRule type="cellIs" priority="36" operator="equal" id="{5F4A6385-1459-4743-AE54-9DA363C8892A}">
            <xm:f>'DATOS '!$A$18</xm:f>
            <x14:dxf>
              <fill>
                <patternFill>
                  <bgColor rgb="FFFFFF00"/>
                </patternFill>
              </fill>
            </x14:dxf>
          </x14:cfRule>
          <x14:cfRule type="cellIs" priority="37" operator="equal" id="{4B263DC0-5B12-42BA-8415-48ADB0FF24A3}">
            <xm:f>'DATOS '!$A$17</xm:f>
            <x14:dxf>
              <fill>
                <patternFill>
                  <bgColor rgb="FFFFC000"/>
                </patternFill>
              </fill>
            </x14:dxf>
          </x14:cfRule>
          <x14:cfRule type="cellIs" priority="38" operator="equal" id="{6B7258BD-73D2-474E-BE0A-2315D4062817}">
            <xm:f>'DATOS '!$A$16</xm:f>
            <x14:dxf>
              <fill>
                <patternFill>
                  <bgColor rgb="FFFF0000"/>
                </patternFill>
              </fill>
            </x14:dxf>
          </x14:cfRule>
          <xm:sqref>AL24</xm:sqref>
        </x14:conditionalFormatting>
        <x14:conditionalFormatting xmlns:xm="http://schemas.microsoft.com/office/excel/2006/main">
          <x14:cfRule type="cellIs" priority="31" operator="equal" id="{996CABA7-21FC-4E08-8DF2-E668D9972BFE}">
            <xm:f>'DATOS '!$A$19</xm:f>
            <x14:dxf>
              <fill>
                <patternFill>
                  <bgColor rgb="FF92D050"/>
                </patternFill>
              </fill>
            </x14:dxf>
          </x14:cfRule>
          <x14:cfRule type="cellIs" priority="32" operator="equal" id="{8D2C23FB-17D8-426A-87A9-726D86DF06CD}">
            <xm:f>'DATOS '!$A$18</xm:f>
            <x14:dxf>
              <fill>
                <patternFill>
                  <bgColor rgb="FFFFFF00"/>
                </patternFill>
              </fill>
            </x14:dxf>
          </x14:cfRule>
          <x14:cfRule type="cellIs" priority="33" operator="equal" id="{FD247594-0AF7-4600-B237-012808962D0E}">
            <xm:f>'DATOS '!$A$17</xm:f>
            <x14:dxf>
              <fill>
                <patternFill>
                  <bgColor rgb="FFFFC000"/>
                </patternFill>
              </fill>
            </x14:dxf>
          </x14:cfRule>
          <x14:cfRule type="cellIs" priority="34" operator="equal" id="{B9E39EEB-DCF0-4CDB-A04D-20C7C9E0AA3F}">
            <xm:f>'DATOS '!$A$16</xm:f>
            <x14:dxf>
              <fill>
                <patternFill>
                  <bgColor rgb="FFFF0000"/>
                </patternFill>
              </fill>
            </x14:dxf>
          </x14:cfRule>
          <xm:sqref>P24</xm:sqref>
        </x14:conditionalFormatting>
        <x14:conditionalFormatting xmlns:xm="http://schemas.microsoft.com/office/excel/2006/main">
          <x14:cfRule type="cellIs" priority="17" operator="equal" id="{172B62A3-AC25-4B00-BEF1-121D34C22896}">
            <xm:f>'DATOS '!$A$6</xm:f>
            <x14:dxf>
              <fill>
                <patternFill>
                  <bgColor rgb="FF00B050"/>
                </patternFill>
              </fill>
            </x14:dxf>
          </x14:cfRule>
          <x14:cfRule type="cellIs" priority="18" operator="equal" id="{38DFF22A-7DC3-4EAE-B6D8-0DEF962DC267}">
            <xm:f>'DATOS '!$A$5</xm:f>
            <x14:dxf>
              <fill>
                <patternFill>
                  <bgColor rgb="FF92D050"/>
                </patternFill>
              </fill>
            </x14:dxf>
          </x14:cfRule>
          <x14:cfRule type="cellIs" priority="19" operator="equal" id="{FF381F4C-A8EC-4598-A185-5A74A945A024}">
            <xm:f>'DATOS '!$A$4</xm:f>
            <x14:dxf>
              <fill>
                <patternFill>
                  <bgColor rgb="FFFFFF00"/>
                </patternFill>
              </fill>
            </x14:dxf>
          </x14:cfRule>
          <x14:cfRule type="cellIs" priority="20" operator="equal" id="{FE9AEFA9-03F9-4F5A-8F29-02A530A65B24}">
            <xm:f>'DATOS '!$A$3</xm:f>
            <x14:dxf>
              <fill>
                <patternFill>
                  <bgColor rgb="FFFFC000"/>
                </patternFill>
              </fill>
            </x14:dxf>
          </x14:cfRule>
          <x14:cfRule type="cellIs" priority="21" operator="equal" id="{72EA28CE-B21A-4536-B205-06039925496C}">
            <xm:f>'DATOS '!$A$2</xm:f>
            <x14:dxf>
              <fill>
                <patternFill>
                  <bgColor rgb="FFFF0000"/>
                </patternFill>
              </fill>
            </x14:dxf>
          </x14:cfRule>
          <xm:sqref>N27 AJ27</xm:sqref>
        </x14:conditionalFormatting>
        <x14:conditionalFormatting xmlns:xm="http://schemas.microsoft.com/office/excel/2006/main">
          <x14:cfRule type="cellIs" priority="22" operator="equal" id="{56ED7BCB-EECD-488F-8B4B-F777670D3DC0}">
            <xm:f>'DATOS '!$A$13</xm:f>
            <x14:dxf>
              <fill>
                <patternFill>
                  <bgColor rgb="FF00B050"/>
                </patternFill>
              </fill>
            </x14:dxf>
          </x14:cfRule>
          <x14:cfRule type="cellIs" priority="23" operator="equal" id="{C35CB46A-D534-4745-9C0A-77E10DBFE6BA}">
            <xm:f>'DATOS '!$A$12</xm:f>
            <x14:dxf>
              <fill>
                <patternFill>
                  <bgColor rgb="FF92D050"/>
                </patternFill>
              </fill>
            </x14:dxf>
          </x14:cfRule>
          <x14:cfRule type="cellIs" priority="24" operator="equal" id="{E6DECCD4-9616-4C4E-98A5-92058AFFD365}">
            <xm:f>'DATOS '!$A$11</xm:f>
            <x14:dxf>
              <fill>
                <patternFill>
                  <bgColor rgb="FFFFFF00"/>
                </patternFill>
              </fill>
            </x14:dxf>
          </x14:cfRule>
          <x14:cfRule type="cellIs" priority="25" operator="equal" id="{5B706209-5F5C-40B2-90C8-F830270B8EFC}">
            <xm:f>'DATOS '!$A$10</xm:f>
            <x14:dxf>
              <fill>
                <patternFill>
                  <bgColor rgb="FFFFC000"/>
                </patternFill>
              </fill>
            </x14:dxf>
          </x14:cfRule>
          <x14:cfRule type="cellIs" priority="26" operator="equal" id="{C738F71C-FF50-4C44-9300-0B06A6A8D28A}">
            <xm:f>'DATOS '!$A$9</xm:f>
            <x14:dxf>
              <fill>
                <patternFill>
                  <bgColor rgb="FFFF0000"/>
                </patternFill>
              </fill>
            </x14:dxf>
          </x14:cfRule>
          <xm:sqref>O27 AK27</xm:sqref>
        </x14:conditionalFormatting>
        <x14:conditionalFormatting xmlns:xm="http://schemas.microsoft.com/office/excel/2006/main">
          <x14:cfRule type="cellIs" priority="27" operator="equal" id="{FC086AFD-3DEE-4081-848E-18A28386C7A8}">
            <xm:f>'DATOS '!$A$19</xm:f>
            <x14:dxf>
              <fill>
                <patternFill>
                  <bgColor rgb="FF92D050"/>
                </patternFill>
              </fill>
            </x14:dxf>
          </x14:cfRule>
          <x14:cfRule type="cellIs" priority="28" operator="equal" id="{B5599A4E-5389-4F29-9345-DCECDF0C3912}">
            <xm:f>'DATOS '!$A$18</xm:f>
            <x14:dxf>
              <fill>
                <patternFill>
                  <bgColor rgb="FFFFFF00"/>
                </patternFill>
              </fill>
            </x14:dxf>
          </x14:cfRule>
          <x14:cfRule type="cellIs" priority="29" operator="equal" id="{B05D5D88-3D1F-4688-B748-D8DCD2D53C65}">
            <xm:f>'DATOS '!$A$17</xm:f>
            <x14:dxf>
              <fill>
                <patternFill>
                  <bgColor rgb="FFFFC000"/>
                </patternFill>
              </fill>
            </x14:dxf>
          </x14:cfRule>
          <x14:cfRule type="cellIs" priority="30" operator="equal" id="{4E0A1240-B980-46D5-B2B2-C4628DC2FC1D}">
            <xm:f>'DATOS '!$A$16</xm:f>
            <x14:dxf>
              <fill>
                <patternFill>
                  <bgColor rgb="FFFF0000"/>
                </patternFill>
              </fill>
            </x14:dxf>
          </x14:cfRule>
          <xm:sqref>CF27:CG28 CK27 CM27</xm:sqref>
        </x14:conditionalFormatting>
        <x14:conditionalFormatting xmlns:xm="http://schemas.microsoft.com/office/excel/2006/main">
          <x14:cfRule type="cellIs" priority="13" operator="equal" id="{7969344F-F69A-439C-B1F1-4D9C2781B1C7}">
            <xm:f>'DATOS '!$A$19</xm:f>
            <x14:dxf>
              <fill>
                <patternFill>
                  <bgColor rgb="FF92D050"/>
                </patternFill>
              </fill>
            </x14:dxf>
          </x14:cfRule>
          <x14:cfRule type="cellIs" priority="14" operator="equal" id="{60662CC9-AD86-4C8C-9154-3E9E7689B079}">
            <xm:f>'DATOS '!$A$18</xm:f>
            <x14:dxf>
              <fill>
                <patternFill>
                  <bgColor rgb="FFFFFF00"/>
                </patternFill>
              </fill>
            </x14:dxf>
          </x14:cfRule>
          <x14:cfRule type="cellIs" priority="15" operator="equal" id="{1AC98EED-9972-4173-AF5F-378066EB5ACF}">
            <xm:f>'DATOS '!$A$17</xm:f>
            <x14:dxf>
              <fill>
                <patternFill>
                  <bgColor rgb="FFFFC000"/>
                </patternFill>
              </fill>
            </x14:dxf>
          </x14:cfRule>
          <x14:cfRule type="cellIs" priority="16" operator="equal" id="{4E0705B7-7EBD-4BE8-A05F-4D48BC6F84C7}">
            <xm:f>'DATOS '!$A$16</xm:f>
            <x14:dxf>
              <fill>
                <patternFill>
                  <bgColor rgb="FFFF0000"/>
                </patternFill>
              </fill>
            </x14:dxf>
          </x14:cfRule>
          <xm:sqref>AL27</xm:sqref>
        </x14:conditionalFormatting>
        <x14:conditionalFormatting xmlns:xm="http://schemas.microsoft.com/office/excel/2006/main">
          <x14:cfRule type="cellIs" priority="9" operator="equal" id="{2866CE00-F76A-4782-ADFE-963D9084CBFC}">
            <xm:f>'DATOS '!$A$19</xm:f>
            <x14:dxf>
              <fill>
                <patternFill>
                  <bgColor rgb="FF92D050"/>
                </patternFill>
              </fill>
            </x14:dxf>
          </x14:cfRule>
          <x14:cfRule type="cellIs" priority="10" operator="equal" id="{64B24845-1FC1-4C00-B355-43484CFA4418}">
            <xm:f>'DATOS '!$A$18</xm:f>
            <x14:dxf>
              <fill>
                <patternFill>
                  <bgColor rgb="FFFFFF00"/>
                </patternFill>
              </fill>
            </x14:dxf>
          </x14:cfRule>
          <x14:cfRule type="cellIs" priority="11" operator="equal" id="{8F883DD5-2A4C-49DA-A859-FD631EE04F06}">
            <xm:f>'DATOS '!$A$17</xm:f>
            <x14:dxf>
              <fill>
                <patternFill>
                  <bgColor rgb="FFFFC000"/>
                </patternFill>
              </fill>
            </x14:dxf>
          </x14:cfRule>
          <x14:cfRule type="cellIs" priority="12" operator="equal" id="{3A073AA8-1133-4447-BFC2-53F1B6B8F0D0}">
            <xm:f>'DATOS '!$A$16</xm:f>
            <x14:dxf>
              <fill>
                <patternFill>
                  <bgColor rgb="FFFF0000"/>
                </patternFill>
              </fill>
            </x14:dxf>
          </x14:cfRule>
          <xm:sqref>P27</xm:sqref>
        </x14:conditionalFormatting>
        <x14:conditionalFormatting xmlns:xm="http://schemas.microsoft.com/office/excel/2006/main">
          <x14:cfRule type="cellIs" priority="1" operator="equal" id="{CE7D628F-5D6B-49F9-8921-68467C1C009A}">
            <xm:f>'DATOS '!$A$19</xm:f>
            <x14:dxf>
              <fill>
                <patternFill>
                  <bgColor rgb="FF92D050"/>
                </patternFill>
              </fill>
            </x14:dxf>
          </x14:cfRule>
          <x14:cfRule type="cellIs" priority="2" operator="equal" id="{58C8486D-16C5-459A-B4BB-588205498DE8}">
            <xm:f>'DATOS '!$A$18</xm:f>
            <x14:dxf>
              <fill>
                <patternFill>
                  <bgColor rgb="FFFFFF00"/>
                </patternFill>
              </fill>
            </x14:dxf>
          </x14:cfRule>
          <x14:cfRule type="cellIs" priority="3" operator="equal" id="{F1E8EF73-792F-4886-B7EF-62B39DE2C338}">
            <xm:f>'DATOS '!$A$17</xm:f>
            <x14:dxf>
              <fill>
                <patternFill>
                  <bgColor rgb="FFFFC000"/>
                </patternFill>
              </fill>
            </x14:dxf>
          </x14:cfRule>
          <x14:cfRule type="cellIs" priority="4" operator="equal" id="{F2867BD2-C045-4FD2-B642-361F16A57D50}">
            <xm:f>'DATOS '!$A$16</xm:f>
            <x14:dxf>
              <fill>
                <patternFill>
                  <bgColor rgb="FFFF0000"/>
                </patternFill>
              </fill>
            </x14:dxf>
          </x14:cfRule>
          <xm:sqref>AI27</xm:sqref>
        </x14:conditionalFormatting>
        <x14:conditionalFormatting xmlns:xm="http://schemas.microsoft.com/office/excel/2006/main">
          <x14:cfRule type="cellIs" priority="5" operator="equal" id="{D79F815A-5E8D-419B-A300-A9B0DFC882E1}">
            <xm:f>'DATOS '!$A$19</xm:f>
            <x14:dxf>
              <fill>
                <patternFill>
                  <bgColor rgb="FF92D050"/>
                </patternFill>
              </fill>
            </x14:dxf>
          </x14:cfRule>
          <x14:cfRule type="cellIs" priority="6" operator="equal" id="{D4D54D98-05F5-47A4-9AF1-AD93082F4D17}">
            <xm:f>'DATOS '!$A$18</xm:f>
            <x14:dxf>
              <fill>
                <patternFill>
                  <bgColor rgb="FFFFFF00"/>
                </patternFill>
              </fill>
            </x14:dxf>
          </x14:cfRule>
          <x14:cfRule type="cellIs" priority="7" operator="equal" id="{20B955FC-3523-4256-8278-356654492106}">
            <xm:f>'DATOS '!$A$17</xm:f>
            <x14:dxf>
              <fill>
                <patternFill>
                  <bgColor rgb="FFFFC000"/>
                </patternFill>
              </fill>
            </x14:dxf>
          </x14:cfRule>
          <x14:cfRule type="cellIs" priority="8" operator="equal" id="{895FC51E-7D75-4C38-AE0B-ED1154034A29}">
            <xm:f>'DATOS '!$A$16</xm:f>
            <x14:dxf>
              <fill>
                <patternFill>
                  <bgColor rgb="FFFF0000"/>
                </patternFill>
              </fill>
            </x14:dxf>
          </x14:cfRule>
          <xm:sqref>AI10 AI14 AI18 AI21 AI24</xm:sqref>
        </x14:conditionalFormatting>
      </x14:conditionalFormattings>
    </ext>
    <ext xmlns:x14="http://schemas.microsoft.com/office/spreadsheetml/2009/9/main" uri="{CCE6A557-97BC-4b89-ADB6-D9C93CAAB3DF}">
      <x14:dataValidations xmlns:xm="http://schemas.microsoft.com/office/excel/2006/main" count="24">
        <x14:dataValidation type="list" allowBlank="1" showInputMessage="1" showErrorMessage="1">
          <x14:formula1>
            <xm:f>'DATOS '!$A$24:$A$26</xm:f>
          </x14:formula1>
          <xm:sqref>AM10:AM16 AM18 AM21:AM29</xm:sqref>
        </x14:dataValidation>
        <x14:dataValidation type="list" allowBlank="1" showInputMessage="1" showErrorMessage="1">
          <x14:formula1>
            <xm:f>Validacion!$J$1:$J$4</xm:f>
          </x14:formula1>
          <xm:sqref>AG18:AH18 AG21:AH21 AG27:AH29 AG24:AH24 AG10:AH16</xm:sqref>
        </x14:dataValidation>
        <x14:dataValidation type="list" allowBlank="1" showInputMessage="1" showErrorMessage="1">
          <x14:formula1>
            <xm:f>'DATOS '!$A$9:$A$13</xm:f>
          </x14:formula1>
          <xm:sqref>O21:O29 O10:O18</xm:sqref>
        </x14:dataValidation>
        <x14:dataValidation type="list" allowBlank="1" showInputMessage="1" showErrorMessage="1">
          <x14:formula1>
            <xm:f>Datos!$B$13:$B$16</xm:f>
          </x14:formula1>
          <xm:sqref>B10:B29</xm:sqref>
        </x14:dataValidation>
        <x14:dataValidation type="list" allowBlank="1" showInputMessage="1" showErrorMessage="1">
          <x14:formula1>
            <xm:f>'DATOS '!$A$2:$A$6</xm:f>
          </x14:formula1>
          <xm:sqref>N21:N29 N10:N18</xm:sqref>
        </x14:dataValidation>
        <x14:dataValidation type="list" allowBlank="1" showInputMessage="1" showErrorMessage="1">
          <x14:formula1>
            <xm:f>Datos!$B$19:$B$27</xm:f>
          </x14:formula1>
          <xm:sqref>K10:K29</xm:sqref>
        </x14:dataValidation>
        <x14:dataValidation type="list" allowBlank="1" showInputMessage="1" showErrorMessage="1">
          <x14:formula1>
            <xm:f>'DATOS '!$E$24:$E$26</xm:f>
          </x14:formula1>
          <xm:sqref>AB10:AB29</xm:sqref>
        </x14:dataValidation>
        <x14:dataValidation type="list" allowBlank="1" showInputMessage="1" showErrorMessage="1">
          <x14:formula1>
            <xm:f>'DATOS '!$C$24:$C$25</xm:f>
          </x14:formula1>
          <xm:sqref>R10:R29</xm:sqref>
        </x14:dataValidation>
        <x14:dataValidation type="list" allowBlank="1" showInputMessage="1" showErrorMessage="1">
          <x14:formula1>
            <xm:f>Validacion!$G$2:$G$4</xm:f>
          </x14:formula1>
          <xm:sqref>Y10:Y29</xm:sqref>
        </x14:dataValidation>
        <x14:dataValidation type="list" allowBlank="1" showInputMessage="1" showErrorMessage="1">
          <x14:formula1>
            <xm:f>Validacion!$F$2:$F$3</xm:f>
          </x14:formula1>
          <xm:sqref>X10:X29</xm:sqref>
        </x14:dataValidation>
        <x14:dataValidation type="list" allowBlank="1" showInputMessage="1" showErrorMessage="1">
          <x14:formula1>
            <xm:f>Validacion!$E$2:$E$3</xm:f>
          </x14:formula1>
          <xm:sqref>W10:W29</xm:sqref>
        </x14:dataValidation>
        <x14:dataValidation type="list" allowBlank="1" showInputMessage="1" showErrorMessage="1">
          <x14:formula1>
            <xm:f>Validacion!$D$2:$D$4</xm:f>
          </x14:formula1>
          <xm:sqref>V10:V29</xm:sqref>
        </x14:dataValidation>
        <x14:dataValidation type="list" allowBlank="1" showInputMessage="1" showErrorMessage="1">
          <x14:formula1>
            <xm:f>Validacion!$C$2:$C$3</xm:f>
          </x14:formula1>
          <xm:sqref>U10:U29</xm:sqref>
        </x14:dataValidation>
        <x14:dataValidation type="list" allowBlank="1" showInputMessage="1" showErrorMessage="1">
          <x14:formula1>
            <xm:f>Validacion!$B$2:$B$3</xm:f>
          </x14:formula1>
          <xm:sqref>T10:T29</xm:sqref>
        </x14:dataValidation>
        <x14:dataValidation type="list" allowBlank="1" showInputMessage="1" showErrorMessage="1">
          <x14:formula1>
            <xm:f>Validacion!$A$2:$A$3</xm:f>
          </x14:formula1>
          <xm:sqref>S10:S29</xm:sqref>
        </x14:dataValidation>
        <x14:dataValidation type="list" allowBlank="1" showInputMessage="1" showErrorMessage="1">
          <x14:formula1>
            <xm:f>Validacion!$I$15:$I$19</xm:f>
          </x14:formula1>
          <xm:sqref>AJ10:AJ29</xm:sqref>
        </x14:dataValidation>
        <x14:dataValidation type="list" allowBlank="1" showInputMessage="1" showErrorMessage="1">
          <x14:formula1>
            <xm:f>Validacion!$I$23:$I$27</xm:f>
          </x14:formula1>
          <xm:sqref>AK10:AK29</xm:sqref>
        </x14:dataValidation>
        <x14:dataValidation type="list" allowBlank="1" showInputMessage="1" showErrorMessage="1">
          <x14:formula1>
            <xm:f>Datos!$G$3:$G$8</xm:f>
          </x14:formula1>
          <xm:sqref>AI10:AI26</xm:sqref>
        </x14:dataValidation>
        <x14:dataValidation type="list" allowBlank="1" showInputMessage="1" showErrorMessage="1">
          <x14:formula1>
            <xm:f>Datos!$J$3:$J$6</xm:f>
          </x14:formula1>
          <xm:sqref>BJ10:BJ26 AX10:AX22 BV10:BV26</xm:sqref>
        </x14:dataValidation>
        <x14:dataValidation type="list" allowBlank="1" showInputMessage="1" showErrorMessage="1">
          <x14:formula1>
            <xm:f>Datos!$K$3:$K$4</xm:f>
          </x14:formula1>
          <xm:sqref>BL10:BL26 AZ10:AZ21 BX10:BX26</xm:sqref>
        </x14:dataValidation>
        <x14:dataValidation type="list" allowBlank="1" showInputMessage="1" showErrorMessage="1">
          <x14:formula1>
            <xm:f>Datos!$L$3:$L$4</xm:f>
          </x14:formula1>
          <xm:sqref>BM10:BM26 BA10:BA21 BY10:BY26</xm:sqref>
        </x14:dataValidation>
        <x14:dataValidation type="list" allowBlank="1" showInputMessage="1" showErrorMessage="1">
          <x14:formula1>
            <xm:f>Datos!$M$3:$M$4</xm:f>
          </x14:formula1>
          <xm:sqref>BD10:BD25 BP10:BP26 CB10:CB26</xm:sqref>
        </x14:dataValidation>
        <x14:dataValidation type="list" allowBlank="1" showInputMessage="1" showErrorMessage="1">
          <x14:formula1>
            <xm:f>Datos!$D$3:$D$29</xm:f>
          </x14:formula1>
          <xm:sqref>C10:C29</xm:sqref>
        </x14:dataValidation>
        <x14:dataValidation type="list" allowBlank="1" showInputMessage="1" showErrorMessage="1">
          <x14:formula1>
            <xm:f>Datos!$B$3:$B$10</xm:f>
          </x14:formula1>
          <xm:sqref>A10:A29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42578125" defaultRowHeight="12.75" x14ac:dyDescent="0.25"/>
  <cols>
    <col min="1" max="1" width="20.42578125" style="8" customWidth="1"/>
    <col min="2" max="3" width="16.28515625" style="8" customWidth="1"/>
    <col min="4" max="4" width="20.28515625" style="8" customWidth="1"/>
    <col min="5" max="5" width="35.42578125" style="8" customWidth="1"/>
    <col min="6" max="6" width="29.140625" style="11" customWidth="1"/>
    <col min="7" max="7" width="15.85546875" style="11" hidden="1" customWidth="1"/>
    <col min="8" max="8" width="13.28515625" style="11" hidden="1" customWidth="1"/>
    <col min="9" max="9" width="17.42578125" style="11" hidden="1" customWidth="1"/>
    <col min="10" max="10" width="16" style="11" hidden="1" customWidth="1"/>
    <col min="11" max="11" width="29.140625" style="11" customWidth="1"/>
    <col min="12" max="12" width="34.42578125" style="11" customWidth="1"/>
    <col min="13" max="13" width="34.28515625" style="11" customWidth="1"/>
    <col min="14" max="14" width="19.85546875" style="102" customWidth="1"/>
    <col min="15" max="15" width="16.140625" style="102" customWidth="1"/>
    <col min="16" max="16" width="15.140625" style="102" customWidth="1"/>
    <col min="17" max="17" width="96.42578125" style="8" customWidth="1"/>
    <col min="18" max="18" width="17.42578125" style="8" customWidth="1"/>
    <col min="19" max="20" width="20.42578125" style="8" customWidth="1"/>
    <col min="21" max="21" width="19.85546875" style="8" customWidth="1"/>
    <col min="22" max="22" width="18" style="8" customWidth="1"/>
    <col min="23" max="23" width="19.85546875" style="8" customWidth="1"/>
    <col min="24" max="24" width="23.28515625" style="8" customWidth="1"/>
    <col min="25" max="25" width="18" style="8" customWidth="1"/>
    <col min="26" max="26" width="12.42578125" style="8" hidden="1" customWidth="1"/>
    <col min="27" max="27" width="15.42578125" style="8" customWidth="1"/>
    <col min="28" max="28" width="17.42578125" style="8" customWidth="1"/>
    <col min="29" max="29" width="13.42578125" style="102" hidden="1" customWidth="1"/>
    <col min="30" max="30" width="17.42578125" style="102" customWidth="1"/>
    <col min="31" max="31" width="10.42578125" style="102" hidden="1" customWidth="1"/>
    <col min="32" max="32" width="16.42578125" style="8" customWidth="1"/>
    <col min="33" max="33" width="20.85546875" style="8" customWidth="1"/>
    <col min="34" max="34" width="19.7109375" style="8" customWidth="1"/>
    <col min="35" max="35" width="17.85546875" style="102" customWidth="1"/>
    <col min="36" max="36" width="15.28515625" style="102" customWidth="1"/>
    <col min="37" max="37" width="16.42578125" style="102" customWidth="1"/>
    <col min="38" max="38" width="13.28515625" style="8" customWidth="1"/>
    <col min="39" max="39" width="46.42578125" style="8" customWidth="1"/>
    <col min="40" max="40" width="19.140625" style="8" customWidth="1"/>
    <col min="41" max="41" width="25.7109375" style="11" customWidth="1"/>
    <col min="42" max="42" width="16.42578125" style="102" customWidth="1"/>
    <col min="43" max="43" width="20" style="102" customWidth="1"/>
    <col min="44" max="44" width="31.42578125" style="8" customWidth="1"/>
    <col min="45" max="46" width="20.7109375" style="11" hidden="1" customWidth="1"/>
    <col min="47" max="48" width="27.7109375" style="8" hidden="1" customWidth="1"/>
    <col min="49" max="50" width="20.7109375" style="8" hidden="1" customWidth="1"/>
    <col min="51" max="53" width="20.85546875" style="8" hidden="1" customWidth="1"/>
    <col min="54" max="55" width="20.85546875" style="11" hidden="1" customWidth="1"/>
    <col min="56" max="57" width="27.7109375" style="8" hidden="1" customWidth="1"/>
    <col min="58" max="62" width="20.7109375" style="8" hidden="1" customWidth="1"/>
    <col min="63" max="64" width="20.85546875" style="8" hidden="1" customWidth="1"/>
    <col min="65" max="66" width="27.7109375" style="8" hidden="1" customWidth="1"/>
    <col min="67" max="73" width="20.7109375" style="8" hidden="1" customWidth="1"/>
    <col min="74" max="75" width="27.7109375" style="8" hidden="1" customWidth="1"/>
    <col min="76" max="80" width="20.7109375" style="8" hidden="1" customWidth="1"/>
    <col min="81" max="81" width="63.85546875" style="8" customWidth="1"/>
    <col min="82" max="83" width="31.42578125" style="8" customWidth="1"/>
    <col min="84" max="84" width="63.85546875" style="8" customWidth="1"/>
    <col min="85" max="86" width="31.42578125" style="8" customWidth="1"/>
    <col min="87" max="87" width="63.85546875" style="8" customWidth="1"/>
    <col min="88" max="89" width="31.42578125" style="8" customWidth="1"/>
    <col min="90" max="90" width="5.42578125" style="8" customWidth="1"/>
    <col min="91" max="102" width="11.42578125" style="8" customWidth="1"/>
    <col min="103" max="107" width="11.42578125" style="8" hidden="1" customWidth="1"/>
    <col min="108" max="109" width="13.7109375" style="8" hidden="1" customWidth="1"/>
    <col min="110" max="112" width="11.42578125" style="8" hidden="1" customWidth="1"/>
    <col min="113" max="114" width="11.42578125" style="8"/>
    <col min="115" max="115" width="20.85546875" style="8" customWidth="1"/>
    <col min="116" max="116" width="21.42578125" style="8" customWidth="1"/>
    <col min="117" max="122" width="11.42578125" style="8"/>
    <col min="123" max="129" width="0" style="8" hidden="1" customWidth="1"/>
    <col min="130" max="16384" width="11.42578125" style="8"/>
  </cols>
  <sheetData>
    <row r="1" spans="1:129" s="68" customFormat="1" ht="26.25" customHeight="1" x14ac:dyDescent="0.25">
      <c r="A1" s="338"/>
      <c r="B1" s="424" t="s">
        <v>228</v>
      </c>
      <c r="C1" s="425"/>
      <c r="D1" s="425"/>
      <c r="E1" s="425"/>
      <c r="F1" s="425"/>
      <c r="G1" s="425"/>
      <c r="H1" s="425"/>
      <c r="I1" s="425"/>
      <c r="J1" s="425"/>
      <c r="K1" s="425"/>
      <c r="L1" s="425"/>
      <c r="M1" s="425"/>
      <c r="N1" s="425"/>
      <c r="O1" s="425"/>
      <c r="P1" s="425"/>
      <c r="Q1" s="425"/>
      <c r="R1" s="425"/>
      <c r="S1" s="425" t="s">
        <v>228</v>
      </c>
      <c r="T1" s="425"/>
      <c r="U1" s="425"/>
      <c r="V1" s="425"/>
      <c r="W1" s="425"/>
      <c r="X1" s="425"/>
      <c r="Y1" s="425"/>
      <c r="Z1" s="425"/>
      <c r="AA1" s="425"/>
      <c r="AB1" s="425"/>
      <c r="AC1" s="425"/>
      <c r="AD1" s="425"/>
      <c r="AE1" s="425"/>
      <c r="AF1" s="425"/>
      <c r="AG1" s="425"/>
      <c r="AH1" s="425"/>
      <c r="AI1" s="425"/>
      <c r="AJ1" s="425"/>
      <c r="AK1" s="425"/>
      <c r="AL1" s="425"/>
      <c r="AM1" s="425"/>
      <c r="AN1" s="425"/>
      <c r="AO1" s="425"/>
      <c r="AP1" s="425"/>
      <c r="AQ1" s="425"/>
      <c r="AR1" s="430"/>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25" customHeight="1" x14ac:dyDescent="0.25">
      <c r="A2" s="422"/>
      <c r="B2" s="426"/>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7"/>
      <c r="AC2" s="427"/>
      <c r="AD2" s="427"/>
      <c r="AE2" s="427"/>
      <c r="AF2" s="427"/>
      <c r="AG2" s="427"/>
      <c r="AH2" s="427"/>
      <c r="AI2" s="427"/>
      <c r="AJ2" s="427"/>
      <c r="AK2" s="427"/>
      <c r="AL2" s="427"/>
      <c r="AM2" s="427"/>
      <c r="AN2" s="427"/>
      <c r="AO2" s="427"/>
      <c r="AP2" s="427"/>
      <c r="AQ2" s="427"/>
      <c r="AR2" s="431"/>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423"/>
      <c r="B3" s="428"/>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c r="AM3" s="429"/>
      <c r="AN3" s="429"/>
      <c r="AO3" s="429"/>
      <c r="AP3" s="429"/>
      <c r="AQ3" s="429"/>
      <c r="AR3" s="432"/>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433"/>
      <c r="DT3" s="433"/>
      <c r="DU3" s="434"/>
      <c r="DV3" s="434"/>
      <c r="DW3" s="434"/>
      <c r="DX3" s="434"/>
      <c r="DY3" s="434"/>
    </row>
    <row r="4" spans="1:129" ht="21"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433"/>
      <c r="DT4" s="433"/>
      <c r="DU4" s="435"/>
      <c r="DV4" s="435"/>
      <c r="DW4" s="435"/>
      <c r="DX4" s="435"/>
      <c r="DY4" s="435"/>
    </row>
    <row r="5" spans="1:129" ht="28.5" customHeight="1" x14ac:dyDescent="0.25">
      <c r="A5" s="523" t="s">
        <v>40</v>
      </c>
      <c r="B5" s="523"/>
      <c r="C5" s="523"/>
      <c r="D5" s="523"/>
      <c r="E5" s="523"/>
      <c r="F5" s="443" t="s">
        <v>41</v>
      </c>
      <c r="G5" s="443"/>
      <c r="H5" s="443"/>
      <c r="I5" s="443"/>
      <c r="J5" s="443"/>
      <c r="K5" s="443"/>
      <c r="L5" s="443"/>
      <c r="M5" s="443"/>
      <c r="N5" s="443"/>
      <c r="O5" s="443"/>
      <c r="P5" s="443"/>
      <c r="Q5" s="443"/>
      <c r="R5" s="443"/>
      <c r="S5" s="443"/>
      <c r="T5" s="443"/>
      <c r="U5" s="443"/>
      <c r="V5" s="443"/>
      <c r="W5" s="443"/>
      <c r="X5" s="443"/>
      <c r="Y5" s="443"/>
      <c r="Z5" s="443"/>
      <c r="AA5" s="443"/>
      <c r="AB5" s="443"/>
      <c r="AC5" s="443"/>
      <c r="AD5" s="443"/>
      <c r="AE5" s="443"/>
      <c r="AF5" s="443"/>
      <c r="AG5" s="443"/>
      <c r="AH5" s="443"/>
      <c r="AI5" s="443"/>
      <c r="AJ5" s="443"/>
      <c r="AK5" s="443"/>
      <c r="AL5" s="444" t="s">
        <v>51</v>
      </c>
      <c r="AM5" s="444"/>
      <c r="AN5" s="444"/>
      <c r="AO5" s="444"/>
      <c r="AP5" s="444"/>
      <c r="AQ5" s="444"/>
      <c r="AR5" s="444"/>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439" t="s">
        <v>231</v>
      </c>
      <c r="CD5" s="440"/>
      <c r="CE5" s="440"/>
      <c r="CF5" s="440"/>
      <c r="CG5" s="440"/>
      <c r="CH5" s="440"/>
      <c r="CI5" s="440"/>
      <c r="CJ5" s="440"/>
      <c r="CK5" s="441"/>
      <c r="DS5" s="433"/>
      <c r="DT5" s="433"/>
      <c r="DU5" s="65" t="s">
        <v>15</v>
      </c>
      <c r="DV5" s="65" t="s">
        <v>150</v>
      </c>
      <c r="DW5" s="65" t="s">
        <v>150</v>
      </c>
      <c r="DX5" s="65">
        <v>1</v>
      </c>
      <c r="DY5" s="65">
        <v>1</v>
      </c>
    </row>
    <row r="6" spans="1:129" ht="34.5" customHeight="1" x14ac:dyDescent="0.25">
      <c r="A6" s="523"/>
      <c r="B6" s="523"/>
      <c r="C6" s="523"/>
      <c r="D6" s="523"/>
      <c r="E6" s="523"/>
      <c r="F6" s="443"/>
      <c r="G6" s="443"/>
      <c r="H6" s="443"/>
      <c r="I6" s="443"/>
      <c r="J6" s="443"/>
      <c r="K6" s="443"/>
      <c r="L6" s="443"/>
      <c r="M6" s="443"/>
      <c r="N6" s="443"/>
      <c r="O6" s="443"/>
      <c r="P6" s="443"/>
      <c r="Q6" s="443"/>
      <c r="R6" s="443"/>
      <c r="S6" s="443"/>
      <c r="T6" s="443"/>
      <c r="U6" s="443"/>
      <c r="V6" s="443"/>
      <c r="W6" s="443"/>
      <c r="X6" s="443"/>
      <c r="Y6" s="443"/>
      <c r="Z6" s="443"/>
      <c r="AA6" s="443"/>
      <c r="AB6" s="443"/>
      <c r="AC6" s="443"/>
      <c r="AD6" s="443"/>
      <c r="AE6" s="443"/>
      <c r="AF6" s="443"/>
      <c r="AG6" s="443"/>
      <c r="AH6" s="443"/>
      <c r="AI6" s="443"/>
      <c r="AJ6" s="443"/>
      <c r="AK6" s="443"/>
      <c r="AL6" s="444"/>
      <c r="AM6" s="444"/>
      <c r="AN6" s="444"/>
      <c r="AO6" s="444"/>
      <c r="AP6" s="444"/>
      <c r="AQ6" s="444"/>
      <c r="AR6" s="444"/>
      <c r="AS6" s="438" t="s">
        <v>189</v>
      </c>
      <c r="AT6" s="445"/>
      <c r="AU6" s="445"/>
      <c r="AV6" s="445"/>
      <c r="AW6" s="445"/>
      <c r="AX6" s="445"/>
      <c r="AY6" s="445"/>
      <c r="AZ6" s="445"/>
      <c r="BA6" s="445"/>
      <c r="BB6" s="436" t="s">
        <v>192</v>
      </c>
      <c r="BC6" s="437"/>
      <c r="BD6" s="437"/>
      <c r="BE6" s="437"/>
      <c r="BF6" s="437"/>
      <c r="BG6" s="437"/>
      <c r="BH6" s="437"/>
      <c r="BI6" s="437"/>
      <c r="BJ6" s="438"/>
      <c r="BK6" s="436" t="s">
        <v>191</v>
      </c>
      <c r="BL6" s="437"/>
      <c r="BM6" s="437"/>
      <c r="BN6" s="437"/>
      <c r="BO6" s="437"/>
      <c r="BP6" s="437"/>
      <c r="BQ6" s="437"/>
      <c r="BR6" s="437"/>
      <c r="BS6" s="438"/>
      <c r="BT6" s="436" t="s">
        <v>190</v>
      </c>
      <c r="BU6" s="437"/>
      <c r="BV6" s="437"/>
      <c r="BW6" s="437"/>
      <c r="BX6" s="437"/>
      <c r="BY6" s="437"/>
      <c r="BZ6" s="437"/>
      <c r="CA6" s="437"/>
      <c r="CB6" s="438"/>
      <c r="CC6" s="439" t="s">
        <v>232</v>
      </c>
      <c r="CD6" s="440"/>
      <c r="CE6" s="440"/>
      <c r="CF6" s="440"/>
      <c r="CG6" s="440"/>
      <c r="CH6" s="440"/>
      <c r="CI6" s="440"/>
      <c r="CJ6" s="440"/>
      <c r="CK6" s="441"/>
      <c r="DS6" s="433"/>
      <c r="DT6" s="433"/>
      <c r="DU6" s="65" t="s">
        <v>15</v>
      </c>
      <c r="DV6" s="65" t="s">
        <v>152</v>
      </c>
      <c r="DW6" s="65" t="s">
        <v>150</v>
      </c>
      <c r="DX6" s="65">
        <v>0</v>
      </c>
      <c r="DY6" s="65">
        <v>1</v>
      </c>
    </row>
    <row r="7" spans="1:129" ht="34.5" customHeight="1" x14ac:dyDescent="0.25">
      <c r="A7" s="157"/>
      <c r="B7" s="157"/>
      <c r="C7" s="157"/>
      <c r="D7" s="157"/>
      <c r="E7" s="157"/>
      <c r="F7" s="158"/>
      <c r="G7" s="522" t="s">
        <v>255</v>
      </c>
      <c r="H7" s="522"/>
      <c r="I7" s="522"/>
      <c r="J7" s="522"/>
      <c r="K7" s="89"/>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9"/>
      <c r="AM7" s="159"/>
      <c r="AN7" s="159"/>
      <c r="AO7" s="159"/>
      <c r="AP7" s="159"/>
      <c r="AQ7" s="159"/>
      <c r="AR7" s="159"/>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0"/>
      <c r="CD7" s="161"/>
      <c r="CE7" s="162"/>
      <c r="CF7" s="162"/>
      <c r="CG7" s="161"/>
      <c r="CH7" s="162"/>
      <c r="CI7" s="162"/>
      <c r="CJ7" s="161"/>
      <c r="CK7" s="163"/>
      <c r="DS7" s="433"/>
      <c r="DT7" s="433"/>
      <c r="DU7" s="65"/>
      <c r="DV7" s="65"/>
      <c r="DW7" s="65"/>
      <c r="DX7" s="65"/>
      <c r="DY7" s="65"/>
    </row>
    <row r="8" spans="1:129" ht="33.75" customHeight="1" x14ac:dyDescent="0.25">
      <c r="A8" s="442" t="s">
        <v>0</v>
      </c>
      <c r="B8" s="442" t="s">
        <v>1</v>
      </c>
      <c r="C8" s="442" t="s">
        <v>558</v>
      </c>
      <c r="D8" s="442" t="s">
        <v>2</v>
      </c>
      <c r="E8" s="442" t="s">
        <v>39</v>
      </c>
      <c r="F8" s="442" t="s">
        <v>274</v>
      </c>
      <c r="G8" s="442" t="s">
        <v>251</v>
      </c>
      <c r="H8" s="442" t="s">
        <v>252</v>
      </c>
      <c r="I8" s="442" t="s">
        <v>253</v>
      </c>
      <c r="J8" s="442" t="s">
        <v>254</v>
      </c>
      <c r="K8" s="442" t="s">
        <v>249</v>
      </c>
      <c r="L8" s="442" t="s">
        <v>46</v>
      </c>
      <c r="M8" s="442" t="s">
        <v>47</v>
      </c>
      <c r="N8" s="442" t="s">
        <v>35</v>
      </c>
      <c r="O8" s="442"/>
      <c r="P8" s="442"/>
      <c r="Q8" s="442" t="s">
        <v>170</v>
      </c>
      <c r="R8" s="442" t="s">
        <v>157</v>
      </c>
      <c r="S8" s="442" t="s">
        <v>176</v>
      </c>
      <c r="T8" s="442" t="s">
        <v>177</v>
      </c>
      <c r="U8" s="442" t="s">
        <v>178</v>
      </c>
      <c r="V8" s="442" t="s">
        <v>179</v>
      </c>
      <c r="W8" s="442" t="s">
        <v>180</v>
      </c>
      <c r="X8" s="442" t="s">
        <v>181</v>
      </c>
      <c r="Y8" s="442" t="s">
        <v>182</v>
      </c>
      <c r="Z8" s="442" t="s">
        <v>28</v>
      </c>
      <c r="AA8" s="442" t="s">
        <v>183</v>
      </c>
      <c r="AB8" s="442" t="s">
        <v>184</v>
      </c>
      <c r="AC8" s="88"/>
      <c r="AD8" s="442" t="s">
        <v>185</v>
      </c>
      <c r="AE8" s="88"/>
      <c r="AF8" s="442" t="s">
        <v>186</v>
      </c>
      <c r="AG8" s="442" t="s">
        <v>187</v>
      </c>
      <c r="AH8" s="442" t="s">
        <v>188</v>
      </c>
      <c r="AI8" s="442" t="s">
        <v>3</v>
      </c>
      <c r="AJ8" s="442"/>
      <c r="AK8" s="442"/>
      <c r="AL8" s="442" t="s">
        <v>48</v>
      </c>
      <c r="AM8" s="442" t="s">
        <v>159</v>
      </c>
      <c r="AN8" s="442" t="s">
        <v>160</v>
      </c>
      <c r="AO8" s="442" t="s">
        <v>161</v>
      </c>
      <c r="AP8" s="442" t="s">
        <v>36</v>
      </c>
      <c r="AQ8" s="442" t="s">
        <v>37</v>
      </c>
      <c r="AR8" s="442" t="s">
        <v>162</v>
      </c>
      <c r="AS8" s="449" t="s">
        <v>49</v>
      </c>
      <c r="AT8" s="450"/>
      <c r="AU8" s="446" t="s">
        <v>166</v>
      </c>
      <c r="AV8" s="447"/>
      <c r="AW8" s="447"/>
      <c r="AX8" s="448"/>
      <c r="AY8" s="446" t="s">
        <v>165</v>
      </c>
      <c r="AZ8" s="447"/>
      <c r="BA8" s="448"/>
      <c r="BB8" s="449" t="s">
        <v>49</v>
      </c>
      <c r="BC8" s="450"/>
      <c r="BD8" s="446" t="s">
        <v>166</v>
      </c>
      <c r="BE8" s="447"/>
      <c r="BF8" s="447"/>
      <c r="BG8" s="448"/>
      <c r="BH8" s="446" t="s">
        <v>165</v>
      </c>
      <c r="BI8" s="447"/>
      <c r="BJ8" s="448"/>
      <c r="BK8" s="449" t="s">
        <v>49</v>
      </c>
      <c r="BL8" s="450"/>
      <c r="BM8" s="446" t="s">
        <v>166</v>
      </c>
      <c r="BN8" s="447"/>
      <c r="BO8" s="447"/>
      <c r="BP8" s="448"/>
      <c r="BQ8" s="446" t="s">
        <v>165</v>
      </c>
      <c r="BR8" s="447"/>
      <c r="BS8" s="448"/>
      <c r="BT8" s="449" t="s">
        <v>49</v>
      </c>
      <c r="BU8" s="450"/>
      <c r="BV8" s="446" t="s">
        <v>166</v>
      </c>
      <c r="BW8" s="447"/>
      <c r="BX8" s="447"/>
      <c r="BY8" s="448"/>
      <c r="BZ8" s="446" t="s">
        <v>165</v>
      </c>
      <c r="CA8" s="447"/>
      <c r="CB8" s="448"/>
      <c r="CC8" s="442" t="s">
        <v>234</v>
      </c>
      <c r="CD8" s="451" t="s">
        <v>230</v>
      </c>
      <c r="CE8" s="442" t="s">
        <v>233</v>
      </c>
      <c r="CF8" s="442" t="s">
        <v>235</v>
      </c>
      <c r="CG8" s="451" t="s">
        <v>230</v>
      </c>
      <c r="CH8" s="442" t="s">
        <v>233</v>
      </c>
      <c r="CI8" s="442" t="s">
        <v>236</v>
      </c>
      <c r="CJ8" s="451" t="s">
        <v>230</v>
      </c>
      <c r="CK8" s="442" t="s">
        <v>233</v>
      </c>
      <c r="DE8" s="453" t="s">
        <v>154</v>
      </c>
      <c r="DF8" s="453"/>
      <c r="DG8" s="453"/>
      <c r="DS8" s="433"/>
      <c r="DT8" s="433"/>
      <c r="DU8" s="65" t="s">
        <v>15</v>
      </c>
      <c r="DV8" s="65" t="s">
        <v>150</v>
      </c>
      <c r="DW8" s="65" t="s">
        <v>152</v>
      </c>
      <c r="DX8" s="65">
        <v>1</v>
      </c>
      <c r="DY8" s="65">
        <v>0</v>
      </c>
    </row>
    <row r="9" spans="1:129" ht="33.75" customHeight="1" x14ac:dyDescent="0.25">
      <c r="A9" s="442"/>
      <c r="B9" s="442"/>
      <c r="C9" s="442"/>
      <c r="D9" s="442"/>
      <c r="E9" s="442"/>
      <c r="F9" s="442"/>
      <c r="G9" s="442"/>
      <c r="H9" s="442"/>
      <c r="I9" s="442"/>
      <c r="J9" s="442"/>
      <c r="K9" s="442"/>
      <c r="L9" s="442"/>
      <c r="M9" s="442"/>
      <c r="N9" s="88" t="s">
        <v>4</v>
      </c>
      <c r="O9" s="88" t="s">
        <v>5</v>
      </c>
      <c r="P9" s="88" t="s">
        <v>6</v>
      </c>
      <c r="Q9" s="442"/>
      <c r="R9" s="442"/>
      <c r="S9" s="442"/>
      <c r="T9" s="442" t="s">
        <v>171</v>
      </c>
      <c r="U9" s="442" t="s">
        <v>56</v>
      </c>
      <c r="V9" s="442" t="s">
        <v>172</v>
      </c>
      <c r="W9" s="442" t="s">
        <v>173</v>
      </c>
      <c r="X9" s="442" t="s">
        <v>174</v>
      </c>
      <c r="Y9" s="442" t="s">
        <v>175</v>
      </c>
      <c r="Z9" s="442"/>
      <c r="AA9" s="442"/>
      <c r="AB9" s="442"/>
      <c r="AC9" s="88"/>
      <c r="AD9" s="442"/>
      <c r="AE9" s="88"/>
      <c r="AF9" s="442"/>
      <c r="AG9" s="442"/>
      <c r="AH9" s="442"/>
      <c r="AI9" s="88" t="s">
        <v>4</v>
      </c>
      <c r="AJ9" s="88" t="s">
        <v>5</v>
      </c>
      <c r="AK9" s="88" t="s">
        <v>6</v>
      </c>
      <c r="AL9" s="442"/>
      <c r="AM9" s="442"/>
      <c r="AN9" s="442"/>
      <c r="AO9" s="442"/>
      <c r="AP9" s="442"/>
      <c r="AQ9" s="442"/>
      <c r="AR9" s="442"/>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442"/>
      <c r="CD9" s="452"/>
      <c r="CE9" s="442"/>
      <c r="CF9" s="442"/>
      <c r="CG9" s="452"/>
      <c r="CH9" s="442"/>
      <c r="CI9" s="442"/>
      <c r="CJ9" s="452"/>
      <c r="CK9" s="442"/>
      <c r="CY9" s="52" t="s">
        <v>138</v>
      </c>
      <c r="CZ9" s="52" t="s">
        <v>139</v>
      </c>
      <c r="DD9" s="52" t="s">
        <v>138</v>
      </c>
      <c r="DE9" s="52" t="s">
        <v>138</v>
      </c>
      <c r="DF9" s="52" t="s">
        <v>139</v>
      </c>
      <c r="DG9" s="52" t="s">
        <v>139</v>
      </c>
      <c r="DS9"/>
      <c r="DT9"/>
      <c r="DU9" s="67" t="s">
        <v>142</v>
      </c>
      <c r="DV9" s="67" t="s">
        <v>153</v>
      </c>
      <c r="DW9" s="67" t="s">
        <v>153</v>
      </c>
      <c r="DX9"/>
      <c r="DY9"/>
    </row>
    <row r="10" spans="1:129" s="11" customFormat="1" ht="112.5" customHeight="1" x14ac:dyDescent="0.25">
      <c r="A10" s="454" t="s">
        <v>53</v>
      </c>
      <c r="B10" s="454" t="s">
        <v>194</v>
      </c>
      <c r="C10" s="454" t="s">
        <v>239</v>
      </c>
      <c r="D10" s="455" t="s">
        <v>217</v>
      </c>
      <c r="E10" s="454" t="s">
        <v>275</v>
      </c>
      <c r="F10" s="454" t="s">
        <v>276</v>
      </c>
      <c r="G10" s="454"/>
      <c r="H10" s="454"/>
      <c r="I10" s="454"/>
      <c r="J10" s="454"/>
      <c r="K10" s="454"/>
      <c r="L10" s="454" t="s">
        <v>277</v>
      </c>
      <c r="M10" s="454" t="s">
        <v>278</v>
      </c>
      <c r="N10" s="469" t="s">
        <v>11</v>
      </c>
      <c r="O10" s="469" t="s">
        <v>14</v>
      </c>
      <c r="P10" s="469" t="str">
        <f>INDEX([9]Validacion!$C$15:$G$19,'Mapa de Riesgos'!CY10:CY14,'Mapa de Riesgos'!CZ10:CZ14)</f>
        <v>Alta</v>
      </c>
      <c r="Q10" s="85" t="s">
        <v>279</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471">
        <f>(IF(AD10="Fuerte",100,IF(AD10="Moderado",50,0))+IF(AD11="Fuerte",100,IF(AD11="Moderado",50,0))+(IF(AD12="Fuerte",100,IF(AD12="Moderado",50,0))+IF(AD13="Fuerte",100,IF(AD13="Moderado",50,0))+IF(AD14="Fuerte",100,IF(AD14="Moderado",50,0)))/5)</f>
        <v>260</v>
      </c>
      <c r="AF10" s="469" t="str">
        <f>IF(AE10&gt;=100,"Fuerte",IF(OR(AE10=99,AE10&gt;=50),"Moderado","Débil"))</f>
        <v>Fuerte</v>
      </c>
      <c r="AG10" s="469" t="s">
        <v>150</v>
      </c>
      <c r="AH10" s="469" t="s">
        <v>152</v>
      </c>
      <c r="AI10" s="469" t="str">
        <f>VLOOKUP(IF(DE10=0,DE10+1,IF(DE10&lt;0,DE10+2,DE10)),[9]Validacion!$J$15:$K$19,2,FALSE)</f>
        <v>Rara Vez</v>
      </c>
      <c r="AJ10" s="469" t="str">
        <f>VLOOKUP(IF(DG10=0,DG10+1,DG10),[9]Validacion!$J$23:$K$27,2,FALSE)</f>
        <v>Mayor</v>
      </c>
      <c r="AK10" s="469" t="str">
        <f>INDEX([9]Validacion!$C$15:$G$19,IF(DE10=0,DE10+1,IF(DE10&lt;0,DE10+2,'Mapa de Riesgos'!DE10:DE14)),IF(DG10=0,DG10+1,'Mapa de Riesgos'!DG10:DG14))</f>
        <v>Alta</v>
      </c>
      <c r="AL10" s="470" t="s">
        <v>226</v>
      </c>
      <c r="AM10" s="85" t="s">
        <v>280</v>
      </c>
      <c r="AN10" s="85" t="s">
        <v>281</v>
      </c>
      <c r="AO10" s="93" t="s">
        <v>282</v>
      </c>
      <c r="AP10" s="84">
        <v>43467</v>
      </c>
      <c r="AQ10" s="84">
        <v>43830</v>
      </c>
      <c r="AR10" s="93" t="s">
        <v>283</v>
      </c>
      <c r="AS10" s="20"/>
      <c r="AT10" s="20"/>
      <c r="AU10" s="12"/>
      <c r="AV10" s="93"/>
      <c r="AW10" s="93"/>
      <c r="AX10" s="107"/>
      <c r="AY10" s="466"/>
      <c r="AZ10" s="91"/>
      <c r="BA10" s="466"/>
      <c r="BB10" s="20"/>
      <c r="BC10" s="93"/>
      <c r="BD10" s="85"/>
      <c r="BE10" s="85"/>
      <c r="BF10" s="16"/>
      <c r="BG10" s="86"/>
      <c r="BH10" s="457"/>
      <c r="BI10" s="457"/>
      <c r="BJ10" s="460"/>
      <c r="BK10" s="20"/>
      <c r="BL10" s="93"/>
      <c r="BM10" s="85"/>
      <c r="BN10" s="85"/>
      <c r="BO10" s="18"/>
      <c r="BP10" s="86"/>
      <c r="BQ10" s="457"/>
      <c r="BR10" s="457"/>
      <c r="BS10" s="460"/>
      <c r="BT10" s="17"/>
      <c r="BU10" s="17"/>
      <c r="BV10" s="17"/>
      <c r="BW10" s="17"/>
      <c r="BX10" s="17"/>
      <c r="BY10" s="17"/>
      <c r="BZ10" s="17"/>
      <c r="CA10" s="17"/>
      <c r="CB10" s="17"/>
      <c r="CC10" s="93"/>
      <c r="CD10" s="93"/>
      <c r="CE10" s="93"/>
      <c r="CF10" s="93"/>
      <c r="CG10" s="93"/>
      <c r="CH10" s="93"/>
      <c r="CI10" s="93"/>
      <c r="CJ10" s="93"/>
      <c r="CK10" s="93"/>
      <c r="CY10" s="463">
        <f>VLOOKUP(N10,[9]Validacion!$I$15:$M$19,2,FALSE)</f>
        <v>1</v>
      </c>
      <c r="CZ10" s="463">
        <f>VLOOKUP(O10,[9]Validacion!$I$23:$J$27,2,FALSE)</f>
        <v>4</v>
      </c>
      <c r="DD10" s="463">
        <f>VLOOKUP($N10,[9]Validacion!$I$15:$M$19,2,FALSE)</f>
        <v>1</v>
      </c>
      <c r="DE10" s="463">
        <f>IF(AF10="Fuerte",DD10-2,IF(AND(AF10="Moderado",AG10="Directamente",AH10="Directamente"),DD10-1,IF(AND(AF10="Moderado",AG10="No Disminuye",AH10="Directamente"),DD10,IF(AND(AF10="Moderado",AG10="Directamente",AH10="No Disminuye"),DD10-1,DD10))))</f>
        <v>-1</v>
      </c>
      <c r="DF10" s="463">
        <f>VLOOKUP($O10,[9]Validacion!$I$23:$J$27,2,FALSE)</f>
        <v>4</v>
      </c>
      <c r="DG10" s="472">
        <f>IF(AF10="Fuerte",DF10,IF(AND(AF10="Moderado",AG10="Directamente",AH10="Directamente"),DF10-1,IF(AND(AF10="Moderado",AG10="No Disminuye",AH10="Directamente"),DF10-1,IF(AND(AF10="Moderado",AG10="Directamente",AH10="No Disminuye"),DF10,DF10))))</f>
        <v>4</v>
      </c>
    </row>
    <row r="11" spans="1:129" s="11" customFormat="1" ht="92.25" customHeight="1" x14ac:dyDescent="0.25">
      <c r="A11" s="454"/>
      <c r="B11" s="454"/>
      <c r="C11" s="454"/>
      <c r="D11" s="455"/>
      <c r="E11" s="454"/>
      <c r="F11" s="454"/>
      <c r="G11" s="454"/>
      <c r="H11" s="454"/>
      <c r="I11" s="454"/>
      <c r="J11" s="454"/>
      <c r="K11" s="454"/>
      <c r="L11" s="454"/>
      <c r="M11" s="454"/>
      <c r="N11" s="469"/>
      <c r="O11" s="469"/>
      <c r="P11" s="469"/>
      <c r="Q11" s="93" t="s">
        <v>284</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471"/>
      <c r="AF11" s="469"/>
      <c r="AG11" s="469"/>
      <c r="AH11" s="469"/>
      <c r="AI11" s="469"/>
      <c r="AJ11" s="469"/>
      <c r="AK11" s="469"/>
      <c r="AL11" s="470"/>
      <c r="AM11" s="85" t="s">
        <v>285</v>
      </c>
      <c r="AN11" s="85" t="s">
        <v>286</v>
      </c>
      <c r="AO11" s="93" t="s">
        <v>282</v>
      </c>
      <c r="AP11" s="84">
        <v>43467</v>
      </c>
      <c r="AQ11" s="84">
        <v>43830</v>
      </c>
      <c r="AR11" s="93" t="s">
        <v>287</v>
      </c>
      <c r="AS11" s="20"/>
      <c r="AT11" s="20"/>
      <c r="AU11" s="91"/>
      <c r="AV11" s="91"/>
      <c r="AW11" s="91"/>
      <c r="AX11" s="107"/>
      <c r="AY11" s="467"/>
      <c r="AZ11" s="99"/>
      <c r="BA11" s="467"/>
      <c r="BB11" s="20"/>
      <c r="BC11" s="20"/>
      <c r="BD11" s="85"/>
      <c r="BE11" s="85"/>
      <c r="BF11" s="16"/>
      <c r="BG11" s="86"/>
      <c r="BH11" s="458"/>
      <c r="BI11" s="458"/>
      <c r="BJ11" s="461"/>
      <c r="BK11" s="20"/>
      <c r="BL11" s="20"/>
      <c r="BM11" s="85"/>
      <c r="BN11" s="85"/>
      <c r="BO11" s="19"/>
      <c r="BP11" s="86"/>
      <c r="BQ11" s="458"/>
      <c r="BR11" s="458"/>
      <c r="BS11" s="461"/>
      <c r="BT11" s="17"/>
      <c r="BU11" s="17"/>
      <c r="BV11" s="17"/>
      <c r="BW11" s="17"/>
      <c r="BX11" s="17"/>
      <c r="BY11" s="17"/>
      <c r="BZ11" s="17"/>
      <c r="CA11" s="17"/>
      <c r="CB11" s="17"/>
      <c r="CC11" s="93"/>
      <c r="CD11" s="93"/>
      <c r="CE11" s="93"/>
      <c r="CF11" s="93"/>
      <c r="CG11" s="93"/>
      <c r="CH11" s="93"/>
      <c r="CI11" s="93"/>
      <c r="CJ11" s="93"/>
      <c r="CK11" s="93"/>
      <c r="CY11" s="464"/>
      <c r="CZ11" s="464"/>
      <c r="DD11" s="464"/>
      <c r="DE11" s="464"/>
      <c r="DF11" s="464"/>
      <c r="DG11" s="472"/>
    </row>
    <row r="12" spans="1:129" s="11" customFormat="1" ht="101.25" customHeight="1" x14ac:dyDescent="0.25">
      <c r="A12" s="454"/>
      <c r="B12" s="454"/>
      <c r="C12" s="454"/>
      <c r="D12" s="455"/>
      <c r="E12" s="454"/>
      <c r="F12" s="454"/>
      <c r="G12" s="454"/>
      <c r="H12" s="454"/>
      <c r="I12" s="454"/>
      <c r="J12" s="454"/>
      <c r="K12" s="454"/>
      <c r="L12" s="454"/>
      <c r="M12" s="454"/>
      <c r="N12" s="469"/>
      <c r="O12" s="469"/>
      <c r="P12" s="469"/>
      <c r="Q12" s="93" t="s">
        <v>288</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471"/>
      <c r="AF12" s="469"/>
      <c r="AG12" s="469"/>
      <c r="AH12" s="469"/>
      <c r="AI12" s="469"/>
      <c r="AJ12" s="469"/>
      <c r="AK12" s="469"/>
      <c r="AL12" s="470"/>
      <c r="AM12" s="85" t="s">
        <v>289</v>
      </c>
      <c r="AN12" s="85" t="s">
        <v>290</v>
      </c>
      <c r="AO12" s="93" t="s">
        <v>282</v>
      </c>
      <c r="AP12" s="84">
        <v>43467</v>
      </c>
      <c r="AQ12" s="84">
        <v>43830</v>
      </c>
      <c r="AR12" s="93" t="s">
        <v>291</v>
      </c>
      <c r="AS12" s="20"/>
      <c r="AT12" s="20"/>
      <c r="AU12" s="91"/>
      <c r="AV12" s="91"/>
      <c r="AW12" s="91"/>
      <c r="AX12" s="107"/>
      <c r="AY12" s="467"/>
      <c r="AZ12" s="99"/>
      <c r="BA12" s="467"/>
      <c r="BB12" s="20"/>
      <c r="BC12" s="20"/>
      <c r="BD12" s="85"/>
      <c r="BE12" s="85"/>
      <c r="BF12" s="16"/>
      <c r="BG12" s="86"/>
      <c r="BH12" s="458"/>
      <c r="BI12" s="458"/>
      <c r="BJ12" s="461"/>
      <c r="BK12" s="20"/>
      <c r="BL12" s="20"/>
      <c r="BM12" s="85"/>
      <c r="BN12" s="85"/>
      <c r="BO12" s="19"/>
      <c r="BP12" s="86"/>
      <c r="BQ12" s="458"/>
      <c r="BR12" s="458"/>
      <c r="BS12" s="461"/>
      <c r="BT12" s="17"/>
      <c r="BU12" s="17"/>
      <c r="BV12" s="17"/>
      <c r="BW12" s="17"/>
      <c r="BX12" s="17"/>
      <c r="BY12" s="17"/>
      <c r="BZ12" s="17"/>
      <c r="CA12" s="17"/>
      <c r="CB12" s="17"/>
      <c r="CC12" s="93"/>
      <c r="CD12" s="93"/>
      <c r="CE12" s="93"/>
      <c r="CF12" s="93"/>
      <c r="CG12" s="93"/>
      <c r="CH12" s="93"/>
      <c r="CI12" s="93"/>
      <c r="CJ12" s="93"/>
      <c r="CK12" s="93"/>
      <c r="CY12" s="464"/>
      <c r="CZ12" s="464"/>
      <c r="DD12" s="464"/>
      <c r="DE12" s="464"/>
      <c r="DF12" s="464"/>
      <c r="DG12" s="472"/>
    </row>
    <row r="13" spans="1:129" s="11" customFormat="1" ht="69" customHeight="1" x14ac:dyDescent="0.25">
      <c r="A13" s="454"/>
      <c r="B13" s="454"/>
      <c r="C13" s="454"/>
      <c r="D13" s="455"/>
      <c r="E13" s="454"/>
      <c r="F13" s="454"/>
      <c r="G13" s="454"/>
      <c r="H13" s="454"/>
      <c r="I13" s="454"/>
      <c r="J13" s="454"/>
      <c r="K13" s="454"/>
      <c r="L13" s="454"/>
      <c r="M13" s="454"/>
      <c r="N13" s="469"/>
      <c r="O13" s="469"/>
      <c r="P13" s="469"/>
      <c r="Q13" s="93" t="s">
        <v>292</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471"/>
      <c r="AF13" s="469"/>
      <c r="AG13" s="469"/>
      <c r="AH13" s="469"/>
      <c r="AI13" s="469"/>
      <c r="AJ13" s="469"/>
      <c r="AK13" s="469"/>
      <c r="AL13" s="470"/>
      <c r="AM13" s="85" t="s">
        <v>293</v>
      </c>
      <c r="AN13" s="85" t="s">
        <v>294</v>
      </c>
      <c r="AO13" s="93" t="s">
        <v>282</v>
      </c>
      <c r="AP13" s="84">
        <v>43467</v>
      </c>
      <c r="AQ13" s="84">
        <v>43830</v>
      </c>
      <c r="AR13" s="93" t="s">
        <v>295</v>
      </c>
      <c r="AS13" s="20"/>
      <c r="AT13" s="20"/>
      <c r="AU13" s="91"/>
      <c r="AV13" s="466"/>
      <c r="AW13" s="466"/>
      <c r="AX13" s="473"/>
      <c r="AY13" s="467"/>
      <c r="AZ13" s="99"/>
      <c r="BA13" s="467"/>
      <c r="BB13" s="20"/>
      <c r="BC13" s="20"/>
      <c r="BD13" s="85"/>
      <c r="BE13" s="85"/>
      <c r="BF13" s="16"/>
      <c r="BG13" s="86"/>
      <c r="BH13" s="458"/>
      <c r="BI13" s="458"/>
      <c r="BJ13" s="461"/>
      <c r="BK13" s="20"/>
      <c r="BL13" s="20"/>
      <c r="BM13" s="85"/>
      <c r="BN13" s="85"/>
      <c r="BO13" s="19"/>
      <c r="BP13" s="86"/>
      <c r="BQ13" s="458"/>
      <c r="BR13" s="458"/>
      <c r="BS13" s="461"/>
      <c r="BT13" s="17"/>
      <c r="BU13" s="17"/>
      <c r="BV13" s="17"/>
      <c r="BW13" s="17"/>
      <c r="BX13" s="17"/>
      <c r="BY13" s="17"/>
      <c r="BZ13" s="17"/>
      <c r="CA13" s="17"/>
      <c r="CB13" s="17"/>
      <c r="CC13" s="93"/>
      <c r="CD13" s="93"/>
      <c r="CE13" s="93"/>
      <c r="CF13" s="93"/>
      <c r="CG13" s="93"/>
      <c r="CH13" s="93"/>
      <c r="CI13" s="93"/>
      <c r="CJ13" s="93"/>
      <c r="CK13" s="93"/>
      <c r="CY13" s="464"/>
      <c r="CZ13" s="464"/>
      <c r="DD13" s="464"/>
      <c r="DE13" s="464"/>
      <c r="DF13" s="464"/>
      <c r="DG13" s="472"/>
    </row>
    <row r="14" spans="1:129" s="11" customFormat="1" ht="102.75" customHeight="1" x14ac:dyDescent="0.25">
      <c r="A14" s="454"/>
      <c r="B14" s="454"/>
      <c r="C14" s="454"/>
      <c r="D14" s="455"/>
      <c r="E14" s="454"/>
      <c r="F14" s="454"/>
      <c r="G14" s="454"/>
      <c r="H14" s="454"/>
      <c r="I14" s="454"/>
      <c r="J14" s="454"/>
      <c r="K14" s="454"/>
      <c r="L14" s="454"/>
      <c r="M14" s="454"/>
      <c r="N14" s="469"/>
      <c r="O14" s="469"/>
      <c r="P14" s="469"/>
      <c r="Q14" s="85" t="s">
        <v>296</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471"/>
      <c r="AF14" s="469"/>
      <c r="AG14" s="469"/>
      <c r="AH14" s="469"/>
      <c r="AI14" s="469"/>
      <c r="AJ14" s="469"/>
      <c r="AK14" s="469"/>
      <c r="AL14" s="470"/>
      <c r="AM14" s="85" t="s">
        <v>297</v>
      </c>
      <c r="AN14" s="85" t="s">
        <v>298</v>
      </c>
      <c r="AO14" s="93" t="s">
        <v>282</v>
      </c>
      <c r="AP14" s="84">
        <v>43467</v>
      </c>
      <c r="AQ14" s="84">
        <v>43830</v>
      </c>
      <c r="AR14" s="93" t="s">
        <v>299</v>
      </c>
      <c r="AS14" s="20"/>
      <c r="AT14" s="20"/>
      <c r="AU14" s="92"/>
      <c r="AV14" s="468"/>
      <c r="AW14" s="468"/>
      <c r="AX14" s="474"/>
      <c r="AY14" s="468"/>
      <c r="AZ14" s="92"/>
      <c r="BA14" s="468"/>
      <c r="BB14" s="20"/>
      <c r="BC14" s="20"/>
      <c r="BD14" s="85"/>
      <c r="BE14" s="85"/>
      <c r="BF14" s="90"/>
      <c r="BG14" s="86"/>
      <c r="BH14" s="459"/>
      <c r="BI14" s="459"/>
      <c r="BJ14" s="462"/>
      <c r="BK14" s="20"/>
      <c r="BL14" s="20"/>
      <c r="BM14" s="85"/>
      <c r="BN14" s="85"/>
      <c r="BO14" s="90"/>
      <c r="BP14" s="86"/>
      <c r="BQ14" s="459"/>
      <c r="BR14" s="459"/>
      <c r="BS14" s="462"/>
      <c r="BT14" s="17"/>
      <c r="BU14" s="17"/>
      <c r="BV14" s="17"/>
      <c r="BW14" s="17"/>
      <c r="BX14" s="17"/>
      <c r="BY14" s="17"/>
      <c r="BZ14" s="17"/>
      <c r="CA14" s="17"/>
      <c r="CB14" s="17"/>
      <c r="CC14" s="93"/>
      <c r="CD14" s="93"/>
      <c r="CE14" s="93"/>
      <c r="CF14" s="93"/>
      <c r="CG14" s="93"/>
      <c r="CH14" s="93"/>
      <c r="CI14" s="93"/>
      <c r="CJ14" s="93"/>
      <c r="CK14" s="93"/>
      <c r="CY14" s="465"/>
      <c r="CZ14" s="465"/>
      <c r="DD14" s="464"/>
      <c r="DE14" s="464"/>
      <c r="DF14" s="464"/>
      <c r="DG14" s="472"/>
    </row>
    <row r="15" spans="1:129" ht="121.5" customHeight="1" x14ac:dyDescent="0.25">
      <c r="A15" s="454" t="s">
        <v>22</v>
      </c>
      <c r="B15" s="454" t="s">
        <v>194</v>
      </c>
      <c r="C15" s="454" t="s">
        <v>194</v>
      </c>
      <c r="D15" s="456" t="s">
        <v>201</v>
      </c>
      <c r="E15" s="454" t="s">
        <v>300</v>
      </c>
      <c r="F15" s="454" t="s">
        <v>301</v>
      </c>
      <c r="L15" s="454" t="s">
        <v>302</v>
      </c>
      <c r="M15" s="454" t="s">
        <v>303</v>
      </c>
      <c r="N15" s="469" t="s">
        <v>10</v>
      </c>
      <c r="O15" s="469" t="s">
        <v>14</v>
      </c>
      <c r="P15" s="469" t="str">
        <f>INDEX([9]Validacion!$C$15:$G$19,'Mapa de Riesgos'!CY15:CY17,'Mapa de Riesgos'!CZ15:CZ17)</f>
        <v>Alta</v>
      </c>
      <c r="Q15" s="85" t="s">
        <v>304</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2" t="str">
        <f t="shared" si="3"/>
        <v>Fuerte</v>
      </c>
      <c r="AE15" s="471">
        <f>(IF(AD15="Fuerte",100,IF(AD15="Moderado",50,0))+IF(AD16="Fuerte",100,IF(AD16="Moderado",50,0))+IF(AD17="Fuerte",100,IF(AD17="Moderado",50,0)))/3</f>
        <v>100</v>
      </c>
      <c r="AF15" s="469" t="str">
        <f>IF(AE15=100,"Fuerte",IF(OR(AE15=99,AE15&gt;=50),"Moderado","Débil"))</f>
        <v>Fuerte</v>
      </c>
      <c r="AG15" s="469" t="s">
        <v>150</v>
      </c>
      <c r="AH15" s="469" t="s">
        <v>152</v>
      </c>
      <c r="AI15" s="469" t="str">
        <f>VLOOKUP(IF(DE15=0,DE15+1,DE15),[9]Validacion!$J$15:$K$19,2,FALSE)</f>
        <v>Rara Vez</v>
      </c>
      <c r="AJ15" s="469" t="str">
        <f>VLOOKUP(IF(DG15=0,DG15+1,DG15),[9]Validacion!$J$23:$K$27,2,FALSE)</f>
        <v>Mayor</v>
      </c>
      <c r="AK15" s="469" t="str">
        <f>INDEX([9]Validacion!$C$15:$G$19,IF(DE15=0,DE15+1,'Mapa de Riesgos'!DE15:DE17),IF(DG15=0,DG15+1,'Mapa de Riesgos'!DG15:DG17))</f>
        <v>Alta</v>
      </c>
      <c r="AL15" s="469" t="s">
        <v>226</v>
      </c>
      <c r="AM15" s="93" t="s">
        <v>305</v>
      </c>
      <c r="AN15" s="93" t="s">
        <v>306</v>
      </c>
      <c r="AO15" s="93" t="s">
        <v>22</v>
      </c>
      <c r="AP15" s="84">
        <v>43467</v>
      </c>
      <c r="AQ15" s="84">
        <v>43830</v>
      </c>
      <c r="AR15" s="93" t="s">
        <v>307</v>
      </c>
      <c r="AS15" s="93"/>
      <c r="AT15" s="93"/>
      <c r="AU15" s="93"/>
      <c r="AV15" s="93"/>
      <c r="AW15" s="113"/>
      <c r="AX15" s="86"/>
      <c r="AY15" s="463"/>
      <c r="AZ15" s="94"/>
      <c r="BA15" s="463"/>
      <c r="BB15" s="114"/>
      <c r="BC15" s="114"/>
      <c r="BD15" s="114"/>
      <c r="BE15" s="114"/>
      <c r="BF15" s="115"/>
      <c r="BG15" s="116"/>
      <c r="BH15" s="483"/>
      <c r="BI15" s="483"/>
      <c r="BJ15" s="492"/>
      <c r="BK15" s="114"/>
      <c r="BL15" s="114"/>
      <c r="BM15" s="114"/>
      <c r="BN15" s="114"/>
      <c r="BO15" s="115"/>
      <c r="BP15" s="116"/>
      <c r="BQ15" s="483"/>
      <c r="BR15" s="483"/>
      <c r="BS15" s="460"/>
      <c r="BT15" s="117"/>
      <c r="BU15" s="117"/>
      <c r="BV15" s="117"/>
      <c r="BW15" s="117"/>
      <c r="BX15" s="117"/>
      <c r="BY15" s="117"/>
      <c r="BZ15" s="117"/>
      <c r="CA15" s="117"/>
      <c r="CB15" s="117"/>
      <c r="CC15" s="93"/>
      <c r="CD15" s="93"/>
      <c r="CE15" s="93"/>
      <c r="CF15" s="93"/>
      <c r="CG15" s="93"/>
      <c r="CH15" s="93"/>
      <c r="CI15" s="93"/>
      <c r="CJ15" s="93"/>
      <c r="CK15" s="93"/>
      <c r="CM15" s="486"/>
      <c r="CY15" s="463">
        <f>VLOOKUP(N15,[9]Validacion!$I$15:$M$19,2,FALSE)</f>
        <v>2</v>
      </c>
      <c r="CZ15" s="463">
        <f>VLOOKUP(O15,[9]Validacion!$I$23:$J$27,2,FALSE)</f>
        <v>4</v>
      </c>
      <c r="DD15" s="463">
        <f>VLOOKUP($N15,[9]Validacion!$I$15:$M$19,2,FALSE)</f>
        <v>2</v>
      </c>
      <c r="DE15" s="463">
        <f>IF(AF15="Fuerte",DD15-2,IF(AND(AF15="Moderado",AG15="Directamente",AH15="Directamente"),DD15-1,IF(AND(AF15="Moderado",AG15="No Disminuye",AH15="Directamente"),DD15,IF(AND(AF15="Moderado",AG15="Directamente",AH15="No Disminuye"),DD15-1,DD15))))</f>
        <v>0</v>
      </c>
      <c r="DF15" s="463">
        <f>VLOOKUP($O15,[9]Validacion!$I$23:$J$27,2,FALSE)</f>
        <v>4</v>
      </c>
      <c r="DG15" s="472">
        <f>IF(AF15="Fuerte",DF15,IF(AND(AF15="Moderado",AG15="Directamente",AH15="Directamente"),DF15-1,IF(AND(AF15="Moderado",AG15="No Disminuye",AH15="Directamente"),DF15-1,IF(AND(AF15="Moderado",AG15="Directamente",AH15="No Disminuye"),DF15,DF15))))</f>
        <v>4</v>
      </c>
    </row>
    <row r="16" spans="1:129" ht="87.75" customHeight="1" x14ac:dyDescent="0.25">
      <c r="A16" s="454"/>
      <c r="B16" s="454"/>
      <c r="C16" s="454"/>
      <c r="D16" s="456"/>
      <c r="E16" s="454"/>
      <c r="F16" s="454"/>
      <c r="L16" s="454"/>
      <c r="M16" s="454"/>
      <c r="N16" s="469"/>
      <c r="O16" s="469"/>
      <c r="P16" s="469"/>
      <c r="Q16" s="85" t="s">
        <v>308</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2" t="str">
        <f t="shared" si="3"/>
        <v>Fuerte</v>
      </c>
      <c r="AE16" s="471"/>
      <c r="AF16" s="469"/>
      <c r="AG16" s="469"/>
      <c r="AH16" s="469"/>
      <c r="AI16" s="469"/>
      <c r="AJ16" s="469"/>
      <c r="AK16" s="469"/>
      <c r="AL16" s="469"/>
      <c r="AM16" s="93" t="s">
        <v>309</v>
      </c>
      <c r="AN16" s="93" t="s">
        <v>310</v>
      </c>
      <c r="AO16" s="93" t="s">
        <v>22</v>
      </c>
      <c r="AP16" s="84">
        <v>43467</v>
      </c>
      <c r="AQ16" s="84">
        <v>43830</v>
      </c>
      <c r="AR16" s="93" t="s">
        <v>311</v>
      </c>
      <c r="AS16" s="93"/>
      <c r="AT16" s="93"/>
      <c r="AU16" s="466"/>
      <c r="AV16" s="466"/>
      <c r="AW16" s="477"/>
      <c r="AX16" s="479"/>
      <c r="AY16" s="464"/>
      <c r="AZ16" s="95"/>
      <c r="BA16" s="464"/>
      <c r="BB16" s="114"/>
      <c r="BC16" s="114"/>
      <c r="BD16" s="481"/>
      <c r="BE16" s="481"/>
      <c r="BF16" s="490"/>
      <c r="BG16" s="475"/>
      <c r="BH16" s="484"/>
      <c r="BI16" s="484"/>
      <c r="BJ16" s="493"/>
      <c r="BK16" s="114"/>
      <c r="BL16" s="114"/>
      <c r="BM16" s="481"/>
      <c r="BN16" s="481"/>
      <c r="BO16" s="490"/>
      <c r="BP16" s="475"/>
      <c r="BQ16" s="484"/>
      <c r="BR16" s="484"/>
      <c r="BS16" s="461"/>
      <c r="BT16" s="97"/>
      <c r="BU16" s="97"/>
      <c r="BV16" s="460"/>
      <c r="BW16" s="460"/>
      <c r="BX16" s="460"/>
      <c r="BY16" s="460"/>
      <c r="BZ16" s="460"/>
      <c r="CA16" s="97"/>
      <c r="CB16" s="460"/>
      <c r="CC16" s="93"/>
      <c r="CD16" s="93"/>
      <c r="CE16" s="93"/>
      <c r="CF16" s="93"/>
      <c r="CG16" s="93"/>
      <c r="CH16" s="93"/>
      <c r="CI16" s="93"/>
      <c r="CJ16" s="93"/>
      <c r="CK16" s="93"/>
      <c r="CM16" s="486"/>
      <c r="CY16" s="464"/>
      <c r="CZ16" s="464"/>
      <c r="DD16" s="464"/>
      <c r="DE16" s="464"/>
      <c r="DF16" s="464"/>
      <c r="DG16" s="472"/>
    </row>
    <row r="17" spans="1:112" ht="74.25" customHeight="1" x14ac:dyDescent="0.25">
      <c r="A17" s="454"/>
      <c r="B17" s="454"/>
      <c r="C17" s="454"/>
      <c r="D17" s="456"/>
      <c r="E17" s="454"/>
      <c r="F17" s="454"/>
      <c r="G17" s="111"/>
      <c r="H17" s="111"/>
      <c r="I17" s="111"/>
      <c r="J17" s="111"/>
      <c r="K17" s="111"/>
      <c r="L17" s="454"/>
      <c r="M17" s="454"/>
      <c r="N17" s="469"/>
      <c r="O17" s="469"/>
      <c r="P17" s="469"/>
      <c r="Q17" s="85" t="s">
        <v>312</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2" t="str">
        <f t="shared" si="3"/>
        <v>Fuerte</v>
      </c>
      <c r="AE17" s="471"/>
      <c r="AF17" s="469"/>
      <c r="AG17" s="469"/>
      <c r="AH17" s="469"/>
      <c r="AI17" s="469"/>
      <c r="AJ17" s="469"/>
      <c r="AK17" s="469"/>
      <c r="AL17" s="469"/>
      <c r="AM17" s="93" t="s">
        <v>313</v>
      </c>
      <c r="AN17" s="93" t="s">
        <v>314</v>
      </c>
      <c r="AO17" s="93" t="s">
        <v>22</v>
      </c>
      <c r="AP17" s="84">
        <v>43467</v>
      </c>
      <c r="AQ17" s="84">
        <v>43830</v>
      </c>
      <c r="AR17" s="93" t="s">
        <v>315</v>
      </c>
      <c r="AS17" s="93"/>
      <c r="AT17" s="85"/>
      <c r="AU17" s="468"/>
      <c r="AV17" s="468"/>
      <c r="AW17" s="478"/>
      <c r="AX17" s="480"/>
      <c r="AY17" s="465"/>
      <c r="AZ17" s="96"/>
      <c r="BA17" s="465"/>
      <c r="BB17" s="114"/>
      <c r="BC17" s="118"/>
      <c r="BD17" s="482"/>
      <c r="BE17" s="482"/>
      <c r="BF17" s="491"/>
      <c r="BG17" s="476"/>
      <c r="BH17" s="485"/>
      <c r="BI17" s="485"/>
      <c r="BJ17" s="494"/>
      <c r="BK17" s="114"/>
      <c r="BL17" s="118"/>
      <c r="BM17" s="482"/>
      <c r="BN17" s="482"/>
      <c r="BO17" s="491"/>
      <c r="BP17" s="476"/>
      <c r="BQ17" s="485"/>
      <c r="BR17" s="485"/>
      <c r="BS17" s="462"/>
      <c r="BT17" s="98"/>
      <c r="BU17" s="98"/>
      <c r="BV17" s="462"/>
      <c r="BW17" s="462"/>
      <c r="BX17" s="462"/>
      <c r="BY17" s="462"/>
      <c r="BZ17" s="462"/>
      <c r="CA17" s="98"/>
      <c r="CB17" s="462"/>
      <c r="CC17" s="93"/>
      <c r="CD17" s="93"/>
      <c r="CE17" s="93"/>
      <c r="CF17" s="93"/>
      <c r="CG17" s="93"/>
      <c r="CH17" s="93"/>
      <c r="CI17" s="93"/>
      <c r="CJ17" s="93"/>
      <c r="CK17" s="93"/>
      <c r="CM17" s="486"/>
      <c r="CY17" s="465"/>
      <c r="CZ17" s="465"/>
      <c r="DD17" s="464"/>
      <c r="DE17" s="464"/>
      <c r="DF17" s="464"/>
      <c r="DG17" s="472"/>
    </row>
    <row r="18" spans="1:112" ht="108" customHeight="1" x14ac:dyDescent="0.25">
      <c r="A18" s="454" t="s">
        <v>316</v>
      </c>
      <c r="B18" s="454" t="s">
        <v>197</v>
      </c>
      <c r="C18" s="454" t="s">
        <v>197</v>
      </c>
      <c r="D18" s="487" t="s">
        <v>198</v>
      </c>
      <c r="E18" s="488" t="s">
        <v>317</v>
      </c>
      <c r="F18" s="489" t="s">
        <v>318</v>
      </c>
      <c r="G18" s="9" t="s">
        <v>45</v>
      </c>
      <c r="H18" s="9" t="s">
        <v>45</v>
      </c>
      <c r="I18" s="9" t="s">
        <v>45</v>
      </c>
      <c r="J18" s="9" t="s">
        <v>45</v>
      </c>
      <c r="K18" s="9" t="s">
        <v>45</v>
      </c>
      <c r="L18" s="489" t="s">
        <v>319</v>
      </c>
      <c r="M18" s="489" t="s">
        <v>320</v>
      </c>
      <c r="N18" s="469" t="s">
        <v>9</v>
      </c>
      <c r="O18" s="469" t="s">
        <v>14</v>
      </c>
      <c r="P18" s="469" t="str">
        <f>INDEX([9]Validacion!$C$15:$G$19,'Mapa de Riesgos'!CY18:CY20,'Mapa de Riesgos'!CZ18:CZ20)</f>
        <v>Extrema</v>
      </c>
      <c r="Q18" s="114" t="s">
        <v>321</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471">
        <f>(IF(AD18="Fuerte",100,IF(AD18="Moderado",50,0))+IF(AD19="Fuerte",100,IF(AD19="Moderado",50,0))+IF(AD20="Fuerte",100,IF(AD20="Moderado",50,0)))/3</f>
        <v>100</v>
      </c>
      <c r="AF18" s="469" t="str">
        <f>IF(AE18=100,"Fuerte",IF(OR(AE18=99,AE18&gt;=50),"Moderado","Débil"))</f>
        <v>Fuerte</v>
      </c>
      <c r="AG18" s="469" t="s">
        <v>150</v>
      </c>
      <c r="AH18" s="469" t="s">
        <v>152</v>
      </c>
      <c r="AI18" s="469" t="str">
        <f>VLOOKUP(IF(DE18=0,DE18+1,IF(DE18&lt;0,DE18+2,DE18)),[9]Validacion!$J$15:$K$19,2,FALSE)</f>
        <v>Rara Vez</v>
      </c>
      <c r="AJ18" s="469" t="str">
        <f>VLOOKUP(IF(DG18=0,DG18+1,DG18),[9]Validacion!$J$23:$K$27,2,FALSE)</f>
        <v>Mayor</v>
      </c>
      <c r="AK18" s="469" t="str">
        <f>INDEX([9]Validacion!$C$15:$G$19,IF(DE18=0,DE18+1,IF(DE18&lt;0,DE18+2,'Mapa de Riesgos'!DE18:DE20)),IF(DG18=0,DG18+1,'Mapa de Riesgos'!DG18:DG20))</f>
        <v>Alta</v>
      </c>
      <c r="AL18" s="469" t="s">
        <v>226</v>
      </c>
      <c r="AM18" s="114" t="s">
        <v>322</v>
      </c>
      <c r="AN18" s="114" t="s">
        <v>323</v>
      </c>
      <c r="AO18" s="93" t="s">
        <v>324</v>
      </c>
      <c r="AP18" s="84">
        <v>43525</v>
      </c>
      <c r="AQ18" s="84">
        <v>43830</v>
      </c>
      <c r="AR18" s="93" t="s">
        <v>325</v>
      </c>
      <c r="AS18" s="93"/>
      <c r="AT18" s="93"/>
      <c r="AU18" s="93"/>
      <c r="AV18" s="93"/>
      <c r="AW18" s="119"/>
      <c r="AX18" s="86"/>
      <c r="AY18" s="463"/>
      <c r="AZ18" s="94"/>
      <c r="BA18" s="463"/>
      <c r="BB18" s="114"/>
      <c r="BC18" s="114"/>
      <c r="BD18" s="114"/>
      <c r="BE18" s="114"/>
      <c r="BF18" s="120"/>
      <c r="BG18" s="116"/>
      <c r="BH18" s="483"/>
      <c r="BI18" s="483"/>
      <c r="BJ18" s="481" t="s">
        <v>326</v>
      </c>
      <c r="BK18" s="114"/>
      <c r="BL18" s="114"/>
      <c r="BM18" s="114"/>
      <c r="BN18" s="114"/>
      <c r="BO18" s="120"/>
      <c r="BP18" s="116"/>
      <c r="BQ18" s="483"/>
      <c r="BR18" s="483"/>
      <c r="BS18" s="481"/>
      <c r="BT18" s="117"/>
      <c r="BU18" s="117"/>
      <c r="BV18" s="117"/>
      <c r="BW18" s="117"/>
      <c r="BX18" s="117"/>
      <c r="BY18" s="117"/>
      <c r="BZ18" s="117"/>
      <c r="CA18" s="117"/>
      <c r="CB18" s="117"/>
      <c r="CC18" s="93"/>
      <c r="CD18" s="93"/>
      <c r="CE18" s="93"/>
      <c r="CF18" s="93"/>
      <c r="CG18" s="93"/>
      <c r="CH18" s="93"/>
      <c r="CI18" s="93"/>
      <c r="CJ18" s="93"/>
      <c r="CK18" s="93"/>
      <c r="CY18" s="463">
        <f>VLOOKUP(N18,[9]Validacion!$I$15:$M$19,2,FALSE)</f>
        <v>3</v>
      </c>
      <c r="CZ18" s="463">
        <f>VLOOKUP(O18,[9]Validacion!$I$23:$J$27,2,FALSE)</f>
        <v>4</v>
      </c>
      <c r="DD18" s="463">
        <f>VLOOKUP($N18,[9]Validacion!$I$15:$M$19,2,FALSE)</f>
        <v>3</v>
      </c>
      <c r="DE18" s="463">
        <f>IF(AF18="Fuerte",DD18-2,IF(AND(AF18="Moderado",AG18="Directamente",AH18="Directamente"),DD18-1,IF(AND(AF18="Moderado",AG18="No Disminuye",AH18="Directamente"),DD18,IF(AND(AF18="Moderado",AG18="Directamente",AH18="No Disminuye"),DD18-1,DD18))))</f>
        <v>1</v>
      </c>
      <c r="DF18" s="463">
        <f>VLOOKUP($O18,[9]Validacion!$I$23:$J$27,2,FALSE)</f>
        <v>4</v>
      </c>
      <c r="DG18" s="472">
        <f>IF(AF18="Fuerte",DF18,IF(AND(AF18="Moderado",AG18="Directamente",AH18="Directamente"),DF18-1,IF(AND(AF18="Moderado",AG18="No Disminuye",AH18="Directamente"),DF18-1,IF(AND(AF18="Moderado",AG18="Directamente",AH18="No Disminuye"),DF18,DF18))))</f>
        <v>4</v>
      </c>
      <c r="DH18" s="472" t="e">
        <f>IF(AJ18="Fuerte",#REF!-1,IF(AND(AJ18="Moderado",AK18="Directamente",AL18="Directamente"),#REF!-1,IF(AND(AJ18="Moderado",AK18="No Disminuye",AL18="Directamente"),#REF!-1,IF(AND(AJ18="Moderado",AK18="Directamente",AL18="No Disminuye"),#REF!,#REF!))))</f>
        <v>#REF!</v>
      </c>
    </row>
    <row r="19" spans="1:112" ht="120.75" customHeight="1" x14ac:dyDescent="0.25">
      <c r="A19" s="454"/>
      <c r="B19" s="454"/>
      <c r="C19" s="454"/>
      <c r="D19" s="487"/>
      <c r="E19" s="488"/>
      <c r="F19" s="489"/>
      <c r="G19" s="10" t="s">
        <v>224</v>
      </c>
      <c r="H19" s="10" t="s">
        <v>224</v>
      </c>
      <c r="I19" s="10" t="s">
        <v>224</v>
      </c>
      <c r="J19" s="10" t="s">
        <v>224</v>
      </c>
      <c r="K19" s="10" t="s">
        <v>224</v>
      </c>
      <c r="L19" s="489"/>
      <c r="M19" s="489"/>
      <c r="N19" s="469"/>
      <c r="O19" s="469"/>
      <c r="P19" s="469"/>
      <c r="Q19" s="114" t="s">
        <v>327</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471"/>
      <c r="AF19" s="469"/>
      <c r="AG19" s="469"/>
      <c r="AH19" s="469"/>
      <c r="AI19" s="469"/>
      <c r="AJ19" s="469"/>
      <c r="AK19" s="469"/>
      <c r="AL19" s="469"/>
      <c r="AM19" s="114" t="s">
        <v>328</v>
      </c>
      <c r="AN19" s="114" t="s">
        <v>329</v>
      </c>
      <c r="AO19" s="93" t="s">
        <v>324</v>
      </c>
      <c r="AP19" s="84">
        <v>43525</v>
      </c>
      <c r="AQ19" s="84">
        <v>43830</v>
      </c>
      <c r="AR19" s="93" t="s">
        <v>330</v>
      </c>
      <c r="AS19" s="93"/>
      <c r="AT19" s="93"/>
      <c r="AU19" s="93"/>
      <c r="AV19" s="93"/>
      <c r="AW19" s="119"/>
      <c r="AX19" s="86"/>
      <c r="AY19" s="464"/>
      <c r="AZ19" s="96"/>
      <c r="BA19" s="464"/>
      <c r="BB19" s="114"/>
      <c r="BC19" s="114"/>
      <c r="BD19" s="121"/>
      <c r="BE19" s="114"/>
      <c r="BF19" s="122"/>
      <c r="BG19" s="116"/>
      <c r="BH19" s="484"/>
      <c r="BI19" s="484"/>
      <c r="BJ19" s="495"/>
      <c r="BK19" s="114"/>
      <c r="BL19" s="114"/>
      <c r="BM19" s="121"/>
      <c r="BN19" s="114"/>
      <c r="BO19" s="122"/>
      <c r="BP19" s="116"/>
      <c r="BQ19" s="484"/>
      <c r="BR19" s="484"/>
      <c r="BS19" s="495"/>
      <c r="BT19" s="117"/>
      <c r="BU19" s="117"/>
      <c r="BV19" s="117"/>
      <c r="BW19" s="117"/>
      <c r="BX19" s="117"/>
      <c r="BY19" s="117"/>
      <c r="BZ19" s="117"/>
      <c r="CA19" s="117"/>
      <c r="CB19" s="117"/>
      <c r="CC19" s="93"/>
      <c r="CD19" s="93"/>
      <c r="CE19" s="93"/>
      <c r="CF19" s="93"/>
      <c r="CG19" s="93"/>
      <c r="CH19" s="93"/>
      <c r="CI19" s="93"/>
      <c r="CJ19" s="93"/>
      <c r="CK19" s="93"/>
      <c r="CY19" s="464"/>
      <c r="CZ19" s="464"/>
      <c r="DD19" s="464"/>
      <c r="DE19" s="464"/>
      <c r="DF19" s="464"/>
      <c r="DG19" s="472"/>
      <c r="DH19" s="472"/>
    </row>
    <row r="20" spans="1:112" ht="145.5" customHeight="1" x14ac:dyDescent="0.25">
      <c r="A20" s="454"/>
      <c r="B20" s="454"/>
      <c r="C20" s="454"/>
      <c r="D20" s="487"/>
      <c r="E20" s="488"/>
      <c r="F20" s="454"/>
      <c r="G20" s="10"/>
      <c r="H20" s="10"/>
      <c r="I20" s="10"/>
      <c r="J20" s="10"/>
      <c r="K20" s="10"/>
      <c r="L20" s="454"/>
      <c r="M20" s="489"/>
      <c r="N20" s="469"/>
      <c r="O20" s="469"/>
      <c r="P20" s="469"/>
      <c r="Q20" s="114" t="s">
        <v>331</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471"/>
      <c r="AF20" s="469"/>
      <c r="AG20" s="469"/>
      <c r="AH20" s="469"/>
      <c r="AI20" s="469"/>
      <c r="AJ20" s="469"/>
      <c r="AK20" s="469"/>
      <c r="AL20" s="469"/>
      <c r="AM20" s="114" t="s">
        <v>332</v>
      </c>
      <c r="AN20" s="114" t="s">
        <v>323</v>
      </c>
      <c r="AO20" s="114" t="s">
        <v>333</v>
      </c>
      <c r="AP20" s="84">
        <v>43525</v>
      </c>
      <c r="AQ20" s="84">
        <v>43830</v>
      </c>
      <c r="AR20" s="93" t="s">
        <v>334</v>
      </c>
      <c r="AS20" s="93"/>
      <c r="AT20" s="93"/>
      <c r="AU20" s="93"/>
      <c r="AV20" s="93"/>
      <c r="AW20" s="119"/>
      <c r="AX20" s="86"/>
      <c r="AY20" s="465"/>
      <c r="AZ20" s="96"/>
      <c r="BA20" s="465"/>
      <c r="BB20" s="114"/>
      <c r="BC20" s="114"/>
      <c r="BD20" s="121"/>
      <c r="BE20" s="114"/>
      <c r="BF20" s="122"/>
      <c r="BG20" s="116"/>
      <c r="BH20" s="485"/>
      <c r="BI20" s="485"/>
      <c r="BJ20" s="482"/>
      <c r="BK20" s="114"/>
      <c r="BL20" s="114"/>
      <c r="BM20" s="121"/>
      <c r="BN20" s="114"/>
      <c r="BO20" s="122"/>
      <c r="BP20" s="116"/>
      <c r="BQ20" s="485"/>
      <c r="BR20" s="485"/>
      <c r="BS20" s="482"/>
      <c r="BT20" s="117"/>
      <c r="BU20" s="117"/>
      <c r="BV20" s="117"/>
      <c r="BW20" s="117"/>
      <c r="BX20" s="117"/>
      <c r="BY20" s="117"/>
      <c r="BZ20" s="117"/>
      <c r="CA20" s="117"/>
      <c r="CB20" s="117"/>
      <c r="CC20" s="93"/>
      <c r="CD20" s="93"/>
      <c r="CE20" s="93"/>
      <c r="CF20" s="93"/>
      <c r="CG20" s="93"/>
      <c r="CH20" s="93"/>
      <c r="CI20" s="93"/>
      <c r="CJ20" s="93"/>
      <c r="CK20" s="93"/>
      <c r="CM20" s="123"/>
      <c r="CY20" s="465"/>
      <c r="CZ20" s="465"/>
      <c r="DD20" s="465"/>
      <c r="DE20" s="465"/>
      <c r="DF20" s="465"/>
      <c r="DG20" s="472"/>
      <c r="DH20" s="472"/>
    </row>
    <row r="21" spans="1:112" ht="132.75" customHeight="1" x14ac:dyDescent="0.25">
      <c r="A21" s="454" t="s">
        <v>54</v>
      </c>
      <c r="B21" s="454" t="s">
        <v>197</v>
      </c>
      <c r="C21" s="454" t="s">
        <v>197</v>
      </c>
      <c r="D21" s="487" t="s">
        <v>199</v>
      </c>
      <c r="E21" s="488" t="s">
        <v>317</v>
      </c>
      <c r="F21" s="454" t="s">
        <v>335</v>
      </c>
      <c r="G21" s="10"/>
      <c r="H21" s="10"/>
      <c r="I21" s="10"/>
      <c r="J21" s="10"/>
      <c r="K21" s="10"/>
      <c r="L21" s="454" t="s">
        <v>336</v>
      </c>
      <c r="M21" s="489" t="s">
        <v>337</v>
      </c>
      <c r="N21" s="469" t="s">
        <v>9</v>
      </c>
      <c r="O21" s="469" t="s">
        <v>14</v>
      </c>
      <c r="P21" s="469" t="str">
        <f>INDEX([9]Validacion!$C$15:$G$19,'Mapa de Riesgos'!CY21:CY23,'Mapa de Riesgos'!CZ21:CZ23)</f>
        <v>Extrema</v>
      </c>
      <c r="Q21" s="93" t="s">
        <v>338</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2" t="str">
        <f t="shared" si="3"/>
        <v>Fuerte</v>
      </c>
      <c r="AE21" s="471">
        <f>(IF(AD21="Fuerte",100,IF(AD21="Moderado",50,0))+IF(AD22="Fuerte",100,IF(AD22="Moderado",50,0))+IF(AD23="Fuerte",100,IF(AD23="Moderado",50,0)))/3</f>
        <v>100</v>
      </c>
      <c r="AF21" s="469" t="str">
        <f>IF(AE21=100,"Fuerte",IF(OR(AE21=99,AE21&gt;=50),"Moderado","Débil"))</f>
        <v>Fuerte</v>
      </c>
      <c r="AG21" s="469" t="s">
        <v>150</v>
      </c>
      <c r="AH21" s="469" t="s">
        <v>152</v>
      </c>
      <c r="AI21" s="469" t="str">
        <f>VLOOKUP(IF(DE21=0,DE21+1,DE21),[9]Validacion!$J$15:$K$19,2,FALSE)</f>
        <v>Rara Vez</v>
      </c>
      <c r="AJ21" s="469" t="str">
        <f>VLOOKUP(IF(DG21=0,DG21+1,DG21),[9]Validacion!$J$23:$K$27,2,FALSE)</f>
        <v>Mayor</v>
      </c>
      <c r="AK21" s="469" t="str">
        <f>INDEX([9]Validacion!$C$15:$G$19,IF(DE21=0,DE21+1,'Mapa de Riesgos'!DE21:DE23),IF(DG21=0,DG21+1,'Mapa de Riesgos'!DG21:DG23))</f>
        <v>Alta</v>
      </c>
      <c r="AL21" s="469" t="s">
        <v>226</v>
      </c>
      <c r="AM21" s="114" t="s">
        <v>339</v>
      </c>
      <c r="AN21" s="85" t="s">
        <v>340</v>
      </c>
      <c r="AO21" s="93" t="s">
        <v>341</v>
      </c>
      <c r="AP21" s="84">
        <v>43467</v>
      </c>
      <c r="AQ21" s="84">
        <v>43830</v>
      </c>
      <c r="AR21" s="93" t="s">
        <v>342</v>
      </c>
      <c r="AS21" s="93"/>
      <c r="AT21" s="93"/>
      <c r="AU21" s="93"/>
      <c r="AV21" s="93"/>
      <c r="AW21" s="113"/>
      <c r="AX21" s="86"/>
      <c r="AY21" s="463"/>
      <c r="AZ21" s="94"/>
      <c r="BA21" s="463"/>
      <c r="BB21" s="114"/>
      <c r="BC21" s="114"/>
      <c r="BD21" s="114"/>
      <c r="BE21" s="114"/>
      <c r="BF21" s="115"/>
      <c r="BG21" s="116"/>
      <c r="BH21" s="483"/>
      <c r="BI21" s="483"/>
      <c r="BJ21" s="492"/>
      <c r="BK21" s="114"/>
      <c r="BL21" s="114"/>
      <c r="BM21" s="114"/>
      <c r="BN21" s="114"/>
      <c r="BO21" s="115"/>
      <c r="BP21" s="116"/>
      <c r="BQ21" s="483"/>
      <c r="BR21" s="483"/>
      <c r="BS21" s="460"/>
      <c r="BT21" s="117"/>
      <c r="BU21" s="117"/>
      <c r="BV21" s="117"/>
      <c r="BW21" s="117"/>
      <c r="BX21" s="117"/>
      <c r="BY21" s="117"/>
      <c r="BZ21" s="117"/>
      <c r="CA21" s="117"/>
      <c r="CB21" s="117"/>
      <c r="CC21" s="93"/>
      <c r="CD21" s="93"/>
      <c r="CE21" s="93"/>
      <c r="CF21" s="93"/>
      <c r="CG21" s="93"/>
      <c r="CH21" s="93"/>
      <c r="CI21" s="93"/>
      <c r="CJ21" s="93"/>
      <c r="CK21" s="93"/>
      <c r="CM21" s="486"/>
      <c r="CY21" s="463">
        <f>VLOOKUP(N21,[9]Validacion!$I$15:$M$19,2,FALSE)</f>
        <v>3</v>
      </c>
      <c r="CZ21" s="463">
        <f>VLOOKUP(O21,[9]Validacion!$I$23:$J$27,2,FALSE)</f>
        <v>4</v>
      </c>
      <c r="DD21" s="463">
        <f>VLOOKUP($N21,[9]Validacion!$I$15:$M$19,2,FALSE)</f>
        <v>3</v>
      </c>
      <c r="DE21" s="463">
        <f>IF(AF21="Fuerte",DD21-2,IF(AND(AF21="Moderado",AG21="Directamente",AH21="Directamente"),DD21-1,IF(AND(AF21="Moderado",AG21="No Disminuye",AH21="Directamente"),DD21,IF(AND(AF21="Moderado",AG21="Directamente",AH21="No Disminuye"),DD21-1,DD21))))</f>
        <v>1</v>
      </c>
      <c r="DF21" s="463">
        <f>VLOOKUP($O21,[9]Validacion!$I$23:$J$27,2,FALSE)</f>
        <v>4</v>
      </c>
      <c r="DG21" s="472">
        <f>IF(AF21="Fuerte",DF21,IF(AND(AF21="Moderado",AG21="Directamente",AH21="Directamente"),DF21-1,IF(AND(AF21="Moderado",AG21="No Disminuye",AH21="Directamente"),DF21-1,IF(AND(AF21="Moderado",AG21="Directamente",AH21="No Disminuye"),DF21,DF21))))</f>
        <v>4</v>
      </c>
    </row>
    <row r="22" spans="1:112" ht="132.75" customHeight="1" x14ac:dyDescent="0.25">
      <c r="A22" s="454"/>
      <c r="B22" s="454"/>
      <c r="C22" s="454"/>
      <c r="D22" s="487"/>
      <c r="E22" s="488"/>
      <c r="F22" s="454"/>
      <c r="G22" s="13"/>
      <c r="H22" s="13"/>
      <c r="I22" s="13"/>
      <c r="J22" s="13"/>
      <c r="K22" s="13"/>
      <c r="L22" s="454"/>
      <c r="M22" s="454"/>
      <c r="N22" s="469"/>
      <c r="O22" s="469"/>
      <c r="P22" s="469"/>
      <c r="Q22" s="93" t="s">
        <v>343</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2" t="str">
        <f t="shared" si="3"/>
        <v>Fuerte</v>
      </c>
      <c r="AE22" s="471"/>
      <c r="AF22" s="469"/>
      <c r="AG22" s="469"/>
      <c r="AH22" s="469"/>
      <c r="AI22" s="469"/>
      <c r="AJ22" s="469"/>
      <c r="AK22" s="469"/>
      <c r="AL22" s="469"/>
      <c r="AM22" s="114" t="s">
        <v>344</v>
      </c>
      <c r="AN22" s="93" t="s">
        <v>345</v>
      </c>
      <c r="AO22" s="93" t="s">
        <v>341</v>
      </c>
      <c r="AP22" s="84">
        <v>43467</v>
      </c>
      <c r="AQ22" s="84">
        <v>43830</v>
      </c>
      <c r="AR22" s="93" t="s">
        <v>346</v>
      </c>
      <c r="AS22" s="93"/>
      <c r="AT22" s="93"/>
      <c r="AU22" s="92"/>
      <c r="AV22" s="92"/>
      <c r="AW22" s="124"/>
      <c r="AX22" s="125"/>
      <c r="AY22" s="464"/>
      <c r="AZ22" s="95"/>
      <c r="BA22" s="464"/>
      <c r="BB22" s="114"/>
      <c r="BC22" s="114"/>
      <c r="BD22" s="126"/>
      <c r="BE22" s="126"/>
      <c r="BF22" s="127"/>
      <c r="BG22" s="128"/>
      <c r="BH22" s="484"/>
      <c r="BI22" s="484"/>
      <c r="BJ22" s="493"/>
      <c r="BK22" s="114"/>
      <c r="BL22" s="114"/>
      <c r="BM22" s="126"/>
      <c r="BN22" s="126"/>
      <c r="BO22" s="127"/>
      <c r="BP22" s="128"/>
      <c r="BQ22" s="484"/>
      <c r="BR22" s="484"/>
      <c r="BS22" s="461"/>
      <c r="BT22" s="129"/>
      <c r="BU22" s="129"/>
      <c r="BV22" s="129"/>
      <c r="BW22" s="129"/>
      <c r="BX22" s="129"/>
      <c r="BY22" s="129"/>
      <c r="BZ22" s="129"/>
      <c r="CA22" s="129"/>
      <c r="CB22" s="129"/>
      <c r="CC22" s="93"/>
      <c r="CD22" s="93"/>
      <c r="CE22" s="93"/>
      <c r="CF22" s="93"/>
      <c r="CG22" s="93"/>
      <c r="CH22" s="93"/>
      <c r="CI22" s="93"/>
      <c r="CJ22" s="93"/>
      <c r="CK22" s="93"/>
      <c r="CM22" s="486"/>
      <c r="CY22" s="464"/>
      <c r="CZ22" s="464"/>
      <c r="DD22" s="464"/>
      <c r="DE22" s="464"/>
      <c r="DF22" s="464"/>
      <c r="DG22" s="472"/>
    </row>
    <row r="23" spans="1:112" ht="103.5" customHeight="1" x14ac:dyDescent="0.25">
      <c r="A23" s="454"/>
      <c r="B23" s="454"/>
      <c r="C23" s="454"/>
      <c r="D23" s="487"/>
      <c r="E23" s="488"/>
      <c r="F23" s="454"/>
      <c r="L23" s="454"/>
      <c r="M23" s="454"/>
      <c r="N23" s="469"/>
      <c r="O23" s="469"/>
      <c r="P23" s="469"/>
      <c r="Q23" s="93" t="s">
        <v>347</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2" t="str">
        <f t="shared" si="3"/>
        <v>Fuerte</v>
      </c>
      <c r="AE23" s="471"/>
      <c r="AF23" s="469"/>
      <c r="AG23" s="469"/>
      <c r="AH23" s="469"/>
      <c r="AI23" s="469"/>
      <c r="AJ23" s="469"/>
      <c r="AK23" s="469"/>
      <c r="AL23" s="469"/>
      <c r="AM23" s="118" t="s">
        <v>348</v>
      </c>
      <c r="AN23" s="85" t="s">
        <v>349</v>
      </c>
      <c r="AO23" s="93" t="s">
        <v>341</v>
      </c>
      <c r="AP23" s="84">
        <v>43467</v>
      </c>
      <c r="AQ23" s="84">
        <v>43830</v>
      </c>
      <c r="AR23" s="93" t="s">
        <v>350</v>
      </c>
      <c r="AS23" s="93"/>
      <c r="AT23" s="85"/>
      <c r="AU23" s="92"/>
      <c r="AV23" s="92"/>
      <c r="AW23" s="124"/>
      <c r="AX23" s="130"/>
      <c r="AY23" s="465"/>
      <c r="AZ23" s="96"/>
      <c r="BA23" s="465"/>
      <c r="BB23" s="114"/>
      <c r="BC23" s="118"/>
      <c r="BD23" s="126"/>
      <c r="BE23" s="126"/>
      <c r="BF23" s="127"/>
      <c r="BG23" s="131"/>
      <c r="BH23" s="485"/>
      <c r="BI23" s="485"/>
      <c r="BJ23" s="494"/>
      <c r="BK23" s="114"/>
      <c r="BL23" s="118"/>
      <c r="BM23" s="126"/>
      <c r="BN23" s="126"/>
      <c r="BO23" s="127"/>
      <c r="BP23" s="131"/>
      <c r="BQ23" s="485"/>
      <c r="BR23" s="485"/>
      <c r="BS23" s="462"/>
      <c r="BT23" s="98"/>
      <c r="BU23" s="98"/>
      <c r="BV23" s="98"/>
      <c r="BW23" s="98"/>
      <c r="BX23" s="98"/>
      <c r="BY23" s="98"/>
      <c r="BZ23" s="98"/>
      <c r="CA23" s="98"/>
      <c r="CB23" s="98"/>
      <c r="CC23" s="93"/>
      <c r="CD23" s="93"/>
      <c r="CE23" s="93"/>
      <c r="CF23" s="93"/>
      <c r="CG23" s="93"/>
      <c r="CH23" s="93"/>
      <c r="CI23" s="93"/>
      <c r="CJ23" s="93"/>
      <c r="CK23" s="93"/>
      <c r="CM23" s="486"/>
      <c r="CY23" s="465"/>
      <c r="CZ23" s="465"/>
      <c r="DD23" s="464"/>
      <c r="DE23" s="464"/>
      <c r="DF23" s="464"/>
      <c r="DG23" s="472"/>
    </row>
    <row r="24" spans="1:112" ht="132.75" customHeight="1" x14ac:dyDescent="0.25">
      <c r="A24" s="454" t="s">
        <v>54</v>
      </c>
      <c r="B24" s="454" t="s">
        <v>197</v>
      </c>
      <c r="C24" s="454" t="s">
        <v>197</v>
      </c>
      <c r="D24" s="487" t="s">
        <v>199</v>
      </c>
      <c r="E24" s="488" t="s">
        <v>317</v>
      </c>
      <c r="F24" s="489" t="s">
        <v>351</v>
      </c>
      <c r="L24" s="489" t="s">
        <v>352</v>
      </c>
      <c r="M24" s="489" t="s">
        <v>353</v>
      </c>
      <c r="N24" s="469" t="s">
        <v>9</v>
      </c>
      <c r="O24" s="469" t="s">
        <v>14</v>
      </c>
      <c r="P24" s="469" t="str">
        <f>INDEX([9]Validacion!$C$15:$G$19,'Mapa de Riesgos'!CY24:CY25,'Mapa de Riesgos'!CZ24:CZ25)</f>
        <v>Extrema</v>
      </c>
      <c r="Q24" s="93" t="s">
        <v>354</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2" t="str">
        <f t="shared" si="3"/>
        <v>Fuerte</v>
      </c>
      <c r="AE24" s="471">
        <f>(IF(AD24="Fuerte",100,IF(AD24="Moderado",50,0))+IF(AD25="Fuerte",100,IF(AD25="Moderado",50,0)))/2</f>
        <v>100</v>
      </c>
      <c r="AF24" s="469" t="str">
        <f>IF(AE24=100,"Fuerte",IF(OR(AE24=99,AE24&gt;=50),"Moderado","Débil"))</f>
        <v>Fuerte</v>
      </c>
      <c r="AG24" s="469" t="s">
        <v>150</v>
      </c>
      <c r="AH24" s="469" t="s">
        <v>152</v>
      </c>
      <c r="AI24" s="469" t="str">
        <f>VLOOKUP(IF(DE24=0,DE24+1,DE24),[9]Validacion!$J$15:$K$19,2,FALSE)</f>
        <v>Rara Vez</v>
      </c>
      <c r="AJ24" s="469" t="str">
        <f>VLOOKUP(IF(DG24=0,DG24+1,DG24),[9]Validacion!$J$23:$K$27,2,FALSE)</f>
        <v>Mayor</v>
      </c>
      <c r="AK24" s="469" t="str">
        <f>INDEX([9]Validacion!$C$15:$G$19,IF(DE24=0,DE24+1,'Mapa de Riesgos'!DE24:DE25),IF(DG24=0,DG24+1,'Mapa de Riesgos'!DG24:DG25))</f>
        <v>Alta</v>
      </c>
      <c r="AL24" s="469" t="s">
        <v>226</v>
      </c>
      <c r="AM24" s="118" t="s">
        <v>355</v>
      </c>
      <c r="AN24" s="118" t="s">
        <v>356</v>
      </c>
      <c r="AO24" s="118" t="s">
        <v>341</v>
      </c>
      <c r="AP24" s="84">
        <v>43467</v>
      </c>
      <c r="AQ24" s="84">
        <v>43830</v>
      </c>
      <c r="AR24" s="93" t="s">
        <v>357</v>
      </c>
      <c r="AS24" s="93"/>
      <c r="AT24" s="93"/>
      <c r="AU24" s="93"/>
      <c r="AV24" s="93"/>
      <c r="AW24" s="113"/>
      <c r="AX24" s="86"/>
      <c r="AY24" s="463"/>
      <c r="AZ24" s="94"/>
      <c r="BA24" s="463"/>
      <c r="BB24" s="114"/>
      <c r="BC24" s="114"/>
      <c r="BD24" s="114"/>
      <c r="BE24" s="114"/>
      <c r="BF24" s="115"/>
      <c r="BG24" s="116"/>
      <c r="BH24" s="483"/>
      <c r="BI24" s="483"/>
      <c r="BJ24" s="492"/>
      <c r="BK24" s="114"/>
      <c r="BL24" s="114"/>
      <c r="BM24" s="114"/>
      <c r="BN24" s="114"/>
      <c r="BO24" s="115"/>
      <c r="BP24" s="116"/>
      <c r="BQ24" s="483"/>
      <c r="BR24" s="483"/>
      <c r="BS24" s="460"/>
      <c r="BT24" s="117"/>
      <c r="BU24" s="117"/>
      <c r="BV24" s="117"/>
      <c r="BW24" s="117"/>
      <c r="BX24" s="117"/>
      <c r="BY24" s="117"/>
      <c r="BZ24" s="117"/>
      <c r="CA24" s="117"/>
      <c r="CB24" s="117"/>
      <c r="CC24" s="93"/>
      <c r="CD24" s="93"/>
      <c r="CE24" s="93"/>
      <c r="CF24" s="93"/>
      <c r="CG24" s="93"/>
      <c r="CH24" s="93"/>
      <c r="CI24" s="93"/>
      <c r="CJ24" s="93"/>
      <c r="CK24" s="93"/>
      <c r="CM24" s="486"/>
      <c r="CY24" s="463">
        <f>VLOOKUP(N24,[9]Validacion!$I$15:$M$19,2,FALSE)</f>
        <v>3</v>
      </c>
      <c r="CZ24" s="463">
        <f>VLOOKUP(O24,[9]Validacion!$I$23:$J$27,2,FALSE)</f>
        <v>4</v>
      </c>
      <c r="DD24" s="463">
        <f>VLOOKUP($N24,[9]Validacion!$I$15:$M$19,2,FALSE)</f>
        <v>3</v>
      </c>
      <c r="DE24" s="463">
        <f>IF(AF24="Fuerte",DD24-2,IF(AND(AF24="Moderado",AG24="Directamente",AH24="Directamente"),DD24-1,IF(AND(AF24="Moderado",AG24="No Disminuye",AH24="Directamente"),DD24,IF(AND(AF24="Moderado",AG24="Directamente",AH24="No Disminuye"),DD24-1,DD24))))</f>
        <v>1</v>
      </c>
      <c r="DF24" s="463">
        <f>VLOOKUP($O24,[9]Validacion!$I$23:$J$27,2,FALSE)</f>
        <v>4</v>
      </c>
      <c r="DG24" s="472">
        <f>IF(AF24="Fuerte",DF24,IF(AND(AF24="Moderado",AG24="Directamente",AH24="Directamente"),DF24-1,IF(AND(AF24="Moderado",AG24="No Disminuye",AH24="Directamente"),DF24-1,IF(AND(AF24="Moderado",AG24="Directamente",AH24="No Disminuye"),DF24,DF24))))</f>
        <v>4</v>
      </c>
    </row>
    <row r="25" spans="1:112" ht="103.5" customHeight="1" x14ac:dyDescent="0.25">
      <c r="A25" s="454"/>
      <c r="B25" s="454"/>
      <c r="C25" s="454"/>
      <c r="D25" s="487"/>
      <c r="E25" s="488"/>
      <c r="F25" s="489"/>
      <c r="L25" s="489"/>
      <c r="M25" s="489"/>
      <c r="N25" s="469"/>
      <c r="O25" s="469"/>
      <c r="P25" s="469"/>
      <c r="Q25" s="93" t="s">
        <v>358</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2" t="str">
        <f t="shared" si="3"/>
        <v>Fuerte</v>
      </c>
      <c r="AE25" s="471"/>
      <c r="AF25" s="469"/>
      <c r="AG25" s="469"/>
      <c r="AH25" s="469"/>
      <c r="AI25" s="469"/>
      <c r="AJ25" s="469"/>
      <c r="AK25" s="469"/>
      <c r="AL25" s="469"/>
      <c r="AM25" s="118" t="s">
        <v>348</v>
      </c>
      <c r="AN25" s="85" t="s">
        <v>349</v>
      </c>
      <c r="AO25" s="118" t="s">
        <v>341</v>
      </c>
      <c r="AP25" s="84">
        <v>43467</v>
      </c>
      <c r="AQ25" s="84">
        <v>43830</v>
      </c>
      <c r="AR25" s="93" t="s">
        <v>350</v>
      </c>
      <c r="AS25" s="93"/>
      <c r="AT25" s="85"/>
      <c r="AU25" s="92"/>
      <c r="AV25" s="92"/>
      <c r="AW25" s="124"/>
      <c r="AX25" s="130"/>
      <c r="AY25" s="465"/>
      <c r="AZ25" s="96"/>
      <c r="BA25" s="465"/>
      <c r="BB25" s="114"/>
      <c r="BC25" s="118"/>
      <c r="BD25" s="126"/>
      <c r="BE25" s="126"/>
      <c r="BF25" s="127"/>
      <c r="BG25" s="131"/>
      <c r="BH25" s="485"/>
      <c r="BI25" s="485"/>
      <c r="BJ25" s="494"/>
      <c r="BK25" s="114"/>
      <c r="BL25" s="118"/>
      <c r="BM25" s="126"/>
      <c r="BN25" s="126"/>
      <c r="BO25" s="127"/>
      <c r="BP25" s="131"/>
      <c r="BQ25" s="485"/>
      <c r="BR25" s="485"/>
      <c r="BS25" s="462"/>
      <c r="BT25" s="98"/>
      <c r="BU25" s="98"/>
      <c r="BV25" s="98"/>
      <c r="BW25" s="98"/>
      <c r="BX25" s="98"/>
      <c r="BY25" s="98"/>
      <c r="BZ25" s="98"/>
      <c r="CA25" s="98"/>
      <c r="CB25" s="98"/>
      <c r="CC25" s="93"/>
      <c r="CD25" s="93"/>
      <c r="CE25" s="93"/>
      <c r="CF25" s="93"/>
      <c r="CG25" s="93"/>
      <c r="CH25" s="93"/>
      <c r="CI25" s="93"/>
      <c r="CJ25" s="93"/>
      <c r="CK25" s="93"/>
      <c r="CM25" s="486"/>
      <c r="CY25" s="465"/>
      <c r="CZ25" s="465"/>
      <c r="DD25" s="464"/>
      <c r="DE25" s="464"/>
      <c r="DF25" s="464"/>
      <c r="DG25" s="472"/>
    </row>
    <row r="26" spans="1:112" ht="132.75" customHeight="1" x14ac:dyDescent="0.25">
      <c r="A26" s="454" t="s">
        <v>54</v>
      </c>
      <c r="B26" s="454" t="s">
        <v>197</v>
      </c>
      <c r="C26" s="454" t="s">
        <v>197</v>
      </c>
      <c r="D26" s="496" t="s">
        <v>215</v>
      </c>
      <c r="E26" s="488" t="s">
        <v>359</v>
      </c>
      <c r="F26" s="497" t="s">
        <v>360</v>
      </c>
      <c r="L26" s="497" t="s">
        <v>361</v>
      </c>
      <c r="M26" s="497" t="s">
        <v>362</v>
      </c>
      <c r="N26" s="469" t="s">
        <v>9</v>
      </c>
      <c r="O26" s="469" t="s">
        <v>14</v>
      </c>
      <c r="P26" s="469" t="str">
        <f>INDEX([9]Validacion!$C$15:$G$19,'Mapa de Riesgos'!CY26:CY28,'Mapa de Riesgos'!CZ26:CZ28)</f>
        <v>Extrema</v>
      </c>
      <c r="Q26" s="118" t="s">
        <v>363</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2" t="str">
        <f t="shared" si="3"/>
        <v>Fuerte</v>
      </c>
      <c r="AE26" s="471">
        <f>(IF(AD26="Fuerte",100,IF(AD26="Moderado",50,0))+IF(AD27="Fuerte",100,IF(AD27="Moderado",50,0))+IF(AD28="Fuerte",100,IF(AD28="Moderado",50,0)))/3</f>
        <v>100</v>
      </c>
      <c r="AF26" s="469" t="str">
        <f>IF(AE26=100,"Fuerte",IF(OR(AE26=99,AE26&gt;=50),"Moderado","Débil"))</f>
        <v>Fuerte</v>
      </c>
      <c r="AG26" s="469" t="s">
        <v>150</v>
      </c>
      <c r="AH26" s="469" t="s">
        <v>152</v>
      </c>
      <c r="AI26" s="469" t="str">
        <f>VLOOKUP(IF(DE26=0,DE26+1,DE26),[9]Validacion!$J$15:$K$19,2,FALSE)</f>
        <v>Rara Vez</v>
      </c>
      <c r="AJ26" s="469" t="str">
        <f>VLOOKUP(IF(DG26=0,DG26+1,DG26),[9]Validacion!$J$23:$K$27,2,FALSE)</f>
        <v>Mayor</v>
      </c>
      <c r="AK26" s="469" t="str">
        <f>INDEX([9]Validacion!$C$15:$G$19,IF(DE26=0,DE26+1,'Mapa de Riesgos'!DE26:DE28),IF(DG26=0,DG26+1,'Mapa de Riesgos'!DG26:DG28))</f>
        <v>Alta</v>
      </c>
      <c r="AL26" s="469" t="s">
        <v>226</v>
      </c>
      <c r="AM26" s="85" t="s">
        <v>364</v>
      </c>
      <c r="AN26" s="85" t="s">
        <v>340</v>
      </c>
      <c r="AO26" s="85" t="s">
        <v>341</v>
      </c>
      <c r="AP26" s="84">
        <v>43467</v>
      </c>
      <c r="AQ26" s="84">
        <v>43830</v>
      </c>
      <c r="AR26" s="93" t="s">
        <v>342</v>
      </c>
      <c r="AS26" s="93"/>
      <c r="AT26" s="93"/>
      <c r="AU26" s="93"/>
      <c r="AV26" s="93"/>
      <c r="AW26" s="113"/>
      <c r="AX26" s="86"/>
      <c r="AY26" s="463"/>
      <c r="AZ26" s="94"/>
      <c r="BA26" s="463"/>
      <c r="BB26" s="114"/>
      <c r="BC26" s="114"/>
      <c r="BD26" s="114"/>
      <c r="BE26" s="114"/>
      <c r="BF26" s="115"/>
      <c r="BG26" s="116"/>
      <c r="BH26" s="483"/>
      <c r="BI26" s="483"/>
      <c r="BJ26" s="492"/>
      <c r="BK26" s="114"/>
      <c r="BL26" s="114"/>
      <c r="BM26" s="114"/>
      <c r="BN26" s="114"/>
      <c r="BO26" s="115"/>
      <c r="BP26" s="116"/>
      <c r="BQ26" s="483"/>
      <c r="BR26" s="483"/>
      <c r="BS26" s="460"/>
      <c r="BT26" s="117"/>
      <c r="BU26" s="117"/>
      <c r="BV26" s="117"/>
      <c r="BW26" s="117"/>
      <c r="BX26" s="117"/>
      <c r="BY26" s="117"/>
      <c r="BZ26" s="117"/>
      <c r="CA26" s="117"/>
      <c r="CB26" s="117"/>
      <c r="CC26" s="93"/>
      <c r="CD26" s="93"/>
      <c r="CE26" s="93"/>
      <c r="CF26" s="93"/>
      <c r="CG26" s="93"/>
      <c r="CH26" s="93"/>
      <c r="CI26" s="93"/>
      <c r="CJ26" s="93"/>
      <c r="CK26" s="93"/>
      <c r="CM26" s="486"/>
      <c r="CY26" s="463">
        <f>VLOOKUP(N26,[9]Validacion!$I$15:$M$19,2,FALSE)</f>
        <v>3</v>
      </c>
      <c r="CZ26" s="463">
        <f>VLOOKUP(O26,[9]Validacion!$I$23:$J$27,2,FALSE)</f>
        <v>4</v>
      </c>
      <c r="DD26" s="463">
        <f>VLOOKUP($N26,[9]Validacion!$I$15:$M$19,2,FALSE)</f>
        <v>3</v>
      </c>
      <c r="DE26" s="463">
        <f>IF(AF26="Fuerte",DD26-2,IF(AND(AF26="Moderado",AG26="Directamente",AH26="Directamente"),DD26-1,IF(AND(AF26="Moderado",AG26="No Disminuye",AH26="Directamente"),DD26,IF(AND(AF26="Moderado",AG26="Directamente",AH26="No Disminuye"),DD26-1,DD26))))</f>
        <v>1</v>
      </c>
      <c r="DF26" s="463">
        <f>VLOOKUP($O26,[9]Validacion!$I$23:$J$27,2,FALSE)</f>
        <v>4</v>
      </c>
      <c r="DG26" s="472">
        <f>IF(AF26="Fuerte",DF26,IF(AND(AF26="Moderado",AG26="Directamente",AH26="Directamente"),DF26-1,IF(AND(AF26="Moderado",AG26="No Disminuye",AH26="Directamente"),DF26-1,IF(AND(AF26="Moderado",AG26="Directamente",AH26="No Disminuye"),DF26,DF26))))</f>
        <v>4</v>
      </c>
    </row>
    <row r="27" spans="1:112" ht="91.5" customHeight="1" x14ac:dyDescent="0.25">
      <c r="A27" s="454"/>
      <c r="B27" s="454"/>
      <c r="C27" s="454"/>
      <c r="D27" s="496"/>
      <c r="E27" s="488"/>
      <c r="F27" s="497"/>
      <c r="L27" s="497"/>
      <c r="M27" s="497"/>
      <c r="N27" s="469"/>
      <c r="O27" s="469"/>
      <c r="P27" s="469"/>
      <c r="Q27" s="85" t="s">
        <v>365</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2" t="str">
        <f t="shared" si="3"/>
        <v>Fuerte</v>
      </c>
      <c r="AE27" s="471"/>
      <c r="AF27" s="469"/>
      <c r="AG27" s="469"/>
      <c r="AH27" s="469"/>
      <c r="AI27" s="469"/>
      <c r="AJ27" s="469"/>
      <c r="AK27" s="469"/>
      <c r="AL27" s="469"/>
      <c r="AM27" s="85" t="s">
        <v>366</v>
      </c>
      <c r="AN27" s="85" t="s">
        <v>367</v>
      </c>
      <c r="AO27" s="85" t="s">
        <v>54</v>
      </c>
      <c r="AP27" s="84">
        <v>43467</v>
      </c>
      <c r="AQ27" s="84">
        <v>43830</v>
      </c>
      <c r="AR27" s="93" t="s">
        <v>368</v>
      </c>
      <c r="AS27" s="93"/>
      <c r="AT27" s="93"/>
      <c r="AU27" s="466"/>
      <c r="AV27" s="466"/>
      <c r="AW27" s="477"/>
      <c r="AX27" s="479"/>
      <c r="AY27" s="464"/>
      <c r="AZ27" s="95"/>
      <c r="BA27" s="464"/>
      <c r="BB27" s="114"/>
      <c r="BC27" s="114"/>
      <c r="BD27" s="481"/>
      <c r="BE27" s="481"/>
      <c r="BF27" s="490"/>
      <c r="BG27" s="475"/>
      <c r="BH27" s="484"/>
      <c r="BI27" s="484"/>
      <c r="BJ27" s="493"/>
      <c r="BK27" s="114"/>
      <c r="BL27" s="114"/>
      <c r="BM27" s="481"/>
      <c r="BN27" s="481"/>
      <c r="BO27" s="490"/>
      <c r="BP27" s="475"/>
      <c r="BQ27" s="484"/>
      <c r="BR27" s="484"/>
      <c r="BS27" s="461"/>
      <c r="BT27" s="97"/>
      <c r="BU27" s="97"/>
      <c r="BV27" s="460"/>
      <c r="BW27" s="460"/>
      <c r="BX27" s="460"/>
      <c r="BY27" s="460"/>
      <c r="BZ27" s="460"/>
      <c r="CA27" s="97"/>
      <c r="CB27" s="460"/>
      <c r="CC27" s="93"/>
      <c r="CD27" s="93"/>
      <c r="CE27" s="93"/>
      <c r="CF27" s="93"/>
      <c r="CG27" s="93"/>
      <c r="CH27" s="93"/>
      <c r="CI27" s="93"/>
      <c r="CJ27" s="93"/>
      <c r="CK27" s="93"/>
      <c r="CM27" s="486"/>
      <c r="CY27" s="464"/>
      <c r="CZ27" s="464"/>
      <c r="DD27" s="464"/>
      <c r="DE27" s="464"/>
      <c r="DF27" s="464"/>
      <c r="DG27" s="472"/>
    </row>
    <row r="28" spans="1:112" ht="105.75" customHeight="1" x14ac:dyDescent="0.25">
      <c r="A28" s="454"/>
      <c r="B28" s="454"/>
      <c r="C28" s="454"/>
      <c r="D28" s="496"/>
      <c r="E28" s="488"/>
      <c r="F28" s="497"/>
      <c r="L28" s="497"/>
      <c r="M28" s="497"/>
      <c r="N28" s="469"/>
      <c r="O28" s="469"/>
      <c r="P28" s="469"/>
      <c r="Q28" s="85" t="s">
        <v>369</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2" t="str">
        <f t="shared" si="3"/>
        <v>Fuerte</v>
      </c>
      <c r="AE28" s="471"/>
      <c r="AF28" s="469"/>
      <c r="AG28" s="469"/>
      <c r="AH28" s="469"/>
      <c r="AI28" s="469"/>
      <c r="AJ28" s="469"/>
      <c r="AK28" s="469"/>
      <c r="AL28" s="469"/>
      <c r="AM28" s="85" t="s">
        <v>370</v>
      </c>
      <c r="AN28" s="85" t="s">
        <v>371</v>
      </c>
      <c r="AO28" s="93" t="s">
        <v>54</v>
      </c>
      <c r="AP28" s="84">
        <v>43467</v>
      </c>
      <c r="AQ28" s="84">
        <v>43830</v>
      </c>
      <c r="AR28" s="93" t="s">
        <v>372</v>
      </c>
      <c r="AS28" s="93"/>
      <c r="AT28" s="85"/>
      <c r="AU28" s="468"/>
      <c r="AV28" s="468"/>
      <c r="AW28" s="478"/>
      <c r="AX28" s="480"/>
      <c r="AY28" s="465"/>
      <c r="AZ28" s="96"/>
      <c r="BA28" s="465"/>
      <c r="BB28" s="114"/>
      <c r="BC28" s="118"/>
      <c r="BD28" s="482"/>
      <c r="BE28" s="482"/>
      <c r="BF28" s="491"/>
      <c r="BG28" s="476"/>
      <c r="BH28" s="485"/>
      <c r="BI28" s="485"/>
      <c r="BJ28" s="494"/>
      <c r="BK28" s="114"/>
      <c r="BL28" s="118"/>
      <c r="BM28" s="482"/>
      <c r="BN28" s="482"/>
      <c r="BO28" s="491"/>
      <c r="BP28" s="476"/>
      <c r="BQ28" s="485"/>
      <c r="BR28" s="485"/>
      <c r="BS28" s="462"/>
      <c r="BT28" s="98"/>
      <c r="BU28" s="98"/>
      <c r="BV28" s="462"/>
      <c r="BW28" s="462"/>
      <c r="BX28" s="462"/>
      <c r="BY28" s="462"/>
      <c r="BZ28" s="462"/>
      <c r="CA28" s="98"/>
      <c r="CB28" s="462"/>
      <c r="CC28" s="93"/>
      <c r="CD28" s="93"/>
      <c r="CE28" s="93"/>
      <c r="CF28" s="93"/>
      <c r="CG28" s="93"/>
      <c r="CH28" s="93"/>
      <c r="CI28" s="93"/>
      <c r="CJ28" s="93"/>
      <c r="CK28" s="93"/>
      <c r="CM28" s="486"/>
      <c r="CY28" s="465"/>
      <c r="CZ28" s="465"/>
      <c r="DD28" s="464"/>
      <c r="DE28" s="464"/>
      <c r="DF28" s="464"/>
      <c r="DG28" s="472"/>
    </row>
    <row r="29" spans="1:112" ht="105.75" customHeight="1" x14ac:dyDescent="0.25">
      <c r="A29" s="454" t="s">
        <v>54</v>
      </c>
      <c r="B29" s="454" t="s">
        <v>197</v>
      </c>
      <c r="C29" s="454" t="s">
        <v>197</v>
      </c>
      <c r="D29" s="496" t="s">
        <v>215</v>
      </c>
      <c r="E29" s="488" t="s">
        <v>359</v>
      </c>
      <c r="F29" s="497" t="s">
        <v>373</v>
      </c>
      <c r="L29" s="497" t="s">
        <v>374</v>
      </c>
      <c r="M29" s="497" t="s">
        <v>375</v>
      </c>
      <c r="N29" s="469" t="s">
        <v>9</v>
      </c>
      <c r="O29" s="469" t="s">
        <v>14</v>
      </c>
      <c r="P29" s="469" t="str">
        <f>INDEX([9]Validacion!$C$15:$G$19,'Mapa de Riesgos'!CY29:CY31,'Mapa de Riesgos'!CZ29:CZ31)</f>
        <v>Extrema</v>
      </c>
      <c r="Q29" s="85" t="s">
        <v>376</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2" t="str">
        <f t="shared" si="3"/>
        <v>Fuerte</v>
      </c>
      <c r="AE29" s="471">
        <f>(IF(AD29="Fuerte",100,IF(AD29="Moderado",50,0))+IF(AD30="Fuerte",100,IF(AD30="Moderado",50,0))+IF(AD31="Fuerte",100,IF(AD31="Moderado",50,0)))/3</f>
        <v>100</v>
      </c>
      <c r="AF29" s="469" t="str">
        <f>IF(AE29=100,"Fuerte",IF(OR(AE29=99,AE29&gt;=50),"Moderado","Débil"))</f>
        <v>Fuerte</v>
      </c>
      <c r="AG29" s="469" t="s">
        <v>150</v>
      </c>
      <c r="AH29" s="469" t="s">
        <v>152</v>
      </c>
      <c r="AI29" s="469" t="str">
        <f>VLOOKUP(IF(DE29=0,DE29+1,DE29),[9]Validacion!$J$15:$K$19,2,FALSE)</f>
        <v>Rara Vez</v>
      </c>
      <c r="AJ29" s="469" t="str">
        <f>VLOOKUP(IF(DG29=0,DG29+1,DG29),[9]Validacion!$J$23:$K$27,2,FALSE)</f>
        <v>Mayor</v>
      </c>
      <c r="AK29" s="469" t="str">
        <f>INDEX([9]Validacion!$C$15:$G$19,IF(DE29=0,DE29+1,'Mapa de Riesgos'!DE29:DE31),IF(DG29=0,DG29+1,'Mapa de Riesgos'!DG29:DG31))</f>
        <v>Alta</v>
      </c>
      <c r="AL29" s="469" t="s">
        <v>226</v>
      </c>
      <c r="AM29" s="85" t="s">
        <v>377</v>
      </c>
      <c r="AN29" s="93" t="s">
        <v>378</v>
      </c>
      <c r="AO29" s="93" t="s">
        <v>379</v>
      </c>
      <c r="AP29" s="84">
        <v>43467</v>
      </c>
      <c r="AQ29" s="84">
        <v>43830</v>
      </c>
      <c r="AR29" s="93" t="s">
        <v>380</v>
      </c>
      <c r="AS29" s="93"/>
      <c r="AT29" s="93"/>
      <c r="AU29" s="93"/>
      <c r="AV29" s="93"/>
      <c r="AW29" s="113"/>
      <c r="AX29" s="86"/>
      <c r="AY29" s="463"/>
      <c r="AZ29" s="94"/>
      <c r="BA29" s="463"/>
      <c r="BB29" s="114"/>
      <c r="BC29" s="114"/>
      <c r="BD29" s="114"/>
      <c r="BE29" s="114"/>
      <c r="BF29" s="115"/>
      <c r="BG29" s="116"/>
      <c r="BH29" s="483"/>
      <c r="BI29" s="483"/>
      <c r="BJ29" s="492"/>
      <c r="BK29" s="114"/>
      <c r="BL29" s="114"/>
      <c r="BM29" s="114"/>
      <c r="BN29" s="114"/>
      <c r="BO29" s="115"/>
      <c r="BP29" s="116"/>
      <c r="BQ29" s="483"/>
      <c r="BR29" s="483"/>
      <c r="BS29" s="460"/>
      <c r="BT29" s="117"/>
      <c r="BU29" s="117"/>
      <c r="BV29" s="117"/>
      <c r="BW29" s="117"/>
      <c r="BX29" s="117"/>
      <c r="BY29" s="117"/>
      <c r="BZ29" s="117"/>
      <c r="CA29" s="117"/>
      <c r="CB29" s="117"/>
      <c r="CC29" s="93"/>
      <c r="CD29" s="93"/>
      <c r="CE29" s="93"/>
      <c r="CF29" s="93"/>
      <c r="CG29" s="93"/>
      <c r="CH29" s="93"/>
      <c r="CI29" s="93"/>
      <c r="CJ29" s="93"/>
      <c r="CK29" s="93"/>
      <c r="CM29" s="486"/>
      <c r="CY29" s="463">
        <f>VLOOKUP(N29,[9]Validacion!$I$15:$M$19,2,FALSE)</f>
        <v>3</v>
      </c>
      <c r="CZ29" s="463">
        <f>VLOOKUP(O29,[9]Validacion!$I$23:$J$27,2,FALSE)</f>
        <v>4</v>
      </c>
      <c r="DD29" s="463">
        <f>VLOOKUP($N29,[9]Validacion!$I$15:$M$19,2,FALSE)</f>
        <v>3</v>
      </c>
      <c r="DE29" s="463">
        <f>IF(AF29="Fuerte",DD29-2,IF(AND(AF29="Moderado",AG29="Directamente",AH29="Directamente"),DD29-1,IF(AND(AF29="Moderado",AG29="No Disminuye",AH29="Directamente"),DD29,IF(AND(AF29="Moderado",AG29="Directamente",AH29="No Disminuye"),DD29-1,DD29))))</f>
        <v>1</v>
      </c>
      <c r="DF29" s="463">
        <f>VLOOKUP($O29,[9]Validacion!$I$23:$J$27,2,FALSE)</f>
        <v>4</v>
      </c>
      <c r="DG29" s="472">
        <f>IF(AF29="Fuerte",DF29,IF(AND(AF29="Moderado",AG29="Directamente",AH29="Directamente"),DF29-1,IF(AND(AF29="Moderado",AG29="No Disminuye",AH29="Directamente"),DF29-1,IF(AND(AF29="Moderado",AG29="Directamente",AH29="No Disminuye"),DF29,DF29))))</f>
        <v>4</v>
      </c>
    </row>
    <row r="30" spans="1:112" ht="105.75" customHeight="1" x14ac:dyDescent="0.25">
      <c r="A30" s="454"/>
      <c r="B30" s="454"/>
      <c r="C30" s="454"/>
      <c r="D30" s="496"/>
      <c r="E30" s="488"/>
      <c r="F30" s="497"/>
      <c r="L30" s="497"/>
      <c r="M30" s="497"/>
      <c r="N30" s="469"/>
      <c r="O30" s="469"/>
      <c r="P30" s="469"/>
      <c r="Q30" s="85" t="s">
        <v>381</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2" t="str">
        <f t="shared" si="3"/>
        <v>Fuerte</v>
      </c>
      <c r="AE30" s="471"/>
      <c r="AF30" s="469"/>
      <c r="AG30" s="469"/>
      <c r="AH30" s="469"/>
      <c r="AI30" s="469"/>
      <c r="AJ30" s="469"/>
      <c r="AK30" s="469"/>
      <c r="AL30" s="469"/>
      <c r="AM30" s="85" t="s">
        <v>382</v>
      </c>
      <c r="AN30" s="93" t="s">
        <v>383</v>
      </c>
      <c r="AO30" s="93" t="s">
        <v>379</v>
      </c>
      <c r="AP30" s="84">
        <v>43467</v>
      </c>
      <c r="AQ30" s="84">
        <v>43830</v>
      </c>
      <c r="AR30" s="93" t="s">
        <v>384</v>
      </c>
      <c r="AS30" s="93"/>
      <c r="AT30" s="93"/>
      <c r="AU30" s="466"/>
      <c r="AV30" s="466"/>
      <c r="AW30" s="477"/>
      <c r="AX30" s="479"/>
      <c r="AY30" s="464"/>
      <c r="AZ30" s="95"/>
      <c r="BA30" s="464"/>
      <c r="BB30" s="114"/>
      <c r="BC30" s="114"/>
      <c r="BD30" s="481"/>
      <c r="BE30" s="481"/>
      <c r="BF30" s="490"/>
      <c r="BG30" s="475"/>
      <c r="BH30" s="484"/>
      <c r="BI30" s="484"/>
      <c r="BJ30" s="493"/>
      <c r="BK30" s="114"/>
      <c r="BL30" s="114"/>
      <c r="BM30" s="481"/>
      <c r="BN30" s="481"/>
      <c r="BO30" s="490"/>
      <c r="BP30" s="475"/>
      <c r="BQ30" s="484"/>
      <c r="BR30" s="484"/>
      <c r="BS30" s="461"/>
      <c r="BT30" s="97"/>
      <c r="BU30" s="97"/>
      <c r="BV30" s="460"/>
      <c r="BW30" s="460"/>
      <c r="BX30" s="460"/>
      <c r="BY30" s="460"/>
      <c r="BZ30" s="460"/>
      <c r="CA30" s="97"/>
      <c r="CB30" s="460"/>
      <c r="CC30" s="93"/>
      <c r="CD30" s="93"/>
      <c r="CE30" s="93"/>
      <c r="CF30" s="93"/>
      <c r="CG30" s="93"/>
      <c r="CH30" s="93"/>
      <c r="CI30" s="93"/>
      <c r="CJ30" s="93"/>
      <c r="CK30" s="93"/>
      <c r="CM30" s="486"/>
      <c r="CY30" s="464"/>
      <c r="CZ30" s="464"/>
      <c r="DD30" s="464"/>
      <c r="DE30" s="464"/>
      <c r="DF30" s="464"/>
      <c r="DG30" s="472"/>
    </row>
    <row r="31" spans="1:112" ht="108" customHeight="1" x14ac:dyDescent="0.25">
      <c r="A31" s="454"/>
      <c r="B31" s="454"/>
      <c r="C31" s="454"/>
      <c r="D31" s="496"/>
      <c r="E31" s="488"/>
      <c r="F31" s="497"/>
      <c r="L31" s="497"/>
      <c r="M31" s="497"/>
      <c r="N31" s="469"/>
      <c r="O31" s="469"/>
      <c r="P31" s="469"/>
      <c r="Q31" s="85" t="s">
        <v>369</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2" t="str">
        <f t="shared" si="3"/>
        <v>Fuerte</v>
      </c>
      <c r="AE31" s="471"/>
      <c r="AF31" s="469"/>
      <c r="AG31" s="469"/>
      <c r="AH31" s="469"/>
      <c r="AI31" s="469"/>
      <c r="AJ31" s="469"/>
      <c r="AK31" s="469"/>
      <c r="AL31" s="469"/>
      <c r="AM31" s="85" t="s">
        <v>370</v>
      </c>
      <c r="AN31" s="85" t="s">
        <v>371</v>
      </c>
      <c r="AO31" s="93" t="s">
        <v>54</v>
      </c>
      <c r="AP31" s="84">
        <v>43467</v>
      </c>
      <c r="AQ31" s="84">
        <v>43830</v>
      </c>
      <c r="AR31" s="93" t="s">
        <v>372</v>
      </c>
      <c r="AS31" s="93"/>
      <c r="AT31" s="85"/>
      <c r="AU31" s="468"/>
      <c r="AV31" s="468"/>
      <c r="AW31" s="478"/>
      <c r="AX31" s="480"/>
      <c r="AY31" s="465"/>
      <c r="AZ31" s="96"/>
      <c r="BA31" s="465"/>
      <c r="BB31" s="114"/>
      <c r="BC31" s="118"/>
      <c r="BD31" s="482"/>
      <c r="BE31" s="482"/>
      <c r="BF31" s="491"/>
      <c r="BG31" s="476"/>
      <c r="BH31" s="485"/>
      <c r="BI31" s="485"/>
      <c r="BJ31" s="494"/>
      <c r="BK31" s="114"/>
      <c r="BL31" s="118"/>
      <c r="BM31" s="482"/>
      <c r="BN31" s="482"/>
      <c r="BO31" s="491"/>
      <c r="BP31" s="476"/>
      <c r="BQ31" s="485"/>
      <c r="BR31" s="485"/>
      <c r="BS31" s="462"/>
      <c r="BT31" s="98"/>
      <c r="BU31" s="98"/>
      <c r="BV31" s="462"/>
      <c r="BW31" s="462"/>
      <c r="BX31" s="462"/>
      <c r="BY31" s="462"/>
      <c r="BZ31" s="462"/>
      <c r="CA31" s="98"/>
      <c r="CB31" s="462"/>
      <c r="CC31" s="93"/>
      <c r="CD31" s="93"/>
      <c r="CE31" s="93"/>
      <c r="CF31" s="93"/>
      <c r="CG31" s="93"/>
      <c r="CH31" s="93"/>
      <c r="CI31" s="93"/>
      <c r="CJ31" s="93"/>
      <c r="CK31" s="93"/>
      <c r="CM31" s="486"/>
      <c r="CY31" s="465"/>
      <c r="CZ31" s="465"/>
      <c r="DD31" s="464"/>
      <c r="DE31" s="464"/>
      <c r="DF31" s="464"/>
      <c r="DG31" s="472"/>
    </row>
    <row r="32" spans="1:112" ht="174.75" customHeight="1" x14ac:dyDescent="0.25">
      <c r="A32" s="93" t="s">
        <v>52</v>
      </c>
      <c r="B32" s="93" t="s">
        <v>197</v>
      </c>
      <c r="C32" s="93" t="s">
        <v>197</v>
      </c>
      <c r="D32" s="132" t="s">
        <v>214</v>
      </c>
      <c r="E32" s="133" t="s">
        <v>385</v>
      </c>
      <c r="F32" s="133" t="s">
        <v>386</v>
      </c>
      <c r="L32" s="133" t="s">
        <v>387</v>
      </c>
      <c r="M32" s="133" t="s">
        <v>388</v>
      </c>
      <c r="N32" s="90" t="s">
        <v>10</v>
      </c>
      <c r="O32" s="90" t="s">
        <v>14</v>
      </c>
      <c r="P32" s="90" t="str">
        <f>INDEX([9]Validacion!$C$15:$G$19,'Mapa de Riesgos'!CY32:CY32,'Mapa de Riesgos'!CZ32:CZ32)</f>
        <v>Alta</v>
      </c>
      <c r="Q32" s="118" t="s">
        <v>389</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2"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390</v>
      </c>
      <c r="AN32" s="85" t="s">
        <v>367</v>
      </c>
      <c r="AO32" s="85" t="s">
        <v>52</v>
      </c>
      <c r="AP32" s="84">
        <v>43467</v>
      </c>
      <c r="AQ32" s="84">
        <v>43830</v>
      </c>
      <c r="AR32" s="93" t="s">
        <v>391</v>
      </c>
      <c r="AS32" s="93"/>
      <c r="AT32" s="93"/>
      <c r="AU32" s="93"/>
      <c r="AV32" s="93"/>
      <c r="AW32" s="113"/>
      <c r="AX32" s="86"/>
      <c r="AY32" s="94"/>
      <c r="AZ32" s="94"/>
      <c r="BA32" s="94"/>
      <c r="BB32" s="114"/>
      <c r="BC32" s="114"/>
      <c r="BD32" s="114"/>
      <c r="BE32" s="114"/>
      <c r="BF32" s="115"/>
      <c r="BG32" s="116"/>
      <c r="BH32" s="134"/>
      <c r="BI32" s="134"/>
      <c r="BJ32" s="135"/>
      <c r="BK32" s="114"/>
      <c r="BL32" s="114"/>
      <c r="BM32" s="114"/>
      <c r="BN32" s="114"/>
      <c r="BO32" s="115"/>
      <c r="BP32" s="116"/>
      <c r="BQ32" s="134"/>
      <c r="BR32" s="134"/>
      <c r="BS32" s="97"/>
      <c r="BT32" s="117"/>
      <c r="BU32" s="117"/>
      <c r="BV32" s="117"/>
      <c r="BW32" s="117"/>
      <c r="BX32" s="117"/>
      <c r="BY32" s="117"/>
      <c r="BZ32" s="117"/>
      <c r="CA32" s="117"/>
      <c r="CB32" s="117"/>
      <c r="CC32" s="93"/>
      <c r="CD32" s="93"/>
      <c r="CE32" s="93"/>
      <c r="CF32" s="93"/>
      <c r="CG32" s="93"/>
      <c r="CH32" s="93"/>
      <c r="CI32" s="93"/>
      <c r="CJ32" s="93"/>
      <c r="CK32" s="93"/>
      <c r="CM32" s="136"/>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 customHeight="1" x14ac:dyDescent="0.25">
      <c r="A33" s="454" t="s">
        <v>25</v>
      </c>
      <c r="B33" s="454" t="s">
        <v>27</v>
      </c>
      <c r="C33" s="454" t="s">
        <v>27</v>
      </c>
      <c r="D33" s="498" t="s">
        <v>392</v>
      </c>
      <c r="E33" s="454" t="s">
        <v>393</v>
      </c>
      <c r="F33" s="497" t="s">
        <v>394</v>
      </c>
      <c r="L33" s="454" t="s">
        <v>395</v>
      </c>
      <c r="M33" s="454" t="s">
        <v>396</v>
      </c>
      <c r="N33" s="469" t="s">
        <v>10</v>
      </c>
      <c r="O33" s="469" t="s">
        <v>14</v>
      </c>
      <c r="P33" s="469" t="str">
        <f>INDEX([9]Validacion!$C$15:$G$19,'Mapa de Riesgos'!CY33:CY34,'Mapa de Riesgos'!CZ33:CZ34)</f>
        <v>Alta</v>
      </c>
      <c r="Q33" s="93" t="s">
        <v>397</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2" t="str">
        <f t="shared" si="3"/>
        <v>Fuerte</v>
      </c>
      <c r="AE33" s="469">
        <f>(IF(AD33="Fuerte",100,IF(AD33="Moderado",50,0))+IF(AD34="Fuerte",100,IF(AD34="Moderado",50,0)))/2</f>
        <v>100</v>
      </c>
      <c r="AF33" s="469" t="str">
        <f>IF(AE33=100,"Fuerte",IF(OR(AE33=99,AE33&gt;=50),"Moderado","Débil"))</f>
        <v>Fuerte</v>
      </c>
      <c r="AG33" s="469" t="s">
        <v>150</v>
      </c>
      <c r="AH33" s="469" t="s">
        <v>152</v>
      </c>
      <c r="AI33" s="469" t="str">
        <f>VLOOKUP(IF(DE33=0,DE33+1,DE33),[9]Validacion!$J$15:$K$19,2,FALSE)</f>
        <v>Rara Vez</v>
      </c>
      <c r="AJ33" s="469" t="str">
        <f>VLOOKUP(IF(DG33=0,DG33+1,DG33),[9]Validacion!$J$23:$K$27,2,FALSE)</f>
        <v>Mayor</v>
      </c>
      <c r="AK33" s="469" t="str">
        <f>INDEX([9]Validacion!$C$15:$G$19,IF(DE33=0,DE33+1,'Mapa de Riesgos'!DE33:DE34),IF(DG33=0,DG33+1,'Mapa de Riesgos'!DG33:DG34))</f>
        <v>Alta</v>
      </c>
      <c r="AL33" s="469" t="s">
        <v>226</v>
      </c>
      <c r="AM33" s="93" t="s">
        <v>398</v>
      </c>
      <c r="AN33" s="93" t="s">
        <v>399</v>
      </c>
      <c r="AO33" s="93" t="s">
        <v>25</v>
      </c>
      <c r="AP33" s="84">
        <v>43467</v>
      </c>
      <c r="AQ33" s="84">
        <v>43830</v>
      </c>
      <c r="AR33" s="93" t="s">
        <v>342</v>
      </c>
      <c r="AS33" s="500"/>
      <c r="AT33" s="500"/>
      <c r="AU33" s="93"/>
      <c r="AV33" s="93"/>
      <c r="AW33" s="137"/>
      <c r="AX33" s="86"/>
      <c r="AY33" s="463"/>
      <c r="AZ33" s="94"/>
      <c r="BA33" s="463"/>
      <c r="BB33" s="91"/>
      <c r="BC33" s="91"/>
      <c r="BD33" s="117"/>
      <c r="BE33" s="117"/>
      <c r="BF33" s="117"/>
      <c r="BG33" s="117"/>
      <c r="BH33" s="117"/>
      <c r="BI33" s="117"/>
      <c r="BJ33" s="117"/>
      <c r="BK33" s="117"/>
      <c r="BL33" s="117"/>
      <c r="BM33" s="117"/>
      <c r="BN33" s="117"/>
      <c r="BO33" s="117"/>
      <c r="BP33" s="117"/>
      <c r="BQ33" s="117"/>
      <c r="BR33" s="117"/>
      <c r="BS33" s="117"/>
      <c r="BT33" s="117"/>
      <c r="BU33" s="117"/>
      <c r="BV33" s="117"/>
      <c r="BW33" s="117"/>
      <c r="BX33" s="117"/>
      <c r="BY33" s="117"/>
      <c r="BZ33" s="117"/>
      <c r="CA33" s="117"/>
      <c r="CB33" s="117"/>
      <c r="CC33" s="93"/>
      <c r="CD33" s="93"/>
      <c r="CE33" s="93"/>
      <c r="CF33" s="93"/>
      <c r="CG33" s="93"/>
      <c r="CH33" s="93"/>
      <c r="CI33" s="93"/>
      <c r="CJ33" s="93"/>
      <c r="CK33" s="93"/>
      <c r="CY33" s="463">
        <f>VLOOKUP(N33,[9]Validacion!$I$15:$M$19,2,FALSE)</f>
        <v>2</v>
      </c>
      <c r="CZ33" s="463">
        <f>VLOOKUP(O33,[9]Validacion!$I$23:$J$27,2,FALSE)</f>
        <v>4</v>
      </c>
      <c r="DD33" s="463">
        <f>VLOOKUP($N33,[9]Validacion!$I$15:$M$19,2,FALSE)</f>
        <v>2</v>
      </c>
      <c r="DE33" s="463">
        <f>IF(AF33="Fuerte",DD33-2,IF(AND(AF33="Moderado",AG33="Directamente",AH33="Directamente"),DD33-1,IF(AND(AF33="Moderado",AG33="No Disminuye",AH33="Directamente"),DD33,IF(AND(AF33="Moderado",AG33="Directamente",AH33="No Disminuye"),DD33-1,DD33))))</f>
        <v>0</v>
      </c>
      <c r="DF33" s="463">
        <f>VLOOKUP($O33,[9]Validacion!$I$23:$J$27,2,FALSE)</f>
        <v>4</v>
      </c>
      <c r="DG33" s="472">
        <f>IF(AF33="Fuerte",DF33,IF(AND(AF33="Moderado",AG33="Directamente",AH33="Directamente"),DF33-1,IF(AND(AF33="Moderado",AG33="No Disminuye",AH33="Directamente"),DF33-1,IF(AND(AF33="Moderado",AG33="Directamente",AH33="No Disminuye"),DF33,DF33))))</f>
        <v>4</v>
      </c>
    </row>
    <row r="34" spans="1:111" ht="102" customHeight="1" x14ac:dyDescent="0.25">
      <c r="A34" s="454"/>
      <c r="B34" s="454"/>
      <c r="C34" s="454"/>
      <c r="D34" s="498"/>
      <c r="E34" s="454"/>
      <c r="F34" s="497"/>
      <c r="L34" s="454"/>
      <c r="M34" s="454"/>
      <c r="N34" s="469"/>
      <c r="O34" s="469"/>
      <c r="P34" s="469"/>
      <c r="Q34" s="93" t="s">
        <v>400</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2" t="str">
        <f t="shared" si="3"/>
        <v>Fuerte</v>
      </c>
      <c r="AE34" s="469"/>
      <c r="AF34" s="469"/>
      <c r="AG34" s="469"/>
      <c r="AH34" s="469"/>
      <c r="AI34" s="469"/>
      <c r="AJ34" s="469"/>
      <c r="AK34" s="469"/>
      <c r="AL34" s="469"/>
      <c r="AM34" s="93" t="s">
        <v>401</v>
      </c>
      <c r="AN34" s="93" t="s">
        <v>402</v>
      </c>
      <c r="AO34" s="93" t="s">
        <v>25</v>
      </c>
      <c r="AP34" s="84">
        <v>43467</v>
      </c>
      <c r="AQ34" s="84">
        <v>43830</v>
      </c>
      <c r="AR34" s="93" t="s">
        <v>403</v>
      </c>
      <c r="AS34" s="501"/>
      <c r="AT34" s="501"/>
      <c r="AU34" s="93"/>
      <c r="AV34" s="93"/>
      <c r="AW34" s="138"/>
      <c r="AX34" s="86"/>
      <c r="AY34" s="465"/>
      <c r="AZ34" s="96"/>
      <c r="BA34" s="465"/>
      <c r="BB34" s="92"/>
      <c r="BC34" s="92"/>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93"/>
      <c r="CD34" s="93"/>
      <c r="CE34" s="93"/>
      <c r="CF34" s="93"/>
      <c r="CG34" s="93"/>
      <c r="CH34" s="93"/>
      <c r="CI34" s="93"/>
      <c r="CJ34" s="93"/>
      <c r="CK34" s="93"/>
      <c r="CY34" s="465"/>
      <c r="CZ34" s="465"/>
      <c r="DD34" s="465"/>
      <c r="DE34" s="465"/>
      <c r="DF34" s="465"/>
      <c r="DG34" s="472"/>
    </row>
    <row r="35" spans="1:111" ht="134.25" customHeight="1" x14ac:dyDescent="0.25">
      <c r="A35" s="454" t="s">
        <v>25</v>
      </c>
      <c r="B35" s="454" t="s">
        <v>27</v>
      </c>
      <c r="C35" s="454" t="s">
        <v>27</v>
      </c>
      <c r="D35" s="499" t="s">
        <v>213</v>
      </c>
      <c r="E35" s="454" t="s">
        <v>404</v>
      </c>
      <c r="F35" s="497" t="s">
        <v>405</v>
      </c>
      <c r="L35" s="497" t="s">
        <v>406</v>
      </c>
      <c r="M35" s="497" t="s">
        <v>407</v>
      </c>
      <c r="N35" s="469" t="s">
        <v>10</v>
      </c>
      <c r="O35" s="469" t="s">
        <v>14</v>
      </c>
      <c r="P35" s="469" t="str">
        <f>INDEX([9]Validacion!$C$15:$G$19,'Mapa de Riesgos'!CY35:CY36,'Mapa de Riesgos'!CZ35:CZ36)</f>
        <v>Alta</v>
      </c>
      <c r="Q35" s="93" t="s">
        <v>408</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2" t="str">
        <f>IF(AND(AA35="Moderado",AB35="Moderado",AC35=100),"Moderado",IF(AC35=200,"Fuerte",IF(OR(AC35=150,),"Moderado","Débil")))</f>
        <v>Fuerte</v>
      </c>
      <c r="AE35" s="469">
        <f>(IF(AD35="Fuerte",100,IF(AD35="Moderado",50,0))+IF(AD36="Fuerte",100,IF(AD36="Moderado",50,0)))/2</f>
        <v>100</v>
      </c>
      <c r="AF35" s="469" t="str">
        <f>IF(AE35=100,"Fuerte",IF(OR(AE35=99,AE35&gt;=50),"Moderado","Débil"))</f>
        <v>Fuerte</v>
      </c>
      <c r="AG35" s="469" t="s">
        <v>150</v>
      </c>
      <c r="AH35" s="469" t="s">
        <v>152</v>
      </c>
      <c r="AI35" s="469" t="str">
        <f>VLOOKUP(IF(DE35=0,DE35+1,DE35),[9]Validacion!$J$15:$K$19,2,FALSE)</f>
        <v>Rara Vez</v>
      </c>
      <c r="AJ35" s="469" t="str">
        <f>VLOOKUP(IF(DG35=0,DG35+1,DG35),[9]Validacion!$J$23:$K$27,2,FALSE)</f>
        <v>Mayor</v>
      </c>
      <c r="AK35" s="469" t="str">
        <f>INDEX([9]Validacion!$C$15:$G$19,IF(DE35=0,DE35+1,'Mapa de Riesgos'!DE35:DE36),IF(DG35=0,DG35+1,'Mapa de Riesgos'!DG35:DG36))</f>
        <v>Alta</v>
      </c>
      <c r="AL35" s="469" t="s">
        <v>226</v>
      </c>
      <c r="AM35" s="93" t="s">
        <v>409</v>
      </c>
      <c r="AN35" s="93" t="s">
        <v>314</v>
      </c>
      <c r="AO35" s="93" t="s">
        <v>25</v>
      </c>
      <c r="AP35" s="84">
        <v>43467</v>
      </c>
      <c r="AQ35" s="84">
        <v>43830</v>
      </c>
      <c r="AR35" s="93" t="s">
        <v>410</v>
      </c>
      <c r="AS35" s="500"/>
      <c r="AT35" s="500"/>
      <c r="AU35" s="93"/>
      <c r="AV35" s="93"/>
      <c r="AW35" s="90"/>
      <c r="AX35" s="86"/>
      <c r="AY35" s="463"/>
      <c r="AZ35" s="94"/>
      <c r="BA35" s="463"/>
      <c r="BB35" s="500"/>
      <c r="BC35" s="500"/>
      <c r="BD35" s="93"/>
      <c r="BE35" s="90"/>
      <c r="BF35" s="90"/>
      <c r="BG35" s="86"/>
      <c r="BH35" s="463"/>
      <c r="BI35" s="463"/>
      <c r="BJ35" s="460"/>
      <c r="BK35" s="500"/>
      <c r="BL35" s="500"/>
      <c r="BM35" s="93"/>
      <c r="BN35" s="90"/>
      <c r="BO35" s="90"/>
      <c r="BP35" s="86"/>
      <c r="BQ35" s="463"/>
      <c r="BR35" s="463"/>
      <c r="BS35" s="463"/>
      <c r="BT35" s="117"/>
      <c r="BU35" s="117"/>
      <c r="BV35" s="117"/>
      <c r="BW35" s="117"/>
      <c r="BX35" s="117"/>
      <c r="BY35" s="117"/>
      <c r="BZ35" s="117"/>
      <c r="CA35" s="117"/>
      <c r="CB35" s="117"/>
      <c r="CC35" s="93"/>
      <c r="CD35" s="93"/>
      <c r="CE35" s="93"/>
      <c r="CF35" s="93"/>
      <c r="CG35" s="93"/>
      <c r="CH35" s="93"/>
      <c r="CI35" s="93"/>
      <c r="CJ35" s="93"/>
      <c r="CK35" s="93"/>
      <c r="CY35" s="463">
        <f>VLOOKUP(N35,[9]Validacion!$I$15:$M$19,2,FALSE)</f>
        <v>2</v>
      </c>
      <c r="CZ35" s="463">
        <f>VLOOKUP(O35,[9]Validacion!$I$23:$J$27,2,FALSE)</f>
        <v>4</v>
      </c>
      <c r="DD35" s="463">
        <f>VLOOKUP($N35,[9]Validacion!$I$15:$M$19,2,FALSE)</f>
        <v>2</v>
      </c>
      <c r="DE35" s="463">
        <f>IF(AF35="Fuerte",DD35-2,IF(AND(AF35="Moderado",AG35="Directamente",AH35="Directamente"),DD35-1,IF(AND(AF35="Moderado",AG35="No Disminuye",AH35="Directamente"),DD35,IF(AND(AF35="Moderado",AG35="Directamente",AH35="No Disminuye"),DD35-1,DD35))))</f>
        <v>0</v>
      </c>
      <c r="DF35" s="463">
        <f>VLOOKUP($O35,[9]Validacion!$I$23:$J$27,2,FALSE)</f>
        <v>4</v>
      </c>
      <c r="DG35" s="472">
        <f>IF(AF35="Fuerte",DF35,IF(AND(AF35="Moderado",AG35="Directamente",AH35="Directamente"),DF35-1,IF(AND(AF35="Moderado",AG35="No Disminuye",AH35="Directamente"),DF35-1,IF(AND(AF35="Moderado",AG35="Directamente",AH35="No Disminuye"),DF35,DF35))))</f>
        <v>4</v>
      </c>
    </row>
    <row r="36" spans="1:111" ht="99" customHeight="1" x14ac:dyDescent="0.25">
      <c r="A36" s="454"/>
      <c r="B36" s="454"/>
      <c r="C36" s="454"/>
      <c r="D36" s="499"/>
      <c r="E36" s="454"/>
      <c r="F36" s="497"/>
      <c r="L36" s="497"/>
      <c r="M36" s="497"/>
      <c r="N36" s="469"/>
      <c r="O36" s="469"/>
      <c r="P36" s="469"/>
      <c r="Q36" s="93" t="s">
        <v>411</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2" t="str">
        <f>IF(AND(AA36="Moderado",AB36="Moderado",AC36=100),"Moderado",IF(AC36=200,"Fuerte",IF(OR(AC36=150,),"Moderado","Débil")))</f>
        <v>Fuerte</v>
      </c>
      <c r="AE36" s="469"/>
      <c r="AF36" s="469"/>
      <c r="AG36" s="469"/>
      <c r="AH36" s="469"/>
      <c r="AI36" s="469"/>
      <c r="AJ36" s="469"/>
      <c r="AK36" s="469"/>
      <c r="AL36" s="469"/>
      <c r="AM36" s="93" t="s">
        <v>412</v>
      </c>
      <c r="AN36" s="93" t="s">
        <v>413</v>
      </c>
      <c r="AO36" s="93" t="s">
        <v>25</v>
      </c>
      <c r="AP36" s="84">
        <v>43467</v>
      </c>
      <c r="AQ36" s="84">
        <v>43830</v>
      </c>
      <c r="AR36" s="93" t="s">
        <v>414</v>
      </c>
      <c r="AS36" s="501"/>
      <c r="AT36" s="501"/>
      <c r="AU36" s="93"/>
      <c r="AV36" s="93"/>
      <c r="AW36" s="113"/>
      <c r="AX36" s="86"/>
      <c r="AY36" s="465"/>
      <c r="AZ36" s="96"/>
      <c r="BA36" s="465"/>
      <c r="BB36" s="501"/>
      <c r="BC36" s="501"/>
      <c r="BD36" s="93"/>
      <c r="BE36" s="93"/>
      <c r="BF36" s="113"/>
      <c r="BG36" s="86"/>
      <c r="BH36" s="465"/>
      <c r="BI36" s="465"/>
      <c r="BJ36" s="462"/>
      <c r="BK36" s="501"/>
      <c r="BL36" s="501"/>
      <c r="BM36" s="93"/>
      <c r="BN36" s="93"/>
      <c r="BO36" s="113"/>
      <c r="BP36" s="86"/>
      <c r="BQ36" s="465"/>
      <c r="BR36" s="465"/>
      <c r="BS36" s="465"/>
      <c r="BT36" s="117"/>
      <c r="BU36" s="117"/>
      <c r="BV36" s="117"/>
      <c r="BW36" s="117"/>
      <c r="BX36" s="117"/>
      <c r="BY36" s="117"/>
      <c r="BZ36" s="117"/>
      <c r="CA36" s="117"/>
      <c r="CB36" s="117"/>
      <c r="CC36" s="93"/>
      <c r="CD36" s="93"/>
      <c r="CE36" s="93"/>
      <c r="CF36" s="93"/>
      <c r="CG36" s="93"/>
      <c r="CH36" s="93"/>
      <c r="CI36" s="93"/>
      <c r="CJ36" s="93"/>
      <c r="CK36" s="93"/>
      <c r="CY36" s="465"/>
      <c r="CZ36" s="465"/>
      <c r="DD36" s="465"/>
      <c r="DE36" s="465"/>
      <c r="DF36" s="465"/>
      <c r="DG36" s="472"/>
    </row>
    <row r="37" spans="1:111" ht="99" customHeight="1" x14ac:dyDescent="0.25">
      <c r="A37" s="454" t="s">
        <v>24</v>
      </c>
      <c r="B37" s="454" t="s">
        <v>27</v>
      </c>
      <c r="C37" s="454" t="s">
        <v>27</v>
      </c>
      <c r="D37" s="502" t="s">
        <v>202</v>
      </c>
      <c r="E37" s="454" t="s">
        <v>415</v>
      </c>
      <c r="F37" s="454" t="s">
        <v>416</v>
      </c>
      <c r="L37" s="454" t="s">
        <v>417</v>
      </c>
      <c r="M37" s="454" t="s">
        <v>418</v>
      </c>
      <c r="N37" s="469" t="s">
        <v>10</v>
      </c>
      <c r="O37" s="469" t="s">
        <v>14</v>
      </c>
      <c r="P37" s="469" t="str">
        <f>INDEX([9]Validacion!$C$15:$G$19,'Mapa de Riesgos'!CY37:CY40,'Mapa de Riesgos'!CZ37:CZ40)</f>
        <v>Alta</v>
      </c>
      <c r="Q37" s="93" t="s">
        <v>419</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2" t="str">
        <f t="shared" si="3"/>
        <v>Fuerte</v>
      </c>
      <c r="AE37" s="471">
        <f>(IF(AD37="Fuerte",100,IF(AD37="Moderado",50,0))+IF(AD38="Fuerte",100,IF(AD38="Moderado",50,0))+IF(AD39="Fuerte",100,IF(AD39="Moderado",50,0))+IF(AD40="Fuerte",100,IF(AD40="Moderado",50,0)))/4</f>
        <v>100</v>
      </c>
      <c r="AF37" s="469" t="str">
        <f>IF(AE37=100,"Fuerte",IF(OR(AE37=99,AE37&gt;=50),"Moderado","Débil"))</f>
        <v>Fuerte</v>
      </c>
      <c r="AG37" s="469" t="s">
        <v>150</v>
      </c>
      <c r="AH37" s="469" t="s">
        <v>152</v>
      </c>
      <c r="AI37" s="469" t="str">
        <f>VLOOKUP(IF(DE37=0,DE37+1,DE37),[9]Validacion!$J$15:$K$19,2,FALSE)</f>
        <v>Rara Vez</v>
      </c>
      <c r="AJ37" s="469" t="str">
        <f>VLOOKUP(IF(DG37=0,DG37+1,DG37),[9]Validacion!$J$23:$K$27,2,FALSE)</f>
        <v>Mayor</v>
      </c>
      <c r="AK37" s="469" t="str">
        <f>INDEX([9]Validacion!$C$15:$G$19,IF(DE37=0,DE37+1,'Mapa de Riesgos'!DE37:DE40),IF(DG37=0,DG37+1,'Mapa de Riesgos'!DG37:DG40))</f>
        <v>Alta</v>
      </c>
      <c r="AL37" s="469" t="s">
        <v>226</v>
      </c>
      <c r="AM37" s="93" t="s">
        <v>420</v>
      </c>
      <c r="AN37" s="93" t="s">
        <v>421</v>
      </c>
      <c r="AO37" s="93" t="s">
        <v>422</v>
      </c>
      <c r="AP37" s="84">
        <v>43467</v>
      </c>
      <c r="AQ37" s="84">
        <v>43830</v>
      </c>
      <c r="AR37" s="93" t="s">
        <v>423</v>
      </c>
      <c r="AS37" s="139"/>
      <c r="AT37" s="139"/>
      <c r="AU37" s="93"/>
      <c r="AV37" s="85"/>
      <c r="AW37" s="119"/>
      <c r="AX37" s="86"/>
      <c r="AY37" s="463"/>
      <c r="AZ37" s="94"/>
      <c r="BA37" s="463"/>
      <c r="BB37" s="139"/>
      <c r="BC37" s="139"/>
      <c r="BD37" s="93"/>
      <c r="BE37" s="85"/>
      <c r="BF37" s="119"/>
      <c r="BG37" s="86"/>
      <c r="BH37" s="463"/>
      <c r="BI37" s="463"/>
      <c r="BJ37" s="139" t="s">
        <v>424</v>
      </c>
      <c r="BK37" s="139"/>
      <c r="BL37" s="139"/>
      <c r="BM37" s="93"/>
      <c r="BN37" s="85"/>
      <c r="BO37" s="119"/>
      <c r="BP37" s="86"/>
      <c r="BQ37" s="463"/>
      <c r="BR37" s="463"/>
      <c r="BS37" s="139"/>
      <c r="BT37" s="139"/>
      <c r="BU37" s="93"/>
      <c r="BV37" s="85"/>
      <c r="BW37" s="119"/>
      <c r="BX37" s="86"/>
      <c r="BY37" s="463"/>
      <c r="BZ37" s="463"/>
      <c r="CA37" s="117"/>
      <c r="CB37" s="117"/>
      <c r="CC37" s="93"/>
      <c r="CD37" s="93"/>
      <c r="CE37" s="93"/>
      <c r="CF37" s="93"/>
      <c r="CG37" s="93"/>
      <c r="CH37" s="93"/>
      <c r="CI37" s="93"/>
      <c r="CJ37" s="93"/>
      <c r="CK37" s="93"/>
      <c r="CY37" s="463">
        <f>VLOOKUP(N37,[9]Validacion!$I$15:$M$19,2,FALSE)</f>
        <v>2</v>
      </c>
      <c r="CZ37" s="463">
        <f>VLOOKUP(O37,[9]Validacion!$I$23:$J$27,2,FALSE)</f>
        <v>4</v>
      </c>
      <c r="DD37" s="463">
        <f>VLOOKUP($N37,[9]Validacion!$I$15:$M$19,2,FALSE)</f>
        <v>2</v>
      </c>
      <c r="DE37" s="463">
        <f>IF(AF37="Fuerte",DD37-2,IF(AND(AF37="Moderado",AG37="Directamente",AH37="Directamente"),DD37-1,IF(AND(AF37="Moderado",AG37="No Disminuye",AH37="Directamente"),DD37,IF(AND(AF37="Moderado",AG37="Directamente",AH37="No Disminuye"),DD37-1,DD37))))</f>
        <v>0</v>
      </c>
      <c r="DF37" s="463">
        <f>VLOOKUP($O37,[9]Validacion!$I$23:$J$27,2,FALSE)</f>
        <v>4</v>
      </c>
      <c r="DG37" s="472">
        <f>IF(AF37="Fuerte",DF37,IF(AND(AF37="Moderado",AG37="Directamente",AH37="Directamente"),DF37-1,IF(AND(AF37="Moderado",AG37="No Disminuye",AH37="Directamente"),DF37-1,IF(AND(AF37="Moderado",AG37="Directamente",AH37="No Disminuye"),DF37,DF37))))</f>
        <v>4</v>
      </c>
    </row>
    <row r="38" spans="1:111" ht="107.25" customHeight="1" x14ac:dyDescent="0.25">
      <c r="A38" s="454"/>
      <c r="B38" s="454"/>
      <c r="C38" s="454"/>
      <c r="D38" s="502"/>
      <c r="E38" s="454"/>
      <c r="F38" s="454"/>
      <c r="L38" s="454"/>
      <c r="M38" s="454"/>
      <c r="N38" s="469"/>
      <c r="O38" s="469"/>
      <c r="P38" s="469"/>
      <c r="Q38" s="93" t="s">
        <v>425</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2" t="str">
        <f t="shared" si="3"/>
        <v>Fuerte</v>
      </c>
      <c r="AE38" s="471"/>
      <c r="AF38" s="469"/>
      <c r="AG38" s="469"/>
      <c r="AH38" s="469"/>
      <c r="AI38" s="469"/>
      <c r="AJ38" s="469"/>
      <c r="AK38" s="469"/>
      <c r="AL38" s="469"/>
      <c r="AM38" s="93" t="s">
        <v>426</v>
      </c>
      <c r="AN38" s="93" t="s">
        <v>427</v>
      </c>
      <c r="AO38" s="93" t="s">
        <v>422</v>
      </c>
      <c r="AP38" s="84">
        <v>43467</v>
      </c>
      <c r="AQ38" s="84">
        <v>43830</v>
      </c>
      <c r="AR38" s="93" t="s">
        <v>428</v>
      </c>
      <c r="AS38" s="139"/>
      <c r="AT38" s="139"/>
      <c r="AU38" s="466"/>
      <c r="AV38" s="457"/>
      <c r="AW38" s="503"/>
      <c r="AX38" s="479"/>
      <c r="AY38" s="464"/>
      <c r="AZ38" s="95"/>
      <c r="BA38" s="464"/>
      <c r="BB38" s="139"/>
      <c r="BC38" s="139"/>
      <c r="BD38" s="466"/>
      <c r="BE38" s="457"/>
      <c r="BF38" s="503"/>
      <c r="BG38" s="479"/>
      <c r="BH38" s="464"/>
      <c r="BI38" s="464"/>
      <c r="BJ38" s="500" t="s">
        <v>429</v>
      </c>
      <c r="BK38" s="139"/>
      <c r="BL38" s="139"/>
      <c r="BM38" s="466"/>
      <c r="BN38" s="457"/>
      <c r="BO38" s="503"/>
      <c r="BP38" s="479"/>
      <c r="BQ38" s="464"/>
      <c r="BR38" s="464"/>
      <c r="BS38" s="500"/>
      <c r="BT38" s="139"/>
      <c r="BU38" s="466"/>
      <c r="BV38" s="457"/>
      <c r="BW38" s="503"/>
      <c r="BX38" s="479"/>
      <c r="BY38" s="464"/>
      <c r="BZ38" s="464"/>
      <c r="CA38" s="117"/>
      <c r="CB38" s="117"/>
      <c r="CC38" s="93"/>
      <c r="CD38" s="93"/>
      <c r="CE38" s="93"/>
      <c r="CF38" s="93"/>
      <c r="CG38" s="93"/>
      <c r="CH38" s="93"/>
      <c r="CI38" s="93"/>
      <c r="CJ38" s="93"/>
      <c r="CK38" s="93"/>
      <c r="CY38" s="464"/>
      <c r="CZ38" s="464"/>
      <c r="DD38" s="464"/>
      <c r="DE38" s="464"/>
      <c r="DF38" s="464"/>
      <c r="DG38" s="472"/>
    </row>
    <row r="39" spans="1:111" ht="105" customHeight="1" x14ac:dyDescent="0.25">
      <c r="A39" s="454"/>
      <c r="B39" s="454"/>
      <c r="C39" s="454"/>
      <c r="D39" s="502"/>
      <c r="E39" s="454"/>
      <c r="F39" s="454"/>
      <c r="L39" s="454"/>
      <c r="M39" s="454"/>
      <c r="N39" s="469"/>
      <c r="O39" s="469"/>
      <c r="P39" s="469"/>
      <c r="Q39" s="93" t="s">
        <v>430</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2" t="str">
        <f t="shared" si="3"/>
        <v>Fuerte</v>
      </c>
      <c r="AE39" s="471"/>
      <c r="AF39" s="469"/>
      <c r="AG39" s="469"/>
      <c r="AH39" s="469"/>
      <c r="AI39" s="469"/>
      <c r="AJ39" s="469"/>
      <c r="AK39" s="469"/>
      <c r="AL39" s="469"/>
      <c r="AM39" s="93" t="s">
        <v>431</v>
      </c>
      <c r="AN39" s="93" t="s">
        <v>432</v>
      </c>
      <c r="AO39" s="93" t="s">
        <v>422</v>
      </c>
      <c r="AP39" s="84">
        <v>43467</v>
      </c>
      <c r="AQ39" s="84">
        <v>43830</v>
      </c>
      <c r="AR39" s="93" t="s">
        <v>433</v>
      </c>
      <c r="AS39" s="139"/>
      <c r="AT39" s="139"/>
      <c r="AU39" s="467"/>
      <c r="AV39" s="458"/>
      <c r="AW39" s="504"/>
      <c r="AX39" s="506"/>
      <c r="AY39" s="464"/>
      <c r="AZ39" s="95"/>
      <c r="BA39" s="464"/>
      <c r="BB39" s="139"/>
      <c r="BC39" s="139"/>
      <c r="BD39" s="467"/>
      <c r="BE39" s="458"/>
      <c r="BF39" s="504"/>
      <c r="BG39" s="506"/>
      <c r="BH39" s="464"/>
      <c r="BI39" s="464"/>
      <c r="BJ39" s="507"/>
      <c r="BK39" s="139"/>
      <c r="BL39" s="139"/>
      <c r="BM39" s="467"/>
      <c r="BN39" s="458"/>
      <c r="BO39" s="504"/>
      <c r="BP39" s="506"/>
      <c r="BQ39" s="464"/>
      <c r="BR39" s="464"/>
      <c r="BS39" s="507"/>
      <c r="BT39" s="139"/>
      <c r="BU39" s="467"/>
      <c r="BV39" s="458"/>
      <c r="BW39" s="504"/>
      <c r="BX39" s="506"/>
      <c r="BY39" s="464"/>
      <c r="BZ39" s="464"/>
      <c r="CA39" s="117"/>
      <c r="CB39" s="117"/>
      <c r="CC39" s="93"/>
      <c r="CD39" s="93"/>
      <c r="CE39" s="93"/>
      <c r="CF39" s="93"/>
      <c r="CG39" s="93"/>
      <c r="CH39" s="93"/>
      <c r="CI39" s="93"/>
      <c r="CJ39" s="93"/>
      <c r="CK39" s="93"/>
      <c r="CY39" s="464"/>
      <c r="CZ39" s="464"/>
      <c r="DD39" s="464"/>
      <c r="DE39" s="464"/>
      <c r="DF39" s="464"/>
      <c r="DG39" s="472"/>
    </row>
    <row r="40" spans="1:111" ht="93.75" customHeight="1" x14ac:dyDescent="0.25">
      <c r="A40" s="454"/>
      <c r="B40" s="454"/>
      <c r="C40" s="454"/>
      <c r="D40" s="502"/>
      <c r="E40" s="454"/>
      <c r="F40" s="454"/>
      <c r="L40" s="454"/>
      <c r="M40" s="454"/>
      <c r="N40" s="469"/>
      <c r="O40" s="469"/>
      <c r="P40" s="469"/>
      <c r="Q40" s="93" t="s">
        <v>434</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2" t="str">
        <f t="shared" si="3"/>
        <v>Fuerte</v>
      </c>
      <c r="AE40" s="471"/>
      <c r="AF40" s="469"/>
      <c r="AG40" s="469"/>
      <c r="AH40" s="469"/>
      <c r="AI40" s="469"/>
      <c r="AJ40" s="469"/>
      <c r="AK40" s="469"/>
      <c r="AL40" s="469"/>
      <c r="AM40" s="140" t="s">
        <v>435</v>
      </c>
      <c r="AN40" s="93" t="s">
        <v>436</v>
      </c>
      <c r="AO40" s="93" t="s">
        <v>422</v>
      </c>
      <c r="AP40" s="84">
        <v>43467</v>
      </c>
      <c r="AQ40" s="84">
        <v>43830</v>
      </c>
      <c r="AR40" s="93" t="s">
        <v>437</v>
      </c>
      <c r="AS40" s="139"/>
      <c r="AT40" s="139"/>
      <c r="AU40" s="468"/>
      <c r="AV40" s="459"/>
      <c r="AW40" s="505"/>
      <c r="AX40" s="480"/>
      <c r="AY40" s="465"/>
      <c r="AZ40" s="96"/>
      <c r="BA40" s="465"/>
      <c r="BB40" s="139"/>
      <c r="BC40" s="139"/>
      <c r="BD40" s="468"/>
      <c r="BE40" s="459"/>
      <c r="BF40" s="505"/>
      <c r="BG40" s="480"/>
      <c r="BH40" s="465"/>
      <c r="BI40" s="465"/>
      <c r="BJ40" s="501"/>
      <c r="BK40" s="139"/>
      <c r="BL40" s="139"/>
      <c r="BM40" s="468"/>
      <c r="BN40" s="459"/>
      <c r="BO40" s="505"/>
      <c r="BP40" s="480"/>
      <c r="BQ40" s="465"/>
      <c r="BR40" s="465"/>
      <c r="BS40" s="501"/>
      <c r="BT40" s="139"/>
      <c r="BU40" s="468"/>
      <c r="BV40" s="459"/>
      <c r="BW40" s="505"/>
      <c r="BX40" s="480"/>
      <c r="BY40" s="465"/>
      <c r="BZ40" s="465"/>
      <c r="CA40" s="117"/>
      <c r="CB40" s="117"/>
      <c r="CC40" s="93"/>
      <c r="CD40" s="93"/>
      <c r="CE40" s="93"/>
      <c r="CF40" s="93"/>
      <c r="CG40" s="93"/>
      <c r="CH40" s="93"/>
      <c r="CI40" s="93"/>
      <c r="CJ40" s="93"/>
      <c r="CK40" s="93"/>
      <c r="CY40" s="465"/>
      <c r="CZ40" s="465"/>
      <c r="DD40" s="464"/>
      <c r="DE40" s="464"/>
      <c r="DF40" s="464"/>
      <c r="DG40" s="472"/>
    </row>
    <row r="41" spans="1:111" ht="81.75" customHeight="1" x14ac:dyDescent="0.25">
      <c r="A41" s="454" t="s">
        <v>24</v>
      </c>
      <c r="B41" s="454" t="s">
        <v>27</v>
      </c>
      <c r="C41" s="454" t="s">
        <v>27</v>
      </c>
      <c r="D41" s="502" t="s">
        <v>203</v>
      </c>
      <c r="E41" s="454" t="s">
        <v>415</v>
      </c>
      <c r="F41" s="454" t="s">
        <v>438</v>
      </c>
      <c r="L41" s="454" t="s">
        <v>439</v>
      </c>
      <c r="M41" s="454" t="s">
        <v>440</v>
      </c>
      <c r="N41" s="469" t="s">
        <v>10</v>
      </c>
      <c r="O41" s="469" t="s">
        <v>14</v>
      </c>
      <c r="P41" s="469" t="str">
        <f>INDEX([9]Validacion!$C$15:$G$19,'Mapa de Riesgos'!CY41:CY43,'Mapa de Riesgos'!CZ41:CZ43)</f>
        <v>Alta</v>
      </c>
      <c r="Q41" s="93" t="s">
        <v>441</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2" t="str">
        <f t="shared" si="3"/>
        <v>Fuerte</v>
      </c>
      <c r="AE41" s="471">
        <f>(IF(AD41="Fuerte",100,IF(AD41="Moderado",50,0))+IF(AD42="Fuerte",100,IF(AD42="Moderado",50,0))+IF(AD43="Fuerte",100,IF(AD43="Moderado",50,0)))/3</f>
        <v>100</v>
      </c>
      <c r="AF41" s="469" t="str">
        <f>IF(AE41=100,"Fuerte",IF(OR(AE41=99,AE41&gt;=50),"Moderado","Débil"))</f>
        <v>Fuerte</v>
      </c>
      <c r="AG41" s="469" t="s">
        <v>150</v>
      </c>
      <c r="AH41" s="469" t="s">
        <v>152</v>
      </c>
      <c r="AI41" s="469" t="str">
        <f>VLOOKUP(IF(DE41=0,DE41+1,DE41),[9]Validacion!$J$15:$K$19,2,FALSE)</f>
        <v>Rara Vez</v>
      </c>
      <c r="AJ41" s="469" t="str">
        <f>VLOOKUP(IF(DG41=0,DG41+1,DG41),[9]Validacion!$J$23:$K$27,2,FALSE)</f>
        <v>Mayor</v>
      </c>
      <c r="AK41" s="469" t="str">
        <f>INDEX([9]Validacion!$C$15:$G$19,IF(DE41=0,DE41+1,'Mapa de Riesgos'!DE41:DE43),IF(DG41=0,DG41+1,'Mapa de Riesgos'!DG41:DG43))</f>
        <v>Alta</v>
      </c>
      <c r="AL41" s="469" t="s">
        <v>226</v>
      </c>
      <c r="AM41" s="93" t="s">
        <v>442</v>
      </c>
      <c r="AN41" s="93" t="s">
        <v>443</v>
      </c>
      <c r="AO41" s="93" t="s">
        <v>444</v>
      </c>
      <c r="AP41" s="84">
        <v>43467</v>
      </c>
      <c r="AQ41" s="84">
        <v>43830</v>
      </c>
      <c r="AR41" s="93" t="s">
        <v>445</v>
      </c>
      <c r="AS41" s="139"/>
      <c r="AT41" s="139"/>
      <c r="AU41" s="93"/>
      <c r="AV41" s="93"/>
      <c r="AW41" s="141"/>
      <c r="AX41" s="86"/>
      <c r="AY41" s="463"/>
      <c r="AZ41" s="94"/>
      <c r="BA41" s="463"/>
      <c r="BB41" s="20"/>
      <c r="BC41" s="20"/>
      <c r="BD41" s="93"/>
      <c r="BE41" s="121"/>
      <c r="BF41" s="142"/>
      <c r="BG41" s="143"/>
      <c r="BH41" s="463"/>
      <c r="BI41" s="463"/>
      <c r="BJ41" s="460"/>
      <c r="BK41" s="20"/>
      <c r="BL41" s="20"/>
      <c r="BM41" s="93"/>
      <c r="BN41" s="121"/>
      <c r="BO41" s="142"/>
      <c r="BP41" s="86"/>
      <c r="BQ41" s="463"/>
      <c r="BR41" s="463"/>
      <c r="BS41" s="117"/>
      <c r="BT41" s="117"/>
      <c r="BU41" s="117"/>
      <c r="BV41" s="117"/>
      <c r="BW41" s="117"/>
      <c r="BX41" s="117"/>
      <c r="BY41" s="117"/>
      <c r="BZ41" s="117"/>
      <c r="CA41" s="117"/>
      <c r="CB41" s="117"/>
      <c r="CC41" s="93"/>
      <c r="CD41" s="93"/>
      <c r="CE41" s="93"/>
      <c r="CF41" s="93"/>
      <c r="CG41" s="93"/>
      <c r="CH41" s="93"/>
      <c r="CI41" s="93"/>
      <c r="CJ41" s="93"/>
      <c r="CK41" s="93"/>
      <c r="CY41" s="463">
        <f>VLOOKUP(N41,[9]Validacion!$I$15:$M$19,2,FALSE)</f>
        <v>2</v>
      </c>
      <c r="CZ41" s="463">
        <f>VLOOKUP(O41,[9]Validacion!$I$23:$J$27,2,FALSE)</f>
        <v>4</v>
      </c>
      <c r="DD41" s="463">
        <f>VLOOKUP($N41,[9]Validacion!$I$15:$M$19,2,FALSE)</f>
        <v>2</v>
      </c>
      <c r="DE41" s="463">
        <f>IF(AF41="Fuerte",DD41-2,IF(AND(AF41="Moderado",AG41="Directamente",AH41="Directamente"),DD41-1,IF(AND(AF41="Moderado",AG41="No Disminuye",AH41="Directamente"),DD41,IF(AND(AF41="Moderado",AG41="Directamente",AH41="No Disminuye"),DD41-1,DD41))))</f>
        <v>0</v>
      </c>
      <c r="DF41" s="463">
        <f>VLOOKUP($O41,[9]Validacion!$I$23:$J$27,2,FALSE)</f>
        <v>4</v>
      </c>
      <c r="DG41" s="472">
        <f>IF(AF41="Fuerte",DF41,IF(AND(AF41="Moderado",AG41="Directamente",AH41="Directamente"),DF41-1,IF(AND(AF41="Moderado",AG41="No Disminuye",AH41="Directamente"),DF41-1,IF(AND(AF41="Moderado",AG41="Directamente",AH41="No Disminuye"),DF41,DF41))))</f>
        <v>4</v>
      </c>
    </row>
    <row r="42" spans="1:111" ht="70.5" customHeight="1" x14ac:dyDescent="0.25">
      <c r="A42" s="454"/>
      <c r="B42" s="454"/>
      <c r="C42" s="454"/>
      <c r="D42" s="502"/>
      <c r="E42" s="454"/>
      <c r="F42" s="454"/>
      <c r="L42" s="454"/>
      <c r="M42" s="454"/>
      <c r="N42" s="469"/>
      <c r="O42" s="469"/>
      <c r="P42" s="469"/>
      <c r="Q42" s="93" t="s">
        <v>446</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2" t="str">
        <f t="shared" si="3"/>
        <v>Fuerte</v>
      </c>
      <c r="AE42" s="471"/>
      <c r="AF42" s="469"/>
      <c r="AG42" s="469"/>
      <c r="AH42" s="469"/>
      <c r="AI42" s="469"/>
      <c r="AJ42" s="469"/>
      <c r="AK42" s="469"/>
      <c r="AL42" s="469"/>
      <c r="AM42" s="93" t="s">
        <v>447</v>
      </c>
      <c r="AN42" s="93" t="s">
        <v>448</v>
      </c>
      <c r="AO42" s="93" t="s">
        <v>444</v>
      </c>
      <c r="AP42" s="84">
        <v>43467</v>
      </c>
      <c r="AQ42" s="84">
        <v>43830</v>
      </c>
      <c r="AR42" s="93" t="s">
        <v>334</v>
      </c>
      <c r="AS42" s="139"/>
      <c r="AT42" s="139"/>
      <c r="AU42" s="93"/>
      <c r="AV42" s="93"/>
      <c r="AW42" s="141"/>
      <c r="AX42" s="86"/>
      <c r="AY42" s="464"/>
      <c r="AZ42" s="95"/>
      <c r="BA42" s="464"/>
      <c r="BB42" s="93"/>
      <c r="BC42" s="93"/>
      <c r="BD42" s="117"/>
      <c r="BE42" s="117"/>
      <c r="BF42" s="144"/>
      <c r="BG42" s="143"/>
      <c r="BH42" s="464"/>
      <c r="BI42" s="464"/>
      <c r="BJ42" s="461"/>
      <c r="BK42" s="93"/>
      <c r="BL42" s="93"/>
      <c r="BM42" s="117"/>
      <c r="BN42" s="117"/>
      <c r="BO42" s="117"/>
      <c r="BP42" s="117"/>
      <c r="BQ42" s="464"/>
      <c r="BR42" s="464"/>
      <c r="BS42" s="117"/>
      <c r="BT42" s="117"/>
      <c r="BU42" s="117"/>
      <c r="BV42" s="117"/>
      <c r="BW42" s="117"/>
      <c r="BX42" s="117"/>
      <c r="BY42" s="117"/>
      <c r="BZ42" s="117"/>
      <c r="CA42" s="117"/>
      <c r="CB42" s="117"/>
      <c r="CC42" s="93"/>
      <c r="CD42" s="93"/>
      <c r="CE42" s="93"/>
      <c r="CF42" s="93"/>
      <c r="CG42" s="93"/>
      <c r="CH42" s="93"/>
      <c r="CI42" s="93"/>
      <c r="CJ42" s="93"/>
      <c r="CK42" s="93"/>
      <c r="CY42" s="464"/>
      <c r="CZ42" s="464"/>
      <c r="DD42" s="464"/>
      <c r="DE42" s="464"/>
      <c r="DF42" s="464"/>
      <c r="DG42" s="472"/>
    </row>
    <row r="43" spans="1:111" ht="84.75" customHeight="1" x14ac:dyDescent="0.25">
      <c r="A43" s="454"/>
      <c r="B43" s="454"/>
      <c r="C43" s="454"/>
      <c r="D43" s="502"/>
      <c r="E43" s="454"/>
      <c r="F43" s="454"/>
      <c r="L43" s="454"/>
      <c r="M43" s="454"/>
      <c r="N43" s="469"/>
      <c r="O43" s="469"/>
      <c r="P43" s="469"/>
      <c r="Q43" s="93" t="s">
        <v>449</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2" t="str">
        <f t="shared" si="3"/>
        <v>Fuerte</v>
      </c>
      <c r="AE43" s="471"/>
      <c r="AF43" s="469"/>
      <c r="AG43" s="469"/>
      <c r="AH43" s="469"/>
      <c r="AI43" s="469"/>
      <c r="AJ43" s="469"/>
      <c r="AK43" s="469"/>
      <c r="AL43" s="469"/>
      <c r="AM43" s="93" t="s">
        <v>450</v>
      </c>
      <c r="AN43" s="93" t="s">
        <v>451</v>
      </c>
      <c r="AO43" s="93" t="s">
        <v>444</v>
      </c>
      <c r="AP43" s="84">
        <v>43467</v>
      </c>
      <c r="AQ43" s="84">
        <v>43830</v>
      </c>
      <c r="AR43" s="93" t="s">
        <v>452</v>
      </c>
      <c r="AS43" s="139"/>
      <c r="AT43" s="139"/>
      <c r="AU43" s="93"/>
      <c r="AV43" s="93"/>
      <c r="AW43" s="119"/>
      <c r="AX43" s="86"/>
      <c r="AY43" s="465"/>
      <c r="AZ43" s="96"/>
      <c r="BA43" s="465"/>
      <c r="BB43" s="139"/>
      <c r="BC43" s="139"/>
      <c r="BD43" s="93"/>
      <c r="BE43" s="93"/>
      <c r="BF43" s="145"/>
      <c r="BG43" s="143"/>
      <c r="BH43" s="465"/>
      <c r="BI43" s="465"/>
      <c r="BJ43" s="462"/>
      <c r="BK43" s="139"/>
      <c r="BL43" s="139"/>
      <c r="BM43" s="93"/>
      <c r="BN43" s="93"/>
      <c r="BO43" s="145"/>
      <c r="BP43" s="143"/>
      <c r="BQ43" s="465"/>
      <c r="BR43" s="465"/>
      <c r="BS43" s="93"/>
      <c r="BT43" s="117"/>
      <c r="BU43" s="117"/>
      <c r="BV43" s="117"/>
      <c r="BW43" s="117"/>
      <c r="BX43" s="117"/>
      <c r="BY43" s="117"/>
      <c r="BZ43" s="117"/>
      <c r="CA43" s="117"/>
      <c r="CB43" s="117"/>
      <c r="CC43" s="93"/>
      <c r="CD43" s="93"/>
      <c r="CE43" s="93"/>
      <c r="CF43" s="93"/>
      <c r="CG43" s="93"/>
      <c r="CH43" s="93"/>
      <c r="CI43" s="93"/>
      <c r="CJ43" s="93"/>
      <c r="CK43" s="93"/>
      <c r="CY43" s="465"/>
      <c r="CZ43" s="465"/>
      <c r="DD43" s="464"/>
      <c r="DE43" s="464"/>
      <c r="DF43" s="464"/>
      <c r="DG43" s="472"/>
    </row>
    <row r="44" spans="1:111" ht="133.5" customHeight="1" x14ac:dyDescent="0.25">
      <c r="A44" s="454" t="s">
        <v>24</v>
      </c>
      <c r="B44" s="454" t="s">
        <v>27</v>
      </c>
      <c r="C44" s="454" t="s">
        <v>27</v>
      </c>
      <c r="D44" s="502" t="s">
        <v>204</v>
      </c>
      <c r="E44" s="454" t="s">
        <v>415</v>
      </c>
      <c r="F44" s="454" t="s">
        <v>453</v>
      </c>
      <c r="L44" s="454" t="s">
        <v>454</v>
      </c>
      <c r="M44" s="454" t="s">
        <v>455</v>
      </c>
      <c r="N44" s="469" t="s">
        <v>11</v>
      </c>
      <c r="O44" s="469" t="s">
        <v>14</v>
      </c>
      <c r="P44" s="469" t="str">
        <f>INDEX([9]Validacion!$C$15:$G$19,'Mapa de Riesgos'!CY44:CY45,'Mapa de Riesgos'!CZ44:CZ45)</f>
        <v>Alta</v>
      </c>
      <c r="Q44" s="93" t="s">
        <v>456</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2" t="str">
        <f t="shared" si="3"/>
        <v>Fuerte</v>
      </c>
      <c r="AE44" s="469">
        <f>(IF(AD44="Fuerte",100,IF(AD44="Moderado",50,0))+IF(AD45="Fuerte",100,IF(AD45="Moderado",50,0)))/2</f>
        <v>100</v>
      </c>
      <c r="AF44" s="469" t="str">
        <f>IF(AE44=100,"Fuerte",IF(OR(AE44=99,AE44&gt;=50),"Moderado","Débil"))</f>
        <v>Fuerte</v>
      </c>
      <c r="AG44" s="469" t="s">
        <v>150</v>
      </c>
      <c r="AH44" s="469" t="s">
        <v>152</v>
      </c>
      <c r="AI44" s="469" t="str">
        <f>VLOOKUP(IF(DE44=0,DE44+1,IF(DE44=-1,DE44+2,DE44)),[9]Validacion!$J$15:$K$19,2,FALSE)</f>
        <v>Rara Vez</v>
      </c>
      <c r="AJ44" s="469" t="str">
        <f>VLOOKUP(IF(DG44=0,DG44+1,DG44),[9]Validacion!$J$23:$K$27,2,FALSE)</f>
        <v>Mayor</v>
      </c>
      <c r="AK44" s="469" t="str">
        <f>INDEX([9]Validacion!$C$15:$G$19,IF(DE44=0,DE44+1,IF(DE44=-1,DE44+2,'Mapa de Riesgos'!DE44:DE45)),IF(DG44=0,DG44+1,'Mapa de Riesgos'!DG44:DG45))</f>
        <v>Alta</v>
      </c>
      <c r="AL44" s="469" t="s">
        <v>226</v>
      </c>
      <c r="AM44" s="85" t="s">
        <v>457</v>
      </c>
      <c r="AN44" s="93" t="s">
        <v>458</v>
      </c>
      <c r="AO44" s="93" t="s">
        <v>459</v>
      </c>
      <c r="AP44" s="84">
        <v>43467</v>
      </c>
      <c r="AQ44" s="84">
        <v>43830</v>
      </c>
      <c r="AR44" s="93" t="s">
        <v>460</v>
      </c>
      <c r="AS44" s="500"/>
      <c r="AT44" s="500"/>
      <c r="AU44" s="93"/>
      <c r="AV44" s="93"/>
      <c r="AW44" s="119"/>
      <c r="AX44" s="86"/>
      <c r="AY44" s="463"/>
      <c r="AZ44" s="94"/>
      <c r="BA44" s="463"/>
      <c r="BB44" s="500"/>
      <c r="BC44" s="500"/>
      <c r="BD44" s="93"/>
      <c r="BE44" s="93"/>
      <c r="BF44" s="119"/>
      <c r="BG44" s="143"/>
      <c r="BH44" s="463"/>
      <c r="BI44" s="463"/>
      <c r="BJ44" s="93" t="s">
        <v>461</v>
      </c>
      <c r="BK44" s="500"/>
      <c r="BL44" s="500"/>
      <c r="BM44" s="93"/>
      <c r="BN44" s="93"/>
      <c r="BO44" s="119"/>
      <c r="BP44" s="143"/>
      <c r="BQ44" s="463"/>
      <c r="BR44" s="463"/>
      <c r="BS44" s="93"/>
      <c r="BT44" s="117"/>
      <c r="BU44" s="117"/>
      <c r="BV44" s="117"/>
      <c r="BW44" s="117"/>
      <c r="BX44" s="117"/>
      <c r="BY44" s="117"/>
      <c r="BZ44" s="117"/>
      <c r="CA44" s="117"/>
      <c r="CB44" s="117"/>
      <c r="CC44" s="93"/>
      <c r="CD44" s="93"/>
      <c r="CE44" s="93"/>
      <c r="CF44" s="93"/>
      <c r="CG44" s="93"/>
      <c r="CH44" s="93"/>
      <c r="CI44" s="93"/>
      <c r="CJ44" s="93"/>
      <c r="CK44" s="93"/>
      <c r="CY44" s="463">
        <f>VLOOKUP(N44,[9]Validacion!$I$15:$M$19,2,FALSE)</f>
        <v>1</v>
      </c>
      <c r="CZ44" s="463">
        <f>VLOOKUP(O44,[9]Validacion!$I$23:$J$27,2,FALSE)</f>
        <v>4</v>
      </c>
      <c r="DD44" s="463">
        <f>VLOOKUP($N44,[9]Validacion!$I$15:$M$19,2,FALSE)</f>
        <v>1</v>
      </c>
      <c r="DE44" s="463">
        <f>IF(AF44="Fuerte",DD44-2,IF(AND(AF44="Moderado",AG44="Directamente",AH44="Directamente"),DD44-1,IF(AND(AF44="Moderado",AG44="No Disminuye",AH44="Directamente"),DD44,IF(AND(AF44="Moderado",AG44="Directamente",AH44="No Disminuye"),DD44-1,DD44))))</f>
        <v>-1</v>
      </c>
      <c r="DF44" s="463">
        <f>VLOOKUP($O44,[9]Validacion!$I$23:$J$27,2,FALSE)</f>
        <v>4</v>
      </c>
      <c r="DG44" s="472">
        <f>IF(AF44="Fuerte",DF44,IF(AND(AF44="Moderado",AG44="Directamente",AH44="Directamente"),DF44-1,IF(AND(AF44="Moderado",AG44="No Disminuye",AH44="Directamente"),DF44-1,IF(AND(AF44="Moderado",AG44="Directamente",AH44="No Disminuye"),DF44,DF44))))</f>
        <v>4</v>
      </c>
    </row>
    <row r="45" spans="1:111" ht="81.75" customHeight="1" x14ac:dyDescent="0.25">
      <c r="A45" s="454"/>
      <c r="B45" s="454"/>
      <c r="C45" s="454"/>
      <c r="D45" s="502"/>
      <c r="E45" s="454"/>
      <c r="F45" s="454"/>
      <c r="L45" s="454"/>
      <c r="M45" s="454"/>
      <c r="N45" s="469"/>
      <c r="O45" s="469"/>
      <c r="P45" s="469"/>
      <c r="Q45" s="93" t="s">
        <v>434</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2" t="str">
        <f t="shared" si="3"/>
        <v>Fuerte</v>
      </c>
      <c r="AE45" s="469"/>
      <c r="AF45" s="469"/>
      <c r="AG45" s="469"/>
      <c r="AH45" s="469"/>
      <c r="AI45" s="469"/>
      <c r="AJ45" s="469"/>
      <c r="AK45" s="469"/>
      <c r="AL45" s="469"/>
      <c r="AM45" s="140" t="s">
        <v>435</v>
      </c>
      <c r="AN45" s="93" t="s">
        <v>436</v>
      </c>
      <c r="AO45" s="93" t="s">
        <v>459</v>
      </c>
      <c r="AP45" s="84">
        <v>43467</v>
      </c>
      <c r="AQ45" s="84">
        <v>43830</v>
      </c>
      <c r="AR45" s="93" t="s">
        <v>437</v>
      </c>
      <c r="AS45" s="501"/>
      <c r="AT45" s="501"/>
      <c r="AU45" s="93"/>
      <c r="AV45" s="93"/>
      <c r="AW45" s="119"/>
      <c r="AX45" s="86"/>
      <c r="AY45" s="465"/>
      <c r="AZ45" s="96"/>
      <c r="BA45" s="465"/>
      <c r="BB45" s="501"/>
      <c r="BC45" s="501"/>
      <c r="BD45" s="93"/>
      <c r="BE45" s="93"/>
      <c r="BF45" s="119"/>
      <c r="BG45" s="143"/>
      <c r="BH45" s="465"/>
      <c r="BI45" s="465"/>
      <c r="BJ45" s="117"/>
      <c r="BK45" s="501"/>
      <c r="BL45" s="501"/>
      <c r="BM45" s="93"/>
      <c r="BN45" s="93"/>
      <c r="BO45" s="119"/>
      <c r="BP45" s="143"/>
      <c r="BQ45" s="465"/>
      <c r="BR45" s="465"/>
      <c r="BS45" s="117"/>
      <c r="BT45" s="117"/>
      <c r="BU45" s="117"/>
      <c r="BV45" s="117"/>
      <c r="BW45" s="117"/>
      <c r="BX45" s="117"/>
      <c r="BY45" s="117"/>
      <c r="BZ45" s="117"/>
      <c r="CA45" s="117"/>
      <c r="CB45" s="117"/>
      <c r="CC45" s="93"/>
      <c r="CD45" s="93"/>
      <c r="CE45" s="93"/>
      <c r="CF45" s="93"/>
      <c r="CG45" s="93"/>
      <c r="CH45" s="93"/>
      <c r="CI45" s="93"/>
      <c r="CJ45" s="93"/>
      <c r="CK45" s="93"/>
      <c r="CY45" s="465"/>
      <c r="CZ45" s="465"/>
      <c r="DD45" s="465"/>
      <c r="DE45" s="465"/>
      <c r="DF45" s="465"/>
      <c r="DG45" s="472"/>
    </row>
    <row r="46" spans="1:111" ht="112.5" customHeight="1" x14ac:dyDescent="0.25">
      <c r="A46" s="454" t="s">
        <v>24</v>
      </c>
      <c r="B46" s="454" t="s">
        <v>27</v>
      </c>
      <c r="C46" s="454" t="s">
        <v>27</v>
      </c>
      <c r="D46" s="455" t="s">
        <v>206</v>
      </c>
      <c r="E46" s="454" t="s">
        <v>462</v>
      </c>
      <c r="F46" s="497" t="s">
        <v>463</v>
      </c>
      <c r="L46" s="454" t="s">
        <v>464</v>
      </c>
      <c r="M46" s="454" t="s">
        <v>455</v>
      </c>
      <c r="N46" s="469" t="s">
        <v>8</v>
      </c>
      <c r="O46" s="469" t="s">
        <v>14</v>
      </c>
      <c r="P46" s="469" t="str">
        <f>INDEX([9]Validacion!$C$15:$G$19,'Mapa de Riesgos'!CY46:CY47,'Mapa de Riesgos'!CZ46:CZ47)</f>
        <v>Extrema</v>
      </c>
      <c r="Q46" s="93" t="s">
        <v>465</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2" t="str">
        <f t="shared" si="3"/>
        <v>Fuerte</v>
      </c>
      <c r="AE46" s="469">
        <f>(IF(AD46="Fuerte",100,IF(AD46="Moderado",50,0))+IF(AD47="Fuerte",100,IF(AD47="Moderado",50,0)))/2</f>
        <v>100</v>
      </c>
      <c r="AF46" s="469" t="str">
        <f>IF(AE46=100,"Fuerte",IF(OR(AE46=99,AE46&gt;=50),"Moderado","Débil"))</f>
        <v>Fuerte</v>
      </c>
      <c r="AG46" s="469" t="s">
        <v>150</v>
      </c>
      <c r="AH46" s="469" t="s">
        <v>152</v>
      </c>
      <c r="AI46" s="469" t="str">
        <f>VLOOKUP(IF(DE46=0,DE46+1,DE46),[9]Validacion!$J$15:$K$19,2,FALSE)</f>
        <v>Improbable</v>
      </c>
      <c r="AJ46" s="469" t="str">
        <f>VLOOKUP(IF(DG46=0,DG46+1,DG46),[9]Validacion!$J$23:$K$27,2,FALSE)</f>
        <v>Mayor</v>
      </c>
      <c r="AK46" s="469" t="str">
        <f>INDEX([9]Validacion!$C$15:$G$19,IF(DE46=0,DE46+1,'Mapa de Riesgos'!DE46:DE47),IF(DG46=0,DG46+1,'Mapa de Riesgos'!DG46:DG47))</f>
        <v>Alta</v>
      </c>
      <c r="AL46" s="469" t="s">
        <v>226</v>
      </c>
      <c r="AM46" s="85" t="s">
        <v>466</v>
      </c>
      <c r="AN46" s="146" t="s">
        <v>467</v>
      </c>
      <c r="AO46" s="93" t="s">
        <v>468</v>
      </c>
      <c r="AP46" s="84">
        <v>43467</v>
      </c>
      <c r="AQ46" s="84">
        <v>43830</v>
      </c>
      <c r="AR46" s="93" t="s">
        <v>469</v>
      </c>
      <c r="AS46" s="500"/>
      <c r="AT46" s="500"/>
      <c r="AU46" s="93"/>
      <c r="AV46" s="93"/>
      <c r="AW46" s="119"/>
      <c r="AX46" s="86"/>
      <c r="AY46" s="463"/>
      <c r="AZ46" s="94"/>
      <c r="BA46" s="463"/>
      <c r="BB46" s="91"/>
      <c r="BC46" s="91"/>
      <c r="BD46" s="463"/>
      <c r="BE46" s="460"/>
      <c r="BF46" s="508"/>
      <c r="BG46" s="479"/>
      <c r="BH46" s="460"/>
      <c r="BI46" s="460"/>
      <c r="BJ46" s="117"/>
      <c r="BK46" s="117"/>
      <c r="BL46" s="117"/>
      <c r="BM46" s="463"/>
      <c r="BN46" s="460"/>
      <c r="BO46" s="508"/>
      <c r="BP46" s="479"/>
      <c r="BQ46" s="460"/>
      <c r="BR46" s="460"/>
      <c r="BS46" s="117"/>
      <c r="BT46" s="117"/>
      <c r="BU46" s="117"/>
      <c r="BV46" s="117"/>
      <c r="BW46" s="117"/>
      <c r="BX46" s="117"/>
      <c r="BY46" s="117"/>
      <c r="BZ46" s="117"/>
      <c r="CA46" s="117"/>
      <c r="CB46" s="117"/>
      <c r="CC46" s="93"/>
      <c r="CD46" s="93"/>
      <c r="CE46" s="93"/>
      <c r="CF46" s="93"/>
      <c r="CG46" s="93"/>
      <c r="CH46" s="93"/>
      <c r="CI46" s="93"/>
      <c r="CJ46" s="93"/>
      <c r="CK46" s="93"/>
      <c r="CY46" s="463">
        <f>VLOOKUP(N46,[9]Validacion!$I$15:$M$19,2,FALSE)</f>
        <v>4</v>
      </c>
      <c r="CZ46" s="463">
        <f>VLOOKUP(O46,[9]Validacion!$I$23:$J$27,2,FALSE)</f>
        <v>4</v>
      </c>
      <c r="DD46" s="463">
        <f>VLOOKUP($N46,[9]Validacion!$I$15:$M$19,2,FALSE)</f>
        <v>4</v>
      </c>
      <c r="DE46" s="463">
        <f>IF(AF46="Fuerte",DD46-2,IF(AND(AF46="Moderado",AG46="Directamente",AH46="Directamente"),DD46-1,IF(AND(AF46="Moderado",AG46="No Disminuye",AH46="Directamente"),DD46,IF(AND(AF46="Moderado",AG46="Directamente",AH46="No Disminuye"),DD46-1,DD46))))</f>
        <v>2</v>
      </c>
      <c r="DF46" s="463">
        <f>VLOOKUP($O46,[9]Validacion!$I$23:$J$27,2,FALSE)</f>
        <v>4</v>
      </c>
      <c r="DG46" s="472">
        <f>IF(AF46="Fuerte",DF46,IF(AND(AF46="Moderado",AG46="Directamente",AH46="Directamente"),DF46-1,IF(AND(AF46="Moderado",AG46="No Disminuye",AH46="Directamente"),DF46-1,IF(AND(AF46="Moderado",AG46="Directamente",AH46="No Disminuye"),DF46,DF46))))</f>
        <v>4</v>
      </c>
    </row>
    <row r="47" spans="1:111" ht="112.5" customHeight="1" x14ac:dyDescent="0.25">
      <c r="A47" s="454"/>
      <c r="B47" s="454"/>
      <c r="C47" s="454"/>
      <c r="D47" s="455"/>
      <c r="E47" s="454"/>
      <c r="F47" s="497"/>
      <c r="L47" s="454"/>
      <c r="M47" s="454"/>
      <c r="N47" s="469"/>
      <c r="O47" s="469"/>
      <c r="P47" s="469"/>
      <c r="Q47" s="93" t="s">
        <v>470</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2" t="str">
        <f t="shared" si="3"/>
        <v>Fuerte</v>
      </c>
      <c r="AE47" s="469"/>
      <c r="AF47" s="469"/>
      <c r="AG47" s="469"/>
      <c r="AH47" s="469"/>
      <c r="AI47" s="469"/>
      <c r="AJ47" s="469"/>
      <c r="AK47" s="469"/>
      <c r="AL47" s="469"/>
      <c r="AM47" s="140" t="s">
        <v>435</v>
      </c>
      <c r="AN47" s="93" t="s">
        <v>436</v>
      </c>
      <c r="AO47" s="93" t="s">
        <v>468</v>
      </c>
      <c r="AP47" s="84">
        <v>43467</v>
      </c>
      <c r="AQ47" s="84">
        <v>43830</v>
      </c>
      <c r="AR47" s="93" t="s">
        <v>437</v>
      </c>
      <c r="AS47" s="507"/>
      <c r="AT47" s="507"/>
      <c r="AU47" s="93"/>
      <c r="AV47" s="93"/>
      <c r="AW47" s="119"/>
      <c r="AX47" s="86"/>
      <c r="AY47" s="464"/>
      <c r="AZ47" s="95"/>
      <c r="BA47" s="464"/>
      <c r="BB47" s="99"/>
      <c r="BC47" s="99"/>
      <c r="BD47" s="464"/>
      <c r="BE47" s="461"/>
      <c r="BF47" s="509"/>
      <c r="BG47" s="506"/>
      <c r="BH47" s="461"/>
      <c r="BI47" s="461"/>
      <c r="BJ47" s="117"/>
      <c r="BK47" s="117"/>
      <c r="BL47" s="117"/>
      <c r="BM47" s="464"/>
      <c r="BN47" s="461"/>
      <c r="BO47" s="509"/>
      <c r="BP47" s="506"/>
      <c r="BQ47" s="461"/>
      <c r="BR47" s="461"/>
      <c r="BS47" s="117"/>
      <c r="BT47" s="117"/>
      <c r="BU47" s="117"/>
      <c r="BV47" s="117"/>
      <c r="BW47" s="117"/>
      <c r="BX47" s="117"/>
      <c r="BY47" s="117"/>
      <c r="BZ47" s="117"/>
      <c r="CA47" s="117"/>
      <c r="CB47" s="117"/>
      <c r="CC47" s="93"/>
      <c r="CD47" s="93"/>
      <c r="CE47" s="93"/>
      <c r="CF47" s="93"/>
      <c r="CG47" s="93"/>
      <c r="CH47" s="93"/>
      <c r="CI47" s="93"/>
      <c r="CJ47" s="93"/>
      <c r="CK47" s="93"/>
      <c r="CY47" s="464"/>
      <c r="CZ47" s="465"/>
      <c r="DD47" s="464"/>
      <c r="DE47" s="464"/>
      <c r="DF47" s="464"/>
      <c r="DG47" s="472"/>
    </row>
    <row r="48" spans="1:111" ht="127.5" customHeight="1" x14ac:dyDescent="0.25">
      <c r="A48" s="454" t="s">
        <v>24</v>
      </c>
      <c r="B48" s="454" t="s">
        <v>27</v>
      </c>
      <c r="C48" s="454" t="s">
        <v>27</v>
      </c>
      <c r="D48" s="510" t="s">
        <v>210</v>
      </c>
      <c r="E48" s="454" t="s">
        <v>471</v>
      </c>
      <c r="F48" s="454" t="s">
        <v>472</v>
      </c>
      <c r="L48" s="454" t="s">
        <v>473</v>
      </c>
      <c r="M48" s="497" t="s">
        <v>474</v>
      </c>
      <c r="N48" s="469" t="s">
        <v>10</v>
      </c>
      <c r="O48" s="469" t="s">
        <v>14</v>
      </c>
      <c r="P48" s="469" t="str">
        <f>INDEX([9]Validacion!$C$15:$G$19,'Mapa de Riesgos'!CY48:CY50,'Mapa de Riesgos'!CZ48:CZ50)</f>
        <v>Alta</v>
      </c>
      <c r="Q48" s="93" t="s">
        <v>475</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2" t="str">
        <f t="shared" si="3"/>
        <v>Fuerte</v>
      </c>
      <c r="AE48" s="471">
        <f>(IF(AD48="Fuerte",100,IF(AD48="Moderado",50,0))+IF(AD49="Fuerte",100,IF(AD49="Moderado",50,0))+IF(AD50="Fuerte",100,IF(AD50="Moderado",50,0)))/3</f>
        <v>100</v>
      </c>
      <c r="AF48" s="469" t="str">
        <f>IF(AE48=100,"Fuerte",IF(OR(AE48=99,AE48&gt;=50),"Moderado","Débil"))</f>
        <v>Fuerte</v>
      </c>
      <c r="AG48" s="469" t="s">
        <v>150</v>
      </c>
      <c r="AH48" s="469" t="s">
        <v>152</v>
      </c>
      <c r="AI48" s="469" t="str">
        <f>VLOOKUP(IF(DE48=0,DE48+1,DE48),[9]Validacion!$J$15:$K$19,2,FALSE)</f>
        <v>Rara Vez</v>
      </c>
      <c r="AJ48" s="469" t="str">
        <f>VLOOKUP(IF(DG48=0,DG48+1,DG48),[9]Validacion!$J$23:$K$27,2,FALSE)</f>
        <v>Mayor</v>
      </c>
      <c r="AK48" s="469" t="str">
        <f>INDEX([9]Validacion!$C$15:$G$19,IF(DE48=0,DE48+1,'Mapa de Riesgos'!DE48:DE50),IF(DG48=0,DG48+1,'Mapa de Riesgos'!DG48:DG50))</f>
        <v>Alta</v>
      </c>
      <c r="AL48" s="469" t="s">
        <v>226</v>
      </c>
      <c r="AM48" s="93" t="s">
        <v>476</v>
      </c>
      <c r="AN48" s="93" t="s">
        <v>477</v>
      </c>
      <c r="AO48" s="93" t="s">
        <v>478</v>
      </c>
      <c r="AP48" s="84">
        <v>43467</v>
      </c>
      <c r="AQ48" s="84">
        <v>43830</v>
      </c>
      <c r="AR48" s="93" t="s">
        <v>479</v>
      </c>
      <c r="AS48" s="20"/>
      <c r="AT48" s="20"/>
      <c r="AU48" s="85"/>
      <c r="AV48" s="85"/>
      <c r="AW48" s="138"/>
      <c r="AX48" s="86"/>
      <c r="AY48" s="463"/>
      <c r="AZ48" s="94"/>
      <c r="BA48" s="463"/>
      <c r="BB48" s="20"/>
      <c r="BC48" s="20"/>
      <c r="BD48" s="118"/>
      <c r="BE48" s="118"/>
      <c r="BF48" s="147"/>
      <c r="BG48" s="86"/>
      <c r="BH48" s="460"/>
      <c r="BI48" s="460"/>
      <c r="BJ48" s="466" t="s">
        <v>480</v>
      </c>
      <c r="BK48" s="20"/>
      <c r="BL48" s="20"/>
      <c r="BM48" s="85"/>
      <c r="BN48" s="85"/>
      <c r="BO48" s="147"/>
      <c r="BP48" s="86"/>
      <c r="BQ48" s="483"/>
      <c r="BR48" s="483"/>
      <c r="BS48" s="466"/>
      <c r="BT48" s="117"/>
      <c r="BU48" s="117"/>
      <c r="BV48" s="117"/>
      <c r="BW48" s="117"/>
      <c r="BX48" s="117"/>
      <c r="BY48" s="117"/>
      <c r="BZ48" s="117"/>
      <c r="CA48" s="117"/>
      <c r="CB48" s="117"/>
      <c r="CC48" s="93"/>
      <c r="CD48" s="93"/>
      <c r="CE48" s="93"/>
      <c r="CF48" s="93"/>
      <c r="CG48" s="93"/>
      <c r="CH48" s="93"/>
      <c r="CI48" s="93"/>
      <c r="CJ48" s="93"/>
      <c r="CK48" s="93"/>
      <c r="CY48" s="463">
        <f>VLOOKUP(N48,[9]Validacion!$I$15:$M$19,2,FALSE)</f>
        <v>2</v>
      </c>
      <c r="CZ48" s="463">
        <f>VLOOKUP(O48,[9]Validacion!$I$23:$J$27,2,FALSE)</f>
        <v>4</v>
      </c>
      <c r="DD48" s="463">
        <f>VLOOKUP($N48,[9]Validacion!$I$15:$M$19,2,FALSE)</f>
        <v>2</v>
      </c>
      <c r="DE48" s="463">
        <f>IF(AF48="Fuerte",DD48-2,IF(AND(AF48="Moderado",AG48="Directamente",AH48="Directamente"),DD48-1,IF(AND(AF48="Moderado",AG48="No Disminuye",AH48="Directamente"),DD48,IF(AND(AF48="Moderado",AG48="Directamente",AH48="No Disminuye"),DD48-1,DD48))))</f>
        <v>0</v>
      </c>
      <c r="DF48" s="463">
        <f>VLOOKUP($O48,[9]Validacion!$I$23:$J$27,2,FALSE)</f>
        <v>4</v>
      </c>
      <c r="DG48" s="472">
        <f>IF(AF48="Fuerte",DF48,IF(AND(AF48="Moderado",AG48="Directamente",AH48="Directamente"),DF48-1,IF(AND(AF48="Moderado",AG48="No Disminuye",AH48="Directamente"),DF48-1,IF(AND(AF48="Moderado",AG48="Directamente",AH48="No Disminuye"),DF48,DF48))))</f>
        <v>4</v>
      </c>
    </row>
    <row r="49" spans="1:111" ht="86.25" customHeight="1" x14ac:dyDescent="0.25">
      <c r="A49" s="454"/>
      <c r="B49" s="454"/>
      <c r="C49" s="454"/>
      <c r="D49" s="510"/>
      <c r="E49" s="454"/>
      <c r="F49" s="454"/>
      <c r="L49" s="454"/>
      <c r="M49" s="497"/>
      <c r="N49" s="469"/>
      <c r="O49" s="469"/>
      <c r="P49" s="469"/>
      <c r="Q49" s="93" t="s">
        <v>481</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2" t="str">
        <f t="shared" si="3"/>
        <v>Fuerte</v>
      </c>
      <c r="AE49" s="471"/>
      <c r="AF49" s="469"/>
      <c r="AG49" s="469"/>
      <c r="AH49" s="469"/>
      <c r="AI49" s="469"/>
      <c r="AJ49" s="469"/>
      <c r="AK49" s="469"/>
      <c r="AL49" s="469"/>
      <c r="AM49" s="93" t="s">
        <v>482</v>
      </c>
      <c r="AN49" s="93" t="s">
        <v>483</v>
      </c>
      <c r="AO49" s="93" t="s">
        <v>478</v>
      </c>
      <c r="AP49" s="84">
        <v>43467</v>
      </c>
      <c r="AQ49" s="84">
        <v>43830</v>
      </c>
      <c r="AR49" s="93" t="s">
        <v>484</v>
      </c>
      <c r="AS49" s="20"/>
      <c r="AT49" s="20"/>
      <c r="AU49" s="466"/>
      <c r="AV49" s="466"/>
      <c r="AW49" s="477"/>
      <c r="AX49" s="479"/>
      <c r="AY49" s="464"/>
      <c r="AZ49" s="95"/>
      <c r="BA49" s="464"/>
      <c r="BB49" s="20"/>
      <c r="BC49" s="20"/>
      <c r="BD49" s="466"/>
      <c r="BE49" s="466"/>
      <c r="BF49" s="477"/>
      <c r="BG49" s="479"/>
      <c r="BH49" s="461"/>
      <c r="BI49" s="461"/>
      <c r="BJ49" s="467"/>
      <c r="BK49" s="20"/>
      <c r="BL49" s="20"/>
      <c r="BM49" s="466"/>
      <c r="BN49" s="466"/>
      <c r="BO49" s="477"/>
      <c r="BP49" s="479"/>
      <c r="BQ49" s="484"/>
      <c r="BR49" s="484"/>
      <c r="BS49" s="467"/>
      <c r="BT49" s="117"/>
      <c r="BU49" s="117"/>
      <c r="BV49" s="117"/>
      <c r="BW49" s="117"/>
      <c r="BX49" s="117"/>
      <c r="BY49" s="117"/>
      <c r="BZ49" s="117"/>
      <c r="CA49" s="117"/>
      <c r="CB49" s="117"/>
      <c r="CC49" s="93"/>
      <c r="CD49" s="93"/>
      <c r="CE49" s="93"/>
      <c r="CF49" s="93"/>
      <c r="CG49" s="93"/>
      <c r="CH49" s="93"/>
      <c r="CI49" s="93"/>
      <c r="CJ49" s="93"/>
      <c r="CK49" s="93"/>
      <c r="CY49" s="464"/>
      <c r="CZ49" s="464"/>
      <c r="DD49" s="464"/>
      <c r="DE49" s="464"/>
      <c r="DF49" s="464"/>
      <c r="DG49" s="472"/>
    </row>
    <row r="50" spans="1:111" ht="105" customHeight="1" x14ac:dyDescent="0.25">
      <c r="A50" s="454"/>
      <c r="B50" s="454"/>
      <c r="C50" s="454"/>
      <c r="D50" s="510"/>
      <c r="E50" s="454"/>
      <c r="F50" s="454"/>
      <c r="L50" s="454"/>
      <c r="M50" s="497"/>
      <c r="N50" s="469"/>
      <c r="O50" s="469"/>
      <c r="P50" s="469"/>
      <c r="Q50" s="93" t="s">
        <v>485</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2" t="str">
        <f t="shared" si="3"/>
        <v>Fuerte</v>
      </c>
      <c r="AE50" s="471"/>
      <c r="AF50" s="469"/>
      <c r="AG50" s="469"/>
      <c r="AH50" s="469"/>
      <c r="AI50" s="469"/>
      <c r="AJ50" s="469"/>
      <c r="AK50" s="469"/>
      <c r="AL50" s="469"/>
      <c r="AM50" s="93" t="s">
        <v>486</v>
      </c>
      <c r="AN50" s="93" t="s">
        <v>487</v>
      </c>
      <c r="AO50" s="93" t="s">
        <v>478</v>
      </c>
      <c r="AP50" s="84">
        <v>43467</v>
      </c>
      <c r="AQ50" s="84">
        <v>43830</v>
      </c>
      <c r="AR50" s="93" t="s">
        <v>488</v>
      </c>
      <c r="AS50" s="20"/>
      <c r="AT50" s="20"/>
      <c r="AU50" s="468"/>
      <c r="AV50" s="468"/>
      <c r="AW50" s="478"/>
      <c r="AX50" s="480"/>
      <c r="AY50" s="465"/>
      <c r="AZ50" s="96"/>
      <c r="BA50" s="465"/>
      <c r="BB50" s="20"/>
      <c r="BC50" s="20"/>
      <c r="BD50" s="468"/>
      <c r="BE50" s="468"/>
      <c r="BF50" s="478"/>
      <c r="BG50" s="480"/>
      <c r="BH50" s="462"/>
      <c r="BI50" s="462"/>
      <c r="BJ50" s="468"/>
      <c r="BK50" s="20"/>
      <c r="BL50" s="20"/>
      <c r="BM50" s="468"/>
      <c r="BN50" s="468"/>
      <c r="BO50" s="478"/>
      <c r="BP50" s="480"/>
      <c r="BQ50" s="485"/>
      <c r="BR50" s="485"/>
      <c r="BS50" s="468"/>
      <c r="BT50" s="117"/>
      <c r="BU50" s="117"/>
      <c r="BV50" s="117"/>
      <c r="BW50" s="117"/>
      <c r="BX50" s="117"/>
      <c r="BY50" s="117"/>
      <c r="BZ50" s="117"/>
      <c r="CA50" s="117"/>
      <c r="CB50" s="117"/>
      <c r="CC50" s="93"/>
      <c r="CD50" s="93"/>
      <c r="CE50" s="93"/>
      <c r="CF50" s="93"/>
      <c r="CG50" s="93"/>
      <c r="CH50" s="93"/>
      <c r="CI50" s="93"/>
      <c r="CJ50" s="93"/>
      <c r="CK50" s="93"/>
      <c r="CY50" s="465"/>
      <c r="CZ50" s="465"/>
      <c r="DD50" s="464"/>
      <c r="DE50" s="464"/>
      <c r="DF50" s="464"/>
      <c r="DG50" s="472"/>
    </row>
    <row r="51" spans="1:111" ht="108.75" customHeight="1" x14ac:dyDescent="0.25">
      <c r="A51" s="454" t="s">
        <v>24</v>
      </c>
      <c r="B51" s="454" t="s">
        <v>27</v>
      </c>
      <c r="C51" s="454" t="s">
        <v>27</v>
      </c>
      <c r="D51" s="511" t="s">
        <v>227</v>
      </c>
      <c r="E51" s="489" t="s">
        <v>489</v>
      </c>
      <c r="F51" s="454" t="s">
        <v>490</v>
      </c>
      <c r="L51" s="454" t="s">
        <v>491</v>
      </c>
      <c r="M51" s="454" t="s">
        <v>492</v>
      </c>
      <c r="N51" s="469" t="s">
        <v>10</v>
      </c>
      <c r="O51" s="469" t="s">
        <v>14</v>
      </c>
      <c r="P51" s="469" t="str">
        <f>INDEX([9]Validacion!$C$15:$G$19,'Mapa de Riesgos'!CY51:CY52,'Mapa de Riesgos'!CZ51:CZ52)</f>
        <v>Alta</v>
      </c>
      <c r="Q51" s="93" t="s">
        <v>493</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2" t="str">
        <f t="shared" si="3"/>
        <v>Fuerte</v>
      </c>
      <c r="AE51" s="469">
        <f>(IF(AD51="Fuerte",100,IF(AD51="Moderado",50,0))+IF(AD52="Fuerte",100,IF(AD52="Moderado",50,0)))/2</f>
        <v>100</v>
      </c>
      <c r="AF51" s="469" t="str">
        <f>IF(AE51=100,"Fuerte",IF(OR(AE51=99,AE51&gt;=50),"Moderado","Débil"))</f>
        <v>Fuerte</v>
      </c>
      <c r="AG51" s="469" t="s">
        <v>150</v>
      </c>
      <c r="AH51" s="469" t="s">
        <v>152</v>
      </c>
      <c r="AI51" s="469" t="str">
        <f>VLOOKUP(IF(DE51=0,DE51+1,DE51),[9]Validacion!$J$15:$K$19,2,FALSE)</f>
        <v>Rara Vez</v>
      </c>
      <c r="AJ51" s="469" t="str">
        <f>VLOOKUP(IF(DG51=0,DG51+1,DG51),[9]Validacion!$J$23:$K$27,2,FALSE)</f>
        <v>Mayor</v>
      </c>
      <c r="AK51" s="469" t="str">
        <f>INDEX([9]Validacion!$C$15:$G$19,IF(DE51=0,DE51+1,'Mapa de Riesgos'!DE51:DE52),IF(DG51=0,DG51+1,'Mapa de Riesgos'!DG51:DG52))</f>
        <v>Alta</v>
      </c>
      <c r="AL51" s="469" t="s">
        <v>226</v>
      </c>
      <c r="AM51" s="93" t="s">
        <v>494</v>
      </c>
      <c r="AN51" s="93" t="s">
        <v>495</v>
      </c>
      <c r="AO51" s="93" t="s">
        <v>496</v>
      </c>
      <c r="AP51" s="84">
        <v>43467</v>
      </c>
      <c r="AQ51" s="84">
        <v>43830</v>
      </c>
      <c r="AR51" s="93" t="s">
        <v>497</v>
      </c>
      <c r="AS51" s="20"/>
      <c r="AT51" s="20"/>
      <c r="AU51" s="93"/>
      <c r="AV51" s="93"/>
      <c r="AW51" s="119"/>
      <c r="AX51" s="86"/>
      <c r="AY51" s="463"/>
      <c r="AZ51" s="94"/>
      <c r="BA51" s="463"/>
      <c r="BB51" s="20"/>
      <c r="BC51" s="20"/>
      <c r="BD51" s="93"/>
      <c r="BE51" s="146"/>
      <c r="BF51" s="122"/>
      <c r="BG51" s="86"/>
      <c r="BH51" s="463"/>
      <c r="BI51" s="463"/>
      <c r="BJ51" s="460"/>
      <c r="BK51" s="20"/>
      <c r="BL51" s="20"/>
      <c r="BM51" s="93"/>
      <c r="BN51" s="93"/>
      <c r="BO51" s="122"/>
      <c r="BP51" s="86"/>
      <c r="BQ51" s="466"/>
      <c r="BR51" s="466"/>
      <c r="BS51" s="466"/>
      <c r="BT51" s="117"/>
      <c r="BU51" s="117"/>
      <c r="BV51" s="117"/>
      <c r="BW51" s="117"/>
      <c r="BX51" s="117"/>
      <c r="BY51" s="117"/>
      <c r="BZ51" s="117"/>
      <c r="CA51" s="117"/>
      <c r="CB51" s="117"/>
      <c r="CC51" s="93"/>
      <c r="CD51" s="93"/>
      <c r="CE51" s="93"/>
      <c r="CF51" s="93"/>
      <c r="CG51" s="93"/>
      <c r="CH51" s="93"/>
      <c r="CI51" s="93"/>
      <c r="CJ51" s="93"/>
      <c r="CK51" s="93"/>
      <c r="CY51" s="463">
        <f>VLOOKUP(N51,[9]Validacion!$I$15:$M$19,2,FALSE)</f>
        <v>2</v>
      </c>
      <c r="CZ51" s="463">
        <f>VLOOKUP(O51,[9]Validacion!$I$23:$J$27,2,FALSE)</f>
        <v>4</v>
      </c>
      <c r="DD51" s="463">
        <f>VLOOKUP($N51,[9]Validacion!$I$15:$M$19,2,FALSE)</f>
        <v>2</v>
      </c>
      <c r="DE51" s="463">
        <f>IF(AF51="Fuerte",DD51-2,IF(AND(AF51="Moderado",AG51="Directamente",AH51="Directamente"),DD51-1,IF(AND(AF51="Moderado",AG51="No Disminuye",AH51="Directamente"),DD51,IF(AND(AF51="Moderado",AG51="Directamente",AH51="No Disminuye"),DD51-1,DD51))))</f>
        <v>0</v>
      </c>
      <c r="DF51" s="463">
        <f>VLOOKUP($O51,[9]Validacion!$I$23:$J$27,2,FALSE)</f>
        <v>4</v>
      </c>
      <c r="DG51" s="472">
        <f>IF(AF51="Fuerte",DF51,IF(AND(AF51="Moderado",AG51="Directamente",AH51="Directamente"),DF51-1,IF(AND(AF51="Moderado",AG51="No Disminuye",AH51="Directamente"),DF51-1,IF(AND(AF51="Moderado",AG51="Directamente",AH51="No Disminuye"),DF51,DF51))))</f>
        <v>4</v>
      </c>
    </row>
    <row r="52" spans="1:111" ht="93" customHeight="1" x14ac:dyDescent="0.25">
      <c r="A52" s="454"/>
      <c r="B52" s="454"/>
      <c r="C52" s="454"/>
      <c r="D52" s="511"/>
      <c r="E52" s="489"/>
      <c r="F52" s="454"/>
      <c r="L52" s="454"/>
      <c r="M52" s="454"/>
      <c r="N52" s="469"/>
      <c r="O52" s="469"/>
      <c r="P52" s="469"/>
      <c r="Q52" s="93" t="s">
        <v>498</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2" t="str">
        <f t="shared" si="3"/>
        <v>Fuerte</v>
      </c>
      <c r="AE52" s="469"/>
      <c r="AF52" s="469"/>
      <c r="AG52" s="469"/>
      <c r="AH52" s="469"/>
      <c r="AI52" s="469"/>
      <c r="AJ52" s="469"/>
      <c r="AK52" s="469"/>
      <c r="AL52" s="469"/>
      <c r="AM52" s="93" t="s">
        <v>499</v>
      </c>
      <c r="AN52" s="93" t="s">
        <v>500</v>
      </c>
      <c r="AO52" s="93" t="s">
        <v>496</v>
      </c>
      <c r="AP52" s="84">
        <v>43467</v>
      </c>
      <c r="AQ52" s="84">
        <v>43830</v>
      </c>
      <c r="AR52" s="93" t="s">
        <v>501</v>
      </c>
      <c r="AS52" s="20"/>
      <c r="AT52" s="20"/>
      <c r="AU52" s="93"/>
      <c r="AV52" s="93"/>
      <c r="AW52" s="113"/>
      <c r="AX52" s="86"/>
      <c r="AY52" s="465"/>
      <c r="AZ52" s="96"/>
      <c r="BA52" s="465"/>
      <c r="BB52" s="20"/>
      <c r="BC52" s="20"/>
      <c r="BD52" s="93"/>
      <c r="BE52" s="93"/>
      <c r="BF52" s="113"/>
      <c r="BG52" s="143"/>
      <c r="BH52" s="465"/>
      <c r="BI52" s="465"/>
      <c r="BJ52" s="462"/>
      <c r="BK52" s="20"/>
      <c r="BL52" s="20"/>
      <c r="BM52" s="93"/>
      <c r="BN52" s="93"/>
      <c r="BO52" s="113"/>
      <c r="BP52" s="143"/>
      <c r="BQ52" s="468"/>
      <c r="BR52" s="468"/>
      <c r="BS52" s="468"/>
      <c r="BT52" s="117"/>
      <c r="BU52" s="117"/>
      <c r="BV52" s="117"/>
      <c r="BW52" s="117"/>
      <c r="BX52" s="117"/>
      <c r="BY52" s="117"/>
      <c r="BZ52" s="117"/>
      <c r="CA52" s="117"/>
      <c r="CB52" s="117"/>
      <c r="CC52" s="93"/>
      <c r="CD52" s="93"/>
      <c r="CE52" s="93"/>
      <c r="CF52" s="93"/>
      <c r="CG52" s="93"/>
      <c r="CH52" s="93"/>
      <c r="CI52" s="93"/>
      <c r="CJ52" s="93"/>
      <c r="CK52" s="93"/>
      <c r="CY52" s="465"/>
      <c r="CZ52" s="465"/>
      <c r="DD52" s="464"/>
      <c r="DE52" s="464"/>
      <c r="DF52" s="464"/>
      <c r="DG52" s="472"/>
    </row>
    <row r="53" spans="1:111" ht="138" customHeight="1" x14ac:dyDescent="0.25">
      <c r="A53" s="93" t="s">
        <v>24</v>
      </c>
      <c r="B53" s="93" t="s">
        <v>27</v>
      </c>
      <c r="C53" s="93" t="s">
        <v>27</v>
      </c>
      <c r="D53" s="148" t="s">
        <v>212</v>
      </c>
      <c r="E53" s="85" t="s">
        <v>502</v>
      </c>
      <c r="F53" s="93" t="s">
        <v>503</v>
      </c>
      <c r="L53" s="93" t="s">
        <v>504</v>
      </c>
      <c r="M53" s="93" t="s">
        <v>505</v>
      </c>
      <c r="N53" s="90" t="s">
        <v>9</v>
      </c>
      <c r="O53" s="90" t="s">
        <v>14</v>
      </c>
      <c r="P53" s="90" t="str">
        <f>INDEX([9]Validacion!$C$15:$G$19,'Mapa de Riesgos'!CY53:CY53,'Mapa de Riesgos'!CZ53:CZ53)</f>
        <v>Extrema</v>
      </c>
      <c r="Q53" s="93" t="s">
        <v>506</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2"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507</v>
      </c>
      <c r="AN53" s="93" t="s">
        <v>508</v>
      </c>
      <c r="AO53" s="93" t="s">
        <v>509</v>
      </c>
      <c r="AP53" s="84">
        <v>43467</v>
      </c>
      <c r="AQ53" s="84">
        <v>43830</v>
      </c>
      <c r="AR53" s="93" t="s">
        <v>342</v>
      </c>
      <c r="AS53" s="93"/>
      <c r="AT53" s="93"/>
      <c r="AU53" s="93"/>
      <c r="AV53" s="93"/>
      <c r="AW53" s="90"/>
      <c r="AX53" s="86"/>
      <c r="AY53" s="94"/>
      <c r="AZ53" s="94"/>
      <c r="BA53" s="94"/>
      <c r="BB53" s="91"/>
      <c r="BC53" s="91"/>
      <c r="BD53" s="117"/>
      <c r="BE53" s="117"/>
      <c r="BF53" s="117"/>
      <c r="BG53" s="117"/>
      <c r="BH53" s="117"/>
      <c r="BI53" s="117"/>
      <c r="BJ53" s="117"/>
      <c r="BK53" s="117"/>
      <c r="BL53" s="117"/>
      <c r="BM53" s="117"/>
      <c r="BN53" s="117"/>
      <c r="BO53" s="117"/>
      <c r="BP53" s="117"/>
      <c r="BQ53" s="117"/>
      <c r="BR53" s="117"/>
      <c r="BS53" s="117"/>
      <c r="BT53" s="117"/>
      <c r="BU53" s="117"/>
      <c r="BV53" s="117"/>
      <c r="BW53" s="117"/>
      <c r="BX53" s="117"/>
      <c r="BY53" s="117"/>
      <c r="BZ53" s="117"/>
      <c r="CA53" s="117"/>
      <c r="CB53" s="117"/>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5" customHeight="1" x14ac:dyDescent="0.25">
      <c r="A54" s="454" t="s">
        <v>24</v>
      </c>
      <c r="B54" s="454" t="s">
        <v>27</v>
      </c>
      <c r="C54" s="454" t="s">
        <v>27</v>
      </c>
      <c r="D54" s="513" t="s">
        <v>219</v>
      </c>
      <c r="E54" s="514" t="s">
        <v>510</v>
      </c>
      <c r="F54" s="514" t="s">
        <v>511</v>
      </c>
      <c r="L54" s="489" t="s">
        <v>512</v>
      </c>
      <c r="M54" s="514" t="s">
        <v>513</v>
      </c>
      <c r="N54" s="512" t="s">
        <v>11</v>
      </c>
      <c r="O54" s="512" t="s">
        <v>14</v>
      </c>
      <c r="P54" s="512" t="str">
        <f>INDEX([9]Validacion!$C$15:$G$19,'Mapa de Riesgos'!CY54:CY57,'Mapa de Riesgos'!CZ54:CZ57)</f>
        <v>Alta</v>
      </c>
      <c r="Q54" s="114" t="s">
        <v>514</v>
      </c>
      <c r="R54" s="149" t="s">
        <v>158</v>
      </c>
      <c r="S54" s="150" t="s">
        <v>58</v>
      </c>
      <c r="T54" s="149" t="s">
        <v>59</v>
      </c>
      <c r="U54" s="149" t="s">
        <v>60</v>
      </c>
      <c r="V54" s="149" t="s">
        <v>61</v>
      </c>
      <c r="W54" s="149" t="s">
        <v>62</v>
      </c>
      <c r="X54" s="149" t="s">
        <v>75</v>
      </c>
      <c r="Y54" s="149" t="s">
        <v>63</v>
      </c>
      <c r="Z54" s="149">
        <f t="shared" si="0"/>
        <v>100</v>
      </c>
      <c r="AA54" s="149" t="str">
        <f t="shared" si="6"/>
        <v>Fuerte</v>
      </c>
      <c r="AB54" s="149" t="s">
        <v>141</v>
      </c>
      <c r="AC54" s="151">
        <f t="shared" si="2"/>
        <v>200</v>
      </c>
      <c r="AD54" s="152" t="str">
        <f t="shared" si="3"/>
        <v>Fuerte</v>
      </c>
      <c r="AE54" s="471">
        <f>(IF(AD54="Fuerte",100,IF(AD54="Moderado",50,0))+IF(AD55="Fuerte",100,IF(AD55="Moderado",50,0))+IF(AD56="Fuerte",100,IF(AD56="Moderado",50,0))+IF(AD57="Fuerte",100,IF(AD57="Moderado",50,0)))/4</f>
        <v>100</v>
      </c>
      <c r="AF54" s="512" t="str">
        <f>IF(AE54=100,"Fuerte",IF(OR(AE54=99,AE54&gt;=50),"Moderado","Débil"))</f>
        <v>Fuerte</v>
      </c>
      <c r="AG54" s="512" t="s">
        <v>150</v>
      </c>
      <c r="AH54" s="512" t="s">
        <v>152</v>
      </c>
      <c r="AI54" s="469" t="str">
        <f>VLOOKUP(IF(DE54=0,DE54+1,IF(DE54=-1,DE54+2,DE54)),[9]Validacion!$J$15:$K$19,2,FALSE)</f>
        <v>Rara Vez</v>
      </c>
      <c r="AJ54" s="512" t="str">
        <f>VLOOKUP(IF(DG54=0,DG54+1,DG54),[9]Validacion!$J$23:$K$27,2,FALSE)</f>
        <v>Mayor</v>
      </c>
      <c r="AK54" s="512" t="str">
        <f>INDEX([9]Validacion!$C$15:$G$19,IF(DE54=0,DE54+1,IF(DE54=-1,DE54+2,'Mapa de Riesgos'!DE54:DE57)),IF(DG54=0,DG54+1,'Mapa de Riesgos'!DG54:DG57))</f>
        <v>Alta</v>
      </c>
      <c r="AL54" s="512" t="s">
        <v>226</v>
      </c>
      <c r="AM54" s="114" t="s">
        <v>515</v>
      </c>
      <c r="AN54" s="114" t="s">
        <v>516</v>
      </c>
      <c r="AO54" s="114" t="s">
        <v>517</v>
      </c>
      <c r="AP54" s="84">
        <v>43467</v>
      </c>
      <c r="AQ54" s="84">
        <v>43830</v>
      </c>
      <c r="AR54" s="93" t="s">
        <v>518</v>
      </c>
      <c r="AS54" s="20"/>
      <c r="AT54" s="20"/>
      <c r="AU54" s="93"/>
      <c r="AV54" s="93"/>
      <c r="AW54" s="90"/>
      <c r="AX54" s="86"/>
      <c r="AY54" s="463"/>
      <c r="AZ54" s="94"/>
      <c r="BA54" s="463"/>
      <c r="BB54" s="91"/>
      <c r="BC54" s="91"/>
      <c r="BD54" s="117"/>
      <c r="BE54" s="117"/>
      <c r="BF54" s="117"/>
      <c r="BG54" s="117"/>
      <c r="BH54" s="117"/>
      <c r="BI54" s="117"/>
      <c r="BJ54" s="117"/>
      <c r="BK54" s="117"/>
      <c r="BL54" s="117"/>
      <c r="BM54" s="117"/>
      <c r="BN54" s="117"/>
      <c r="BO54" s="117"/>
      <c r="BP54" s="117"/>
      <c r="BQ54" s="117"/>
      <c r="BR54" s="117"/>
      <c r="BS54" s="117"/>
      <c r="BT54" s="117"/>
      <c r="BU54" s="117"/>
      <c r="BV54" s="117"/>
      <c r="BW54" s="117"/>
      <c r="BX54" s="117"/>
      <c r="BY54" s="117"/>
      <c r="BZ54" s="117"/>
      <c r="CA54" s="117"/>
      <c r="CB54" s="117"/>
      <c r="CC54" s="93"/>
      <c r="CD54" s="93"/>
      <c r="CE54" s="93"/>
      <c r="CF54" s="93"/>
      <c r="CG54" s="93"/>
      <c r="CH54" s="93"/>
      <c r="CI54" s="93"/>
      <c r="CJ54" s="93"/>
      <c r="CK54" s="93"/>
      <c r="CY54" s="463">
        <f>VLOOKUP(N54,[9]Validacion!$I$15:$M$19,2,FALSE)</f>
        <v>1</v>
      </c>
      <c r="CZ54" s="463">
        <f>VLOOKUP(O54,[9]Validacion!$I$23:$J$27,2,FALSE)</f>
        <v>4</v>
      </c>
      <c r="DD54" s="463">
        <f>VLOOKUP($N54,[9]Validacion!$I$15:$M$19,2,FALSE)</f>
        <v>1</v>
      </c>
      <c r="DE54" s="463">
        <f>IF(AF54="Fuerte",DD54-2,IF(AND(AF54="Moderado",AG54="Directamente",AH54="Directamente"),DD54-1,IF(AND(AF54="Moderado",AG54="No Disminuye",AH54="Directamente"),DD54,IF(AND(AF54="Moderado",AG54="Directamente",AH54="No Disminuye"),DD54-1,DD54))))</f>
        <v>-1</v>
      </c>
      <c r="DF54" s="463">
        <f>VLOOKUP($O54,[9]Validacion!$I$23:$J$27,2,FALSE)</f>
        <v>4</v>
      </c>
      <c r="DG54" s="472">
        <f>IF(AF54="Fuerte",DF54,IF(AND(AF54="Moderado",AG54="Directamente",AH54="Directamente"),DF54-1,IF(AND(AF54="Moderado",AG54="No Disminuye",AH54="Directamente"),DF54-1,IF(AND(AF54="Moderado",AG54="Directamente",AH54="No Disminuye"),DF54,DF54))))</f>
        <v>4</v>
      </c>
    </row>
    <row r="55" spans="1:111" ht="115.5" customHeight="1" x14ac:dyDescent="0.25">
      <c r="A55" s="454"/>
      <c r="B55" s="454"/>
      <c r="C55" s="454"/>
      <c r="D55" s="513"/>
      <c r="E55" s="514"/>
      <c r="F55" s="514"/>
      <c r="L55" s="489"/>
      <c r="M55" s="514"/>
      <c r="N55" s="512"/>
      <c r="O55" s="512"/>
      <c r="P55" s="512"/>
      <c r="Q55" s="114" t="s">
        <v>519</v>
      </c>
      <c r="R55" s="149" t="s">
        <v>158</v>
      </c>
      <c r="S55" s="150" t="s">
        <v>58</v>
      </c>
      <c r="T55" s="149" t="s">
        <v>59</v>
      </c>
      <c r="U55" s="149" t="s">
        <v>60</v>
      </c>
      <c r="V55" s="149" t="s">
        <v>61</v>
      </c>
      <c r="W55" s="149" t="s">
        <v>62</v>
      </c>
      <c r="X55" s="149" t="s">
        <v>75</v>
      </c>
      <c r="Y55" s="149" t="s">
        <v>63</v>
      </c>
      <c r="Z55" s="149">
        <f t="shared" si="0"/>
        <v>100</v>
      </c>
      <c r="AA55" s="149" t="str">
        <f t="shared" si="6"/>
        <v>Fuerte</v>
      </c>
      <c r="AB55" s="149" t="s">
        <v>141</v>
      </c>
      <c r="AC55" s="151">
        <f t="shared" si="2"/>
        <v>200</v>
      </c>
      <c r="AD55" s="152" t="str">
        <f t="shared" si="3"/>
        <v>Fuerte</v>
      </c>
      <c r="AE55" s="471"/>
      <c r="AF55" s="512"/>
      <c r="AG55" s="512"/>
      <c r="AH55" s="512"/>
      <c r="AI55" s="469"/>
      <c r="AJ55" s="512"/>
      <c r="AK55" s="512"/>
      <c r="AL55" s="512"/>
      <c r="AM55" s="114" t="s">
        <v>520</v>
      </c>
      <c r="AN55" s="114" t="s">
        <v>521</v>
      </c>
      <c r="AO55" s="114" t="s">
        <v>517</v>
      </c>
      <c r="AP55" s="84">
        <v>43467</v>
      </c>
      <c r="AQ55" s="84">
        <v>43830</v>
      </c>
      <c r="AR55" s="93" t="s">
        <v>522</v>
      </c>
      <c r="AS55" s="139"/>
      <c r="AT55" s="139"/>
      <c r="AU55" s="93"/>
      <c r="AV55" s="93"/>
      <c r="AW55" s="90"/>
      <c r="AX55" s="86"/>
      <c r="AY55" s="464"/>
      <c r="AZ55" s="95"/>
      <c r="BA55" s="464"/>
      <c r="BB55" s="99"/>
      <c r="BC55" s="99"/>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93"/>
      <c r="CD55" s="93"/>
      <c r="CE55" s="93"/>
      <c r="CF55" s="93"/>
      <c r="CG55" s="93"/>
      <c r="CH55" s="93"/>
      <c r="CI55" s="93"/>
      <c r="CJ55" s="93"/>
      <c r="CK55" s="93"/>
      <c r="CY55" s="464"/>
      <c r="CZ55" s="464"/>
      <c r="DD55" s="464"/>
      <c r="DE55" s="464"/>
      <c r="DF55" s="464"/>
      <c r="DG55" s="472"/>
    </row>
    <row r="56" spans="1:111" ht="92.25" customHeight="1" x14ac:dyDescent="0.25">
      <c r="A56" s="454"/>
      <c r="B56" s="454"/>
      <c r="C56" s="454"/>
      <c r="D56" s="513"/>
      <c r="E56" s="514"/>
      <c r="F56" s="514"/>
      <c r="L56" s="489"/>
      <c r="M56" s="514"/>
      <c r="N56" s="512"/>
      <c r="O56" s="512"/>
      <c r="P56" s="512"/>
      <c r="Q56" s="114" t="s">
        <v>523</v>
      </c>
      <c r="R56" s="149" t="s">
        <v>158</v>
      </c>
      <c r="S56" s="150" t="s">
        <v>58</v>
      </c>
      <c r="T56" s="149" t="s">
        <v>59</v>
      </c>
      <c r="U56" s="149" t="s">
        <v>60</v>
      </c>
      <c r="V56" s="149" t="s">
        <v>61</v>
      </c>
      <c r="W56" s="149" t="s">
        <v>62</v>
      </c>
      <c r="X56" s="149" t="s">
        <v>75</v>
      </c>
      <c r="Y56" s="149" t="s">
        <v>63</v>
      </c>
      <c r="Z56" s="149">
        <f t="shared" si="0"/>
        <v>100</v>
      </c>
      <c r="AA56" s="149" t="str">
        <f t="shared" si="6"/>
        <v>Fuerte</v>
      </c>
      <c r="AB56" s="149" t="s">
        <v>141</v>
      </c>
      <c r="AC56" s="151">
        <f t="shared" si="2"/>
        <v>200</v>
      </c>
      <c r="AD56" s="152" t="str">
        <f t="shared" si="3"/>
        <v>Fuerte</v>
      </c>
      <c r="AE56" s="471"/>
      <c r="AF56" s="512"/>
      <c r="AG56" s="512"/>
      <c r="AH56" s="512"/>
      <c r="AI56" s="469"/>
      <c r="AJ56" s="512"/>
      <c r="AK56" s="512"/>
      <c r="AL56" s="512"/>
      <c r="AM56" s="114" t="s">
        <v>524</v>
      </c>
      <c r="AN56" s="114" t="s">
        <v>525</v>
      </c>
      <c r="AO56" s="114" t="s">
        <v>517</v>
      </c>
      <c r="AP56" s="84">
        <v>43467</v>
      </c>
      <c r="AQ56" s="84">
        <v>43830</v>
      </c>
      <c r="AR56" s="93" t="s">
        <v>526</v>
      </c>
      <c r="AS56" s="500"/>
      <c r="AT56" s="515"/>
      <c r="AU56" s="93"/>
      <c r="AV56" s="93"/>
      <c r="AW56" s="90"/>
      <c r="AX56" s="86"/>
      <c r="AY56" s="464"/>
      <c r="AZ56" s="95"/>
      <c r="BA56" s="464"/>
      <c r="BB56" s="99"/>
      <c r="BC56" s="99"/>
      <c r="BD56" s="117"/>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7"/>
      <c r="CB56" s="117"/>
      <c r="CC56" s="93"/>
      <c r="CD56" s="93"/>
      <c r="CE56" s="93"/>
      <c r="CF56" s="93"/>
      <c r="CG56" s="93"/>
      <c r="CH56" s="93"/>
      <c r="CI56" s="93"/>
      <c r="CJ56" s="93"/>
      <c r="CK56" s="93"/>
      <c r="CY56" s="464"/>
      <c r="CZ56" s="464"/>
      <c r="DD56" s="464"/>
      <c r="DE56" s="464"/>
      <c r="DF56" s="464"/>
      <c r="DG56" s="472"/>
    </row>
    <row r="57" spans="1:111" ht="84" customHeight="1" x14ac:dyDescent="0.25">
      <c r="A57" s="454"/>
      <c r="B57" s="454"/>
      <c r="C57" s="454"/>
      <c r="D57" s="513"/>
      <c r="E57" s="514"/>
      <c r="F57" s="514"/>
      <c r="L57" s="489"/>
      <c r="M57" s="514"/>
      <c r="N57" s="512"/>
      <c r="O57" s="512"/>
      <c r="P57" s="512"/>
      <c r="Q57" s="114" t="s">
        <v>527</v>
      </c>
      <c r="R57" s="149" t="s">
        <v>158</v>
      </c>
      <c r="S57" s="150" t="s">
        <v>58</v>
      </c>
      <c r="T57" s="149" t="s">
        <v>59</v>
      </c>
      <c r="U57" s="149" t="s">
        <v>60</v>
      </c>
      <c r="V57" s="149" t="s">
        <v>61</v>
      </c>
      <c r="W57" s="149" t="s">
        <v>62</v>
      </c>
      <c r="X57" s="149" t="s">
        <v>75</v>
      </c>
      <c r="Y57" s="149" t="s">
        <v>63</v>
      </c>
      <c r="Z57" s="149">
        <f t="shared" si="0"/>
        <v>100</v>
      </c>
      <c r="AA57" s="149" t="str">
        <f t="shared" si="6"/>
        <v>Fuerte</v>
      </c>
      <c r="AB57" s="149" t="s">
        <v>141</v>
      </c>
      <c r="AC57" s="151">
        <f t="shared" si="2"/>
        <v>200</v>
      </c>
      <c r="AD57" s="152" t="str">
        <f t="shared" si="3"/>
        <v>Fuerte</v>
      </c>
      <c r="AE57" s="471"/>
      <c r="AF57" s="512"/>
      <c r="AG57" s="512"/>
      <c r="AH57" s="512"/>
      <c r="AI57" s="469"/>
      <c r="AJ57" s="512"/>
      <c r="AK57" s="512"/>
      <c r="AL57" s="512"/>
      <c r="AM57" s="114" t="s">
        <v>528</v>
      </c>
      <c r="AN57" s="114" t="s">
        <v>529</v>
      </c>
      <c r="AO57" s="114" t="s">
        <v>517</v>
      </c>
      <c r="AP57" s="84">
        <v>43467</v>
      </c>
      <c r="AQ57" s="84">
        <v>43830</v>
      </c>
      <c r="AR57" s="93" t="s">
        <v>530</v>
      </c>
      <c r="AS57" s="501"/>
      <c r="AT57" s="516"/>
      <c r="AU57" s="93"/>
      <c r="AV57" s="93"/>
      <c r="AW57" s="90"/>
      <c r="AX57" s="86"/>
      <c r="AY57" s="465"/>
      <c r="AZ57" s="96"/>
      <c r="BA57" s="465"/>
      <c r="BB57" s="92"/>
      <c r="BC57" s="92"/>
      <c r="BD57" s="117"/>
      <c r="BE57" s="117"/>
      <c r="BF57" s="117"/>
      <c r="BG57" s="117"/>
      <c r="BH57" s="117"/>
      <c r="BI57" s="117"/>
      <c r="BJ57" s="117"/>
      <c r="BK57" s="117"/>
      <c r="BL57" s="117"/>
      <c r="BM57" s="117"/>
      <c r="BN57" s="117"/>
      <c r="BO57" s="117"/>
      <c r="BP57" s="117"/>
      <c r="BQ57" s="117"/>
      <c r="BR57" s="117"/>
      <c r="BS57" s="117"/>
      <c r="BT57" s="117"/>
      <c r="BU57" s="117"/>
      <c r="BV57" s="117"/>
      <c r="BW57" s="117"/>
      <c r="BX57" s="117"/>
      <c r="BY57" s="117"/>
      <c r="BZ57" s="117"/>
      <c r="CA57" s="117"/>
      <c r="CB57" s="117"/>
      <c r="CC57" s="93"/>
      <c r="CD57" s="93"/>
      <c r="CE57" s="93"/>
      <c r="CF57" s="93"/>
      <c r="CG57" s="93"/>
      <c r="CH57" s="93"/>
      <c r="CI57" s="93"/>
      <c r="CJ57" s="93"/>
      <c r="CK57" s="93"/>
      <c r="CM57" s="123"/>
      <c r="CY57" s="465"/>
      <c r="CZ57" s="465"/>
      <c r="DD57" s="464"/>
      <c r="DE57" s="464"/>
      <c r="DF57" s="464"/>
      <c r="DG57" s="472"/>
    </row>
    <row r="58" spans="1:111" ht="129" customHeight="1" x14ac:dyDescent="0.25">
      <c r="A58" s="454" t="s">
        <v>53</v>
      </c>
      <c r="B58" s="454" t="s">
        <v>27</v>
      </c>
      <c r="C58" s="454" t="s">
        <v>27</v>
      </c>
      <c r="D58" s="520" t="s">
        <v>220</v>
      </c>
      <c r="E58" s="454" t="s">
        <v>531</v>
      </c>
      <c r="F58" s="454" t="s">
        <v>532</v>
      </c>
      <c r="L58" s="454" t="s">
        <v>533</v>
      </c>
      <c r="M58" s="489" t="s">
        <v>534</v>
      </c>
      <c r="N58" s="469" t="s">
        <v>9</v>
      </c>
      <c r="O58" s="469" t="s">
        <v>14</v>
      </c>
      <c r="P58" s="469" t="str">
        <f>INDEX([9]Validacion!$C$15:$G$19,'Mapa de Riesgos'!CY58:CY59,'Mapa de Riesgos'!CZ58:CZ59)</f>
        <v>Extrema</v>
      </c>
      <c r="Q58" s="93" t="s">
        <v>535</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469">
        <f>(IF(AD58="Fuerte",100,IF(AD58="Moderado",50,0))+IF(AD59="Fuerte",100,IF(AD59="Moderado",50,0)))/2</f>
        <v>100</v>
      </c>
      <c r="AF58" s="469" t="str">
        <f>IF(AE58=100,"Fuerte",IF(OR(AE58=99,AE58&gt;=50),"Moderado","Débil"))</f>
        <v>Fuerte</v>
      </c>
      <c r="AG58" s="469" t="s">
        <v>150</v>
      </c>
      <c r="AH58" s="469" t="s">
        <v>152</v>
      </c>
      <c r="AI58" s="469" t="str">
        <f>VLOOKUP(IF(DE58=0,DE58+1,DE58),[9]Validacion!$J$15:$K$19,2,FALSE)</f>
        <v>Rara Vez</v>
      </c>
      <c r="AJ58" s="469" t="str">
        <f>VLOOKUP(IF(DG58=0,DG58+1,DG58),[9]Validacion!$J$23:$K$27,2,FALSE)</f>
        <v>Mayor</v>
      </c>
      <c r="AK58" s="469" t="str">
        <f>INDEX([9]Validacion!$C$15:$G$19,IF(DE58=0,DE58+1,'Mapa de Riesgos'!DE58:DE59),IF(DG58=0,DG58+1,'Mapa de Riesgos'!DG58:DG59))</f>
        <v>Alta</v>
      </c>
      <c r="AL58" s="469" t="s">
        <v>226</v>
      </c>
      <c r="AM58" s="114" t="s">
        <v>536</v>
      </c>
      <c r="AN58" s="93" t="s">
        <v>537</v>
      </c>
      <c r="AO58" s="93" t="s">
        <v>538</v>
      </c>
      <c r="AP58" s="84">
        <v>43467</v>
      </c>
      <c r="AQ58" s="84">
        <v>43830</v>
      </c>
      <c r="AR58" s="93" t="s">
        <v>539</v>
      </c>
      <c r="AS58" s="20"/>
      <c r="AT58" s="20"/>
      <c r="AU58" s="93"/>
      <c r="AV58" s="93"/>
      <c r="AW58" s="119"/>
      <c r="AX58" s="86"/>
      <c r="AY58" s="518"/>
      <c r="AZ58" s="153"/>
      <c r="BA58" s="463"/>
      <c r="BB58" s="91"/>
      <c r="BC58" s="91"/>
      <c r="BD58" s="117"/>
      <c r="BE58" s="117"/>
      <c r="BF58" s="117"/>
      <c r="BG58" s="117"/>
      <c r="BH58" s="117"/>
      <c r="BI58" s="117"/>
      <c r="BJ58" s="117"/>
      <c r="BK58" s="117"/>
      <c r="BL58" s="117"/>
      <c r="BM58" s="117"/>
      <c r="BN58" s="117"/>
      <c r="BO58" s="117"/>
      <c r="BP58" s="117"/>
      <c r="BQ58" s="117"/>
      <c r="BR58" s="117"/>
      <c r="BS58" s="117"/>
      <c r="BT58" s="117"/>
      <c r="BU58" s="117"/>
      <c r="BV58" s="117"/>
      <c r="BW58" s="117"/>
      <c r="BX58" s="117"/>
      <c r="BY58" s="117"/>
      <c r="BZ58" s="117"/>
      <c r="CA58" s="117"/>
      <c r="CB58" s="117"/>
      <c r="CC58" s="93"/>
      <c r="CD58" s="93"/>
      <c r="CE58" s="93"/>
      <c r="CF58" s="93"/>
      <c r="CG58" s="93"/>
      <c r="CH58" s="93"/>
      <c r="CI58" s="93"/>
      <c r="CJ58" s="93"/>
      <c r="CK58" s="93"/>
      <c r="CY58" s="463">
        <f>VLOOKUP(N58,[9]Validacion!$I$15:$M$19,2,FALSE)</f>
        <v>3</v>
      </c>
      <c r="CZ58" s="463">
        <f>VLOOKUP(O58,[9]Validacion!$I$23:$J$27,2,FALSE)</f>
        <v>4</v>
      </c>
      <c r="DD58" s="463">
        <f>VLOOKUP($N58,[9]Validacion!$I$15:$M$19,2,FALSE)</f>
        <v>3</v>
      </c>
      <c r="DE58" s="463">
        <f>IF(AF58="Fuerte",DD58-2,IF(AND(AF58="Moderado",AG58="Directamente",AH58="Directamente"),DD58-1,IF(AND(AF58="Moderado",AG58="No Disminuye",AH58="Directamente"),DD58,IF(AND(AF58="Moderado",AG58="Directamente",AH58="No Disminuye"),DD58-1,DD58))))</f>
        <v>1</v>
      </c>
      <c r="DF58" s="463">
        <f>VLOOKUP($O58,[9]Validacion!$I$23:$J$27,2,FALSE)</f>
        <v>4</v>
      </c>
      <c r="DG58" s="472">
        <f>IF(AF58="Fuerte",DF58,IF(AND(AF58="Moderado",AG58="Directamente",AH58="Directamente"),DF58-1,IF(AND(AF58="Moderado",AG58="No Disminuye",AH58="Directamente"),DF58-1,IF(AND(AF58="Moderado",AG58="Directamente",AH58="No Disminuye"),DF58,DF58))))</f>
        <v>4</v>
      </c>
    </row>
    <row r="59" spans="1:111" ht="129" customHeight="1" thickBot="1" x14ac:dyDescent="0.3">
      <c r="A59" s="454"/>
      <c r="B59" s="454"/>
      <c r="C59" s="454"/>
      <c r="D59" s="520"/>
      <c r="E59" s="454"/>
      <c r="F59" s="454"/>
      <c r="L59" s="454"/>
      <c r="M59" s="489"/>
      <c r="N59" s="469"/>
      <c r="O59" s="469"/>
      <c r="P59" s="469"/>
      <c r="Q59" s="93" t="s">
        <v>540</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469"/>
      <c r="AF59" s="469"/>
      <c r="AG59" s="469"/>
      <c r="AH59" s="469"/>
      <c r="AI59" s="469"/>
      <c r="AJ59" s="469"/>
      <c r="AK59" s="469"/>
      <c r="AL59" s="469"/>
      <c r="AM59" s="114" t="s">
        <v>541</v>
      </c>
      <c r="AN59" s="93" t="s">
        <v>542</v>
      </c>
      <c r="AO59" s="93" t="s">
        <v>538</v>
      </c>
      <c r="AP59" s="84">
        <v>43467</v>
      </c>
      <c r="AQ59" s="84">
        <v>43830</v>
      </c>
      <c r="AR59" s="93" t="s">
        <v>342</v>
      </c>
      <c r="AS59" s="154"/>
      <c r="AT59" s="154"/>
      <c r="AU59" s="93"/>
      <c r="AV59" s="93"/>
      <c r="AW59" s="137"/>
      <c r="AX59" s="86"/>
      <c r="AY59" s="519"/>
      <c r="AZ59" s="155"/>
      <c r="BA59" s="465"/>
      <c r="BB59" s="92"/>
      <c r="BC59" s="92"/>
      <c r="BD59" s="117"/>
      <c r="BE59" s="117"/>
      <c r="BF59" s="117"/>
      <c r="BG59" s="117"/>
      <c r="BH59" s="117"/>
      <c r="BI59" s="117"/>
      <c r="BJ59" s="117"/>
      <c r="BK59" s="117"/>
      <c r="BL59" s="117"/>
      <c r="BM59" s="117"/>
      <c r="BN59" s="117"/>
      <c r="BO59" s="117"/>
      <c r="BP59" s="117"/>
      <c r="BQ59" s="117"/>
      <c r="BR59" s="117"/>
      <c r="BS59" s="117"/>
      <c r="BT59" s="117"/>
      <c r="BU59" s="117"/>
      <c r="BV59" s="117"/>
      <c r="BW59" s="117"/>
      <c r="BX59" s="117"/>
      <c r="BY59" s="117"/>
      <c r="BZ59" s="117"/>
      <c r="CA59" s="117"/>
      <c r="CB59" s="117"/>
      <c r="CC59" s="93"/>
      <c r="CD59" s="93"/>
      <c r="CE59" s="93"/>
      <c r="CF59" s="93"/>
      <c r="CG59" s="93"/>
      <c r="CH59" s="93"/>
      <c r="CI59" s="93"/>
      <c r="CJ59" s="93"/>
      <c r="CK59" s="93"/>
      <c r="CY59" s="465"/>
      <c r="CZ59" s="465"/>
      <c r="DD59" s="464"/>
      <c r="DE59" s="464"/>
      <c r="DF59" s="464"/>
      <c r="DG59" s="472"/>
    </row>
    <row r="60" spans="1:111" ht="174" customHeight="1" thickBot="1" x14ac:dyDescent="0.3">
      <c r="A60" s="454" t="s">
        <v>26</v>
      </c>
      <c r="B60" s="454" t="s">
        <v>196</v>
      </c>
      <c r="C60" s="454" t="s">
        <v>196</v>
      </c>
      <c r="D60" s="517" t="s">
        <v>156</v>
      </c>
      <c r="E60" s="454" t="s">
        <v>543</v>
      </c>
      <c r="F60" s="497" t="s">
        <v>544</v>
      </c>
      <c r="L60" s="497" t="s">
        <v>545</v>
      </c>
      <c r="M60" s="497" t="s">
        <v>546</v>
      </c>
      <c r="N60" s="469" t="s">
        <v>9</v>
      </c>
      <c r="O60" s="469" t="s">
        <v>14</v>
      </c>
      <c r="P60" s="469" t="str">
        <f>INDEX([9]Validacion!$C$15:$G$19,'Mapa de Riesgos'!CY60:CY62,'Mapa de Riesgos'!CZ60:CZ62)</f>
        <v>Extrema</v>
      </c>
      <c r="Q60" s="114" t="s">
        <v>547</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2" t="str">
        <f>IF(AND(AA60="Moderado",AB60="Moderado",AC60=100),"Moderado",IF(AC60=200,"Fuerte",IF(OR(AC60=150,),"Moderado","Débil")))</f>
        <v>Fuerte</v>
      </c>
      <c r="AE60" s="471">
        <f>(IF(AD60="Fuerte",100,IF(AD60="Moderado",50,0))+IF(AD61="Fuerte",100,IF(AD61="Moderado",50,0))+IF(AD62="Fuerte",100,IF(AD62="Moderado",50,0)))/3</f>
        <v>100</v>
      </c>
      <c r="AF60" s="469" t="str">
        <f>IF(AE60=100,"Fuerte",IF(OR(AE60=99,AE60&gt;=50),"Moderado","Débil"))</f>
        <v>Fuerte</v>
      </c>
      <c r="AG60" s="469" t="s">
        <v>150</v>
      </c>
      <c r="AH60" s="469" t="s">
        <v>152</v>
      </c>
      <c r="AI60" s="469" t="str">
        <f>VLOOKUP(IF(DE60=0,DE60+1,DE60),[9]Validacion!$J$15:$K$19,2,FALSE)</f>
        <v>Rara Vez</v>
      </c>
      <c r="AJ60" s="469" t="str">
        <f>VLOOKUP(IF(DG60=0,DG60+1,DG60),[9]Validacion!$J$23:$K$27,2,FALSE)</f>
        <v>Mayor</v>
      </c>
      <c r="AK60" s="469" t="str">
        <f>INDEX([9]Validacion!$C$15:$G$19,IF(DE60=0,DE60+1,'Mapa de Riesgos'!DE60:DE62),IF(DG60=0,DG60+1,'Mapa de Riesgos'!DG60:DG62))</f>
        <v>Alta</v>
      </c>
      <c r="AL60" s="469" t="s">
        <v>226</v>
      </c>
      <c r="AM60" s="93" t="s">
        <v>548</v>
      </c>
      <c r="AN60" s="93" t="s">
        <v>549</v>
      </c>
      <c r="AO60" s="93" t="s">
        <v>26</v>
      </c>
      <c r="AP60" s="84">
        <v>43467</v>
      </c>
      <c r="AQ60" s="84">
        <v>43830</v>
      </c>
      <c r="AR60" s="93" t="s">
        <v>550</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463">
        <f>VLOOKUP($N60,[9]Validacion!$I$15:$M$19,2,FALSE)</f>
        <v>3</v>
      </c>
      <c r="CZ60" s="463">
        <f>VLOOKUP($O60,[9]Validacion!$I$23:$J$27,2,FALSE)</f>
        <v>4</v>
      </c>
      <c r="DD60" s="463">
        <f>VLOOKUP($N60,[9]Validacion!$I$15:$M$19,2,FALSE)</f>
        <v>3</v>
      </c>
      <c r="DE60" s="463">
        <f>IF(AF60="Fuerte",DD60-2,IF(AND(AF60="Moderado",AG60="Directamente",AH60="Directamente"),DD60-1,IF(AND(AF60="Moderado",AG60="No Disminuye",AH60="Directamente"),DD60,IF(AND(AF60="Moderado",AG60="Directamente",AH60="No Disminuye"),DD60-1,DD60))))</f>
        <v>1</v>
      </c>
      <c r="DF60" s="463">
        <f>VLOOKUP($O60,[9]Validacion!$I$23:$J$27,2,FALSE)</f>
        <v>4</v>
      </c>
      <c r="DG60" s="472">
        <f>IF(AF60="Fuerte",DF60,IF(AND(AF60="Moderado",AG60="Directamente",AH60="Directamente"),DF60-1,IF(AND(AF60="Moderado",AG60="No Disminuye",AH60="Directamente"),DF60-1,IF(AND(AF60="Moderado",AG60="Directamente",AH60="No Disminuye"),DF60,DF60))))</f>
        <v>4</v>
      </c>
    </row>
    <row r="61" spans="1:111" ht="145.5" customHeight="1" x14ac:dyDescent="0.25">
      <c r="A61" s="454"/>
      <c r="B61" s="454"/>
      <c r="C61" s="454"/>
      <c r="D61" s="517"/>
      <c r="E61" s="454"/>
      <c r="F61" s="497"/>
      <c r="L61" s="497"/>
      <c r="M61" s="497"/>
      <c r="N61" s="469"/>
      <c r="O61" s="469"/>
      <c r="P61" s="469"/>
      <c r="Q61" s="114" t="s">
        <v>551</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2" t="str">
        <f>IF(AND(AA61="Moderado",AB61="Moderado",AC61=100),"Moderado",IF(AC61=200,"Fuerte",IF(OR(AC61=150,),"Moderado","Débil")))</f>
        <v>Fuerte</v>
      </c>
      <c r="AE61" s="471"/>
      <c r="AF61" s="469"/>
      <c r="AG61" s="469"/>
      <c r="AH61" s="469"/>
      <c r="AI61" s="469"/>
      <c r="AJ61" s="469"/>
      <c r="AK61" s="469"/>
      <c r="AL61" s="469"/>
      <c r="AM61" s="93" t="s">
        <v>552</v>
      </c>
      <c r="AN61" s="93" t="s">
        <v>542</v>
      </c>
      <c r="AO61" s="93" t="s">
        <v>26</v>
      </c>
      <c r="AP61" s="84">
        <v>43467</v>
      </c>
      <c r="AQ61" s="84">
        <v>43830</v>
      </c>
      <c r="AR61" s="93" t="s">
        <v>553</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6"/>
      <c r="CY61" s="464"/>
      <c r="CZ61" s="464"/>
      <c r="DD61" s="464"/>
      <c r="DE61" s="464"/>
      <c r="DF61" s="464"/>
      <c r="DG61" s="472"/>
    </row>
    <row r="62" spans="1:111" ht="82.5" customHeight="1" x14ac:dyDescent="0.25">
      <c r="A62" s="454"/>
      <c r="B62" s="454"/>
      <c r="C62" s="454"/>
      <c r="D62" s="517"/>
      <c r="E62" s="454"/>
      <c r="F62" s="497"/>
      <c r="L62" s="497"/>
      <c r="M62" s="497"/>
      <c r="N62" s="469"/>
      <c r="O62" s="469"/>
      <c r="P62" s="469"/>
      <c r="Q62" s="93" t="s">
        <v>554</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2" t="str">
        <f t="shared" ref="AD62" si="8">IF(AND(AA62="Moderado",AB62="Moderado",AC62=100),"Moderado",IF(AC62=200,"Fuerte",IF(OR(AC62=150,),"Moderado","Débil")))</f>
        <v>Fuerte</v>
      </c>
      <c r="AE62" s="471"/>
      <c r="AF62" s="469"/>
      <c r="AG62" s="469"/>
      <c r="AH62" s="469"/>
      <c r="AI62" s="469"/>
      <c r="AJ62" s="469"/>
      <c r="AK62" s="469"/>
      <c r="AL62" s="469"/>
      <c r="AM62" s="93" t="s">
        <v>555</v>
      </c>
      <c r="AN62" s="93" t="s">
        <v>556</v>
      </c>
      <c r="AO62" s="93" t="s">
        <v>26</v>
      </c>
      <c r="AP62" s="84">
        <v>43467</v>
      </c>
      <c r="AQ62" s="84">
        <v>43830</v>
      </c>
      <c r="AR62" s="93" t="s">
        <v>557</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465"/>
      <c r="CZ62" s="465"/>
      <c r="DD62" s="465"/>
      <c r="DE62" s="465"/>
      <c r="DF62" s="465"/>
      <c r="DG62" s="472"/>
    </row>
    <row r="63" spans="1:111" ht="26.25" customHeight="1" x14ac:dyDescent="0.25"/>
    <row r="64" spans="1:111" ht="26.25" customHeight="1" x14ac:dyDescent="0.25"/>
    <row r="65" spans="1:129" ht="33" customHeight="1" x14ac:dyDescent="0.25">
      <c r="D65" s="521" t="s">
        <v>42</v>
      </c>
      <c r="E65" s="521"/>
      <c r="F65" s="521"/>
      <c r="L65" s="14"/>
      <c r="M65" s="15"/>
    </row>
    <row r="66" spans="1:129" s="102" customFormat="1" ht="3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1"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1"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1"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G7:J7"/>
    <mergeCell ref="A5:E6"/>
    <mergeCell ref="K10:K14"/>
    <mergeCell ref="G8:G9"/>
    <mergeCell ref="H8:H9"/>
    <mergeCell ref="I8:I9"/>
    <mergeCell ref="J8:J9"/>
    <mergeCell ref="G10:G14"/>
    <mergeCell ref="H10:H14"/>
    <mergeCell ref="I10:I14"/>
    <mergeCell ref="J10:J14"/>
    <mergeCell ref="C41:C43"/>
    <mergeCell ref="C44:C45"/>
    <mergeCell ref="C46:C47"/>
    <mergeCell ref="C48:C50"/>
    <mergeCell ref="C51:C52"/>
    <mergeCell ref="C54:C57"/>
    <mergeCell ref="C24:C25"/>
    <mergeCell ref="C26:C28"/>
    <mergeCell ref="C29:C31"/>
    <mergeCell ref="C33:C34"/>
    <mergeCell ref="C35:C36"/>
    <mergeCell ref="C37:C40"/>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BA58:BA59"/>
    <mergeCell ref="CY58:CY59"/>
    <mergeCell ref="CZ58:CZ59"/>
    <mergeCell ref="DD58:DD59"/>
    <mergeCell ref="DE58:DE59"/>
    <mergeCell ref="AG58:AG59"/>
    <mergeCell ref="AH58:AH59"/>
    <mergeCell ref="AI58:AI59"/>
    <mergeCell ref="AJ58:AJ59"/>
    <mergeCell ref="AK58:AK59"/>
    <mergeCell ref="AL58:AL59"/>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BH51:BH52"/>
    <mergeCell ref="BI51:BI52"/>
    <mergeCell ref="BJ51:BJ52"/>
    <mergeCell ref="BQ51:BQ52"/>
    <mergeCell ref="AG51:AG52"/>
    <mergeCell ref="AH51:AH52"/>
    <mergeCell ref="AI51:AI52"/>
    <mergeCell ref="AJ51:AJ52"/>
    <mergeCell ref="AK51:AK52"/>
    <mergeCell ref="AL51:AL52"/>
    <mergeCell ref="M51:M52"/>
    <mergeCell ref="N51:N52"/>
    <mergeCell ref="O51:O52"/>
    <mergeCell ref="P51:P52"/>
    <mergeCell ref="AE51:AE52"/>
    <mergeCell ref="AF51:AF52"/>
    <mergeCell ref="A51:A52"/>
    <mergeCell ref="B51:B52"/>
    <mergeCell ref="D51:D52"/>
    <mergeCell ref="E51:E52"/>
    <mergeCell ref="F51:F52"/>
    <mergeCell ref="L51:L52"/>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A46:BA47"/>
    <mergeCell ref="BD46:BD47"/>
    <mergeCell ref="BE46:BE47"/>
    <mergeCell ref="BF46:BF47"/>
    <mergeCell ref="AH46:AH47"/>
    <mergeCell ref="AI46:AI47"/>
    <mergeCell ref="AJ46:AJ47"/>
    <mergeCell ref="AK46:AK47"/>
    <mergeCell ref="AL46:AL47"/>
    <mergeCell ref="AS46:AS47"/>
    <mergeCell ref="DE44:DE45"/>
    <mergeCell ref="DF44:DF45"/>
    <mergeCell ref="DG44:DG45"/>
    <mergeCell ref="BR44:BR45"/>
    <mergeCell ref="CY44:CY45"/>
    <mergeCell ref="CZ44:CZ45"/>
    <mergeCell ref="DD44:DD45"/>
    <mergeCell ref="AG44:AG45"/>
    <mergeCell ref="AH44:AH45"/>
    <mergeCell ref="AI44:AI45"/>
    <mergeCell ref="P44:P45"/>
    <mergeCell ref="AE44:AE45"/>
    <mergeCell ref="AF44:AF45"/>
    <mergeCell ref="N46:N47"/>
    <mergeCell ref="O46:O47"/>
    <mergeCell ref="P46:P47"/>
    <mergeCell ref="AE46:AE47"/>
    <mergeCell ref="AF46:AF47"/>
    <mergeCell ref="AG46:AG47"/>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M35:M36"/>
    <mergeCell ref="N35:N36"/>
    <mergeCell ref="O35:O36"/>
    <mergeCell ref="P35:P36"/>
    <mergeCell ref="AE35:AE36"/>
    <mergeCell ref="AF35:AF36"/>
    <mergeCell ref="DD33:DD34"/>
    <mergeCell ref="DE33:DE34"/>
    <mergeCell ref="DF33:DF34"/>
    <mergeCell ref="AF33:AF34"/>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BH26:BH28"/>
    <mergeCell ref="AU27:AU28"/>
    <mergeCell ref="AV27:AV28"/>
    <mergeCell ref="AW27:AW28"/>
    <mergeCell ref="AX27:AX28"/>
    <mergeCell ref="P26:P28"/>
    <mergeCell ref="AE26:AE28"/>
    <mergeCell ref="AF26:AF28"/>
    <mergeCell ref="AG26:AG28"/>
    <mergeCell ref="AH26:AH28"/>
    <mergeCell ref="AI26:AI28"/>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AK24:AK25"/>
    <mergeCell ref="AL24:AL25"/>
    <mergeCell ref="AY24:AY25"/>
    <mergeCell ref="BA24:BA25"/>
    <mergeCell ref="O24:O25"/>
    <mergeCell ref="P24:P25"/>
    <mergeCell ref="AE24:AE25"/>
    <mergeCell ref="AF24:AF25"/>
    <mergeCell ref="AG24:AG25"/>
    <mergeCell ref="AH24:AH25"/>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J21:AJ23"/>
    <mergeCell ref="AK21:AK23"/>
    <mergeCell ref="AL21:AL23"/>
    <mergeCell ref="AY21:AY23"/>
    <mergeCell ref="N21:N23"/>
    <mergeCell ref="O21:O23"/>
    <mergeCell ref="P21:P23"/>
    <mergeCell ref="AE21:AE23"/>
    <mergeCell ref="AF21:AF23"/>
    <mergeCell ref="AG21:AG23"/>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I18:AI20"/>
    <mergeCell ref="AJ18:AJ20"/>
    <mergeCell ref="AK18:AK20"/>
    <mergeCell ref="AL18:AL20"/>
    <mergeCell ref="M18:M20"/>
    <mergeCell ref="N18:N20"/>
    <mergeCell ref="O18:O20"/>
    <mergeCell ref="P18:P20"/>
    <mergeCell ref="AE18:AE20"/>
    <mergeCell ref="AF18:AF20"/>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Y8:BA8"/>
    <mergeCell ref="BB8:BC8"/>
    <mergeCell ref="BD8:BG8"/>
    <mergeCell ref="BH8:BJ8"/>
    <mergeCell ref="AM8:AM9"/>
    <mergeCell ref="AN8:AN9"/>
    <mergeCell ref="AO8:AO9"/>
    <mergeCell ref="AP8:AP9"/>
    <mergeCell ref="AQ8:AQ9"/>
    <mergeCell ref="AR8:AR9"/>
    <mergeCell ref="AF8:AF9"/>
    <mergeCell ref="AG8:AG9"/>
    <mergeCell ref="AH8:AH9"/>
    <mergeCell ref="AI8:AK8"/>
    <mergeCell ref="AL8:AL9"/>
    <mergeCell ref="W8:W9"/>
    <mergeCell ref="X8:X9"/>
    <mergeCell ref="Y8:Y9"/>
    <mergeCell ref="Z8:Z9"/>
    <mergeCell ref="AA8:AA9"/>
    <mergeCell ref="AB8:AB9"/>
    <mergeCell ref="DW3:DW4"/>
    <mergeCell ref="DX3:DX4"/>
    <mergeCell ref="DY3:DY4"/>
    <mergeCell ref="F5:AK6"/>
    <mergeCell ref="AL5:AR6"/>
    <mergeCell ref="CC5:CK5"/>
    <mergeCell ref="AS6:BA6"/>
    <mergeCell ref="BB6:BJ6"/>
    <mergeCell ref="BK6:BS6"/>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'\Users\mac\Documents\FURAG\Users\pttovar\Downloads\[MAPA DE RIESGOS CORRUPCIÓN IPES 2019 V1 AJUSTADA 210319.xlsx]DATOS '!#REF!</xm:f>
            <x14:dxf>
              <fill>
                <patternFill>
                  <bgColor rgb="FF00B050"/>
                </patternFill>
              </fill>
            </x14:dxf>
          </x14:cfRule>
          <x14:cfRule type="cellIs" priority="241" operator="equal" id="{B6B9C171-8E1F-4A25-8ECB-ECE1DE820AB0}">
            <xm:f>'\Users\mac\Documents\FURAG\Users\pttovar\Downloads\[MAPA DE RIESGOS CORRUPCIÓN IPES 2019 V1 AJUSTADA 210319.xlsx]DATOS '!#REF!</xm:f>
            <x14:dxf>
              <fill>
                <patternFill>
                  <bgColor rgb="FF92D050"/>
                </patternFill>
              </fill>
            </x14:dxf>
          </x14:cfRule>
          <x14:cfRule type="cellIs" priority="242" operator="equal" id="{25ACFC28-ACC8-42C7-B9A4-CCEA8956753D}">
            <xm:f>'\Users\mac\Documents\FURAG\Users\pttovar\Downloads\[MAPA DE RIESGOS CORRUPCIÓN IPES 2019 V1 AJUSTADA 210319.xlsx]DATOS '!#REF!</xm:f>
            <x14:dxf>
              <fill>
                <patternFill>
                  <bgColor rgb="FFFFFF00"/>
                </patternFill>
              </fill>
            </x14:dxf>
          </x14:cfRule>
          <x14:cfRule type="cellIs" priority="243" operator="equal" id="{141F8D8F-D510-4FF5-8AB8-B1D39690CCFC}">
            <xm:f>'\Users\mac\Documents\FURAG\Users\pttovar\Downloads\[MAPA DE RIESGOS CORRUPCIÓN IPES 2019 V1 AJUSTADA 210319.xlsx]DATOS '!#REF!</xm:f>
            <x14:dxf>
              <fill>
                <patternFill>
                  <bgColor rgb="FFFFC000"/>
                </patternFill>
              </fill>
            </x14:dxf>
          </x14:cfRule>
          <x14:cfRule type="cellIs" priority="244" operator="equal" id="{820FA500-D9A7-441F-93F9-BD5FD2E6421B}">
            <xm:f>'\Users\mac\Documents\FURAG\Users\pttovar\Downloads\[MAPA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'\Users\mac\Documents\FURAG\Users\pttovar\Downloads\[MAPA DE RIESGOS CORRUPCIÓN IPES 2019 V1 AJUSTADA 210319.xlsx]DATOS '!#REF!</xm:f>
            <x14:dxf>
              <fill>
                <patternFill>
                  <bgColor rgb="FF00B050"/>
                </patternFill>
              </fill>
            </x14:dxf>
          </x14:cfRule>
          <x14:cfRule type="cellIs" priority="246" operator="equal" id="{575C275D-6170-41C6-A555-4DE960D25192}">
            <xm:f>'\Users\mac\Documents\FURAG\Users\pttovar\Downloads\[MAPA DE RIESGOS CORRUPCIÓN IPES 2019 V1 AJUSTADA 210319.xlsx]DATOS '!#REF!</xm:f>
            <x14:dxf>
              <fill>
                <patternFill>
                  <bgColor rgb="FF92D050"/>
                </patternFill>
              </fill>
            </x14:dxf>
          </x14:cfRule>
          <x14:cfRule type="cellIs" priority="247" operator="equal" id="{4C4B8737-1B8A-4F8D-BC76-A4715542CD98}">
            <xm:f>'\Users\mac\Documents\FURAG\Users\pttovar\Downloads\[MAPA DE RIESGOS CORRUPCIÓN IPES 2019 V1 AJUSTADA 210319.xlsx]DATOS '!#REF!</xm:f>
            <x14:dxf>
              <fill>
                <patternFill>
                  <bgColor rgb="FFFFFF00"/>
                </patternFill>
              </fill>
            </x14:dxf>
          </x14:cfRule>
          <x14:cfRule type="cellIs" priority="248" operator="equal" id="{39D39FD6-4773-4163-AF19-F966963E54E8}">
            <xm:f>'\Users\mac\Documents\FURAG\Users\pttovar\Downloads\[MAPA DE RIESGOS CORRUPCIÓN IPES 2019 V1 AJUSTADA 210319.xlsx]DATOS '!#REF!</xm:f>
            <x14:dxf>
              <fill>
                <patternFill>
                  <bgColor rgb="FFFFC000"/>
                </patternFill>
              </fill>
            </x14:dxf>
          </x14:cfRule>
          <x14:cfRule type="cellIs" priority="249" operator="equal" id="{3928A26B-DB65-4A01-8643-E35C5E33E5DC}">
            <xm:f>'\Users\mac\Documents\FURAG\Users\pttovar\Downloads\[MAPA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'\Users\mac\Documents\FURAG\Users\pttovar\Downloads\[MAPA DE RIESGOS CORRUPCIÓN IPES 2019 V1 AJUSTADA 210319.xlsx]DATOS '!#REF!</xm:f>
            <x14:dxf>
              <fill>
                <patternFill>
                  <bgColor rgb="FF92D050"/>
                </patternFill>
              </fill>
            </x14:dxf>
          </x14:cfRule>
          <x14:cfRule type="cellIs" priority="251" operator="equal" id="{973276DB-9917-45D0-9805-575D2409AA3B}">
            <xm:f>'\Users\mac\Documents\FURAG\Users\pttovar\Downloads\[MAPA DE RIESGOS CORRUPCIÓN IPES 2019 V1 AJUSTADA 210319.xlsx]DATOS '!#REF!</xm:f>
            <x14:dxf>
              <fill>
                <patternFill>
                  <bgColor rgb="FFFFFF00"/>
                </patternFill>
              </fill>
            </x14:dxf>
          </x14:cfRule>
          <x14:cfRule type="cellIs" priority="252" operator="equal" id="{3B77BDF3-BBF6-4044-8C14-8FB588A68753}">
            <xm:f>'\Users\mac\Documents\FURAG\Users\pttovar\Downloads\[MAPA DE RIESGOS CORRUPCIÓN IPES 2019 V1 AJUSTADA 210319.xlsx]DATOS '!#REF!</xm:f>
            <x14:dxf>
              <fill>
                <patternFill>
                  <bgColor rgb="FFFFC000"/>
                </patternFill>
              </fill>
            </x14:dxf>
          </x14:cfRule>
          <x14:cfRule type="cellIs" priority="253" operator="equal" id="{469B1385-6F64-4324-948B-1CE0F3F5DBC7}">
            <xm:f>'\Users\mac\Documents\FURAG\Users\pttovar\Downloads\[MAPA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'\Users\mac\Documents\FURAG\Users\pttovar\Downloads\[MAPA DE RIESGOS CORRUPCIÓN IPES 2019 V1 AJUSTADA 210319.xlsx]DATOS '!#REF!</xm:f>
            <x14:dxf>
              <fill>
                <patternFill>
                  <bgColor rgb="FF00B050"/>
                </patternFill>
              </fill>
            </x14:dxf>
          </x14:cfRule>
          <x14:cfRule type="cellIs" priority="227" operator="equal" id="{613C77E3-C00A-4763-ADFF-6D7BB8419832}">
            <xm:f>'\Users\mac\Documents\FURAG\Users\pttovar\Downloads\[MAPA DE RIESGOS CORRUPCIÓN IPES 2019 V1 AJUSTADA 210319.xlsx]DATOS '!#REF!</xm:f>
            <x14:dxf>
              <fill>
                <patternFill>
                  <bgColor rgb="FF92D050"/>
                </patternFill>
              </fill>
            </x14:dxf>
          </x14:cfRule>
          <x14:cfRule type="cellIs" priority="228" operator="equal" id="{308BB363-5848-48D6-82F4-4BDFE668F3F0}">
            <xm:f>'\Users\mac\Documents\FURAG\Users\pttovar\Downloads\[MAPA DE RIESGOS CORRUPCIÓN IPES 2019 V1 AJUSTADA 210319.xlsx]DATOS '!#REF!</xm:f>
            <x14:dxf>
              <fill>
                <patternFill>
                  <bgColor rgb="FFFFFF00"/>
                </patternFill>
              </fill>
            </x14:dxf>
          </x14:cfRule>
          <x14:cfRule type="cellIs" priority="229" operator="equal" id="{22837721-5937-4EF5-B2EA-DF224EA774B3}">
            <xm:f>'\Users\mac\Documents\FURAG\Users\pttovar\Downloads\[MAPA DE RIESGOS CORRUPCIÓN IPES 2019 V1 AJUSTADA 210319.xlsx]DATOS '!#REF!</xm:f>
            <x14:dxf>
              <fill>
                <patternFill>
                  <bgColor rgb="FFFFC000"/>
                </patternFill>
              </fill>
            </x14:dxf>
          </x14:cfRule>
          <x14:cfRule type="cellIs" priority="230" operator="equal" id="{15085ED9-F513-4901-B1F5-F5D9F2FDAE87}">
            <xm:f>'\Users\mac\Documents\FURAG\Users\pttovar\Downloads\[MAPA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'\Users\mac\Documents\FURAG\Users\pttovar\Downloads\[MAPA DE RIESGOS CORRUPCIÓN IPES 2019 V1 AJUSTADA 210319.xlsx]DATOS '!#REF!</xm:f>
            <x14:dxf>
              <fill>
                <patternFill>
                  <bgColor rgb="FF00B050"/>
                </patternFill>
              </fill>
            </x14:dxf>
          </x14:cfRule>
          <x14:cfRule type="cellIs" priority="232" operator="equal" id="{51D454A0-E2C4-4774-8737-15671F940A8E}">
            <xm:f>'\Users\mac\Documents\FURAG\Users\pttovar\Downloads\[MAPA DE RIESGOS CORRUPCIÓN IPES 2019 V1 AJUSTADA 210319.xlsx]DATOS '!#REF!</xm:f>
            <x14:dxf>
              <fill>
                <patternFill>
                  <bgColor rgb="FF92D050"/>
                </patternFill>
              </fill>
            </x14:dxf>
          </x14:cfRule>
          <x14:cfRule type="cellIs" priority="233" operator="equal" id="{AD264D9E-D2A5-445D-9A5E-CF457F461EEE}">
            <xm:f>'\Users\mac\Documents\FURAG\Users\pttovar\Downloads\[MAPA DE RIESGOS CORRUPCIÓN IPES 2019 V1 AJUSTADA 210319.xlsx]DATOS '!#REF!</xm:f>
            <x14:dxf>
              <fill>
                <patternFill>
                  <bgColor rgb="FFFFFF00"/>
                </patternFill>
              </fill>
            </x14:dxf>
          </x14:cfRule>
          <x14:cfRule type="cellIs" priority="234" operator="equal" id="{FF49B558-7C7B-4D08-B8DE-4A36430F3A0C}">
            <xm:f>'\Users\mac\Documents\FURAG\Users\pttovar\Downloads\[MAPA DE RIESGOS CORRUPCIÓN IPES 2019 V1 AJUSTADA 210319.xlsx]DATOS '!#REF!</xm:f>
            <x14:dxf>
              <fill>
                <patternFill>
                  <bgColor rgb="FFFFC000"/>
                </patternFill>
              </fill>
            </x14:dxf>
          </x14:cfRule>
          <x14:cfRule type="cellIs" priority="235" operator="equal" id="{62111C01-4EC6-4642-994E-7C1D1598DE81}">
            <xm:f>'\Users\mac\Documents\FURAG\Users\pttovar\Downloads\[MAPA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'\Users\mac\Documents\FURAG\Users\pttovar\Downloads\[MAPA DE RIESGOS CORRUPCIÓN IPES 2019 V1 AJUSTADA 210319.xlsx]DATOS '!#REF!</xm:f>
            <x14:dxf>
              <fill>
                <patternFill>
                  <bgColor rgb="FF92D050"/>
                </patternFill>
              </fill>
            </x14:dxf>
          </x14:cfRule>
          <x14:cfRule type="cellIs" priority="237" operator="equal" id="{F8E1C4E9-96B5-403F-AE0C-049D7E680B2A}">
            <xm:f>'\Users\mac\Documents\FURAG\Users\pttovar\Downloads\[MAPA DE RIESGOS CORRUPCIÓN IPES 2019 V1 AJUSTADA 210319.xlsx]DATOS '!#REF!</xm:f>
            <x14:dxf>
              <fill>
                <patternFill>
                  <bgColor rgb="FFFFFF00"/>
                </patternFill>
              </fill>
            </x14:dxf>
          </x14:cfRule>
          <x14:cfRule type="cellIs" priority="238" operator="equal" id="{1CB8079B-29E4-439E-90D9-CC331A78C74A}">
            <xm:f>'\Users\mac\Documents\FURAG\Users\pttovar\Downloads\[MAPA DE RIESGOS CORRUPCIÓN IPES 2019 V1 AJUSTADA 210319.xlsx]DATOS '!#REF!</xm:f>
            <x14:dxf>
              <fill>
                <patternFill>
                  <bgColor rgb="FFFFC000"/>
                </patternFill>
              </fill>
            </x14:dxf>
          </x14:cfRule>
          <x14:cfRule type="cellIs" priority="239" operator="equal" id="{FE94F9C4-146F-4D5D-A2D1-B2D8878B101C}">
            <xm:f>'\Users\mac\Documents\FURAG\Users\pttovar\Downloads\[MAPA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'\Users\mac\Documents\FURAG\Users\pttovar\Downloads\[MAPA DE RIESGOS CORRUPCIÓN IPES 2019 V1 AJUSTADA 210319.xlsx]DATOS '!#REF!</xm:f>
            <x14:dxf>
              <fill>
                <patternFill>
                  <bgColor rgb="FF00B050"/>
                </patternFill>
              </fill>
            </x14:dxf>
          </x14:cfRule>
          <x14:cfRule type="cellIs" priority="213" operator="equal" id="{1BB184D0-7E4D-4127-9048-C45FFB11057B}">
            <xm:f>'\Users\mac\Documents\FURAG\Users\pttovar\Downloads\[MAPA DE RIESGOS CORRUPCIÓN IPES 2019 V1 AJUSTADA 210319.xlsx]DATOS '!#REF!</xm:f>
            <x14:dxf>
              <fill>
                <patternFill>
                  <bgColor rgb="FF92D050"/>
                </patternFill>
              </fill>
            </x14:dxf>
          </x14:cfRule>
          <x14:cfRule type="cellIs" priority="214" operator="equal" id="{130A11E4-E9F4-4C20-8376-1B6AF5CF1848}">
            <xm:f>'\Users\mac\Documents\FURAG\Users\pttovar\Downloads\[MAPA DE RIESGOS CORRUPCIÓN IPES 2019 V1 AJUSTADA 210319.xlsx]DATOS '!#REF!</xm:f>
            <x14:dxf>
              <fill>
                <patternFill>
                  <bgColor rgb="FFFFFF00"/>
                </patternFill>
              </fill>
            </x14:dxf>
          </x14:cfRule>
          <x14:cfRule type="cellIs" priority="215" operator="equal" id="{1B7DAC13-4C38-483B-B7E9-F626737AA61F}">
            <xm:f>'\Users\mac\Documents\FURAG\Users\pttovar\Downloads\[MAPA DE RIESGOS CORRUPCIÓN IPES 2019 V1 AJUSTADA 210319.xlsx]DATOS '!#REF!</xm:f>
            <x14:dxf>
              <fill>
                <patternFill>
                  <bgColor rgb="FFFFC000"/>
                </patternFill>
              </fill>
            </x14:dxf>
          </x14:cfRule>
          <x14:cfRule type="cellIs" priority="216" operator="equal" id="{2D297C4C-EFBD-45BB-BF8D-8B95ECED1256}">
            <xm:f>'\Users\mac\Documents\FURAG\Users\pttovar\Downloads\[MAPA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'\Users\mac\Documents\FURAG\Users\pttovar\Downloads\[MAPA DE RIESGOS CORRUPCIÓN IPES 2019 V1 AJUSTADA 210319.xlsx]DATOS '!#REF!</xm:f>
            <x14:dxf>
              <fill>
                <patternFill>
                  <bgColor rgb="FF00B050"/>
                </patternFill>
              </fill>
            </x14:dxf>
          </x14:cfRule>
          <x14:cfRule type="cellIs" priority="218" operator="equal" id="{725E32B8-BBA3-4E12-9CD6-3C36CCDE338C}">
            <xm:f>'\Users\mac\Documents\FURAG\Users\pttovar\Downloads\[MAPA DE RIESGOS CORRUPCIÓN IPES 2019 V1 AJUSTADA 210319.xlsx]DATOS '!#REF!</xm:f>
            <x14:dxf>
              <fill>
                <patternFill>
                  <bgColor rgb="FF92D050"/>
                </patternFill>
              </fill>
            </x14:dxf>
          </x14:cfRule>
          <x14:cfRule type="cellIs" priority="219" operator="equal" id="{E4A5221C-4376-4AF2-B409-9175A236E76E}">
            <xm:f>'\Users\mac\Documents\FURAG\Users\pttovar\Downloads\[MAPA DE RIESGOS CORRUPCIÓN IPES 2019 V1 AJUSTADA 210319.xlsx]DATOS '!#REF!</xm:f>
            <x14:dxf>
              <fill>
                <patternFill>
                  <bgColor rgb="FFFFFF00"/>
                </patternFill>
              </fill>
            </x14:dxf>
          </x14:cfRule>
          <x14:cfRule type="cellIs" priority="220" operator="equal" id="{AF2DD8A3-AA54-492D-9200-F1FAFB73D763}">
            <xm:f>'\Users\mac\Documents\FURAG\Users\pttovar\Downloads\[MAPA DE RIESGOS CORRUPCIÓN IPES 2019 V1 AJUSTADA 210319.xlsx]DATOS '!#REF!</xm:f>
            <x14:dxf>
              <fill>
                <patternFill>
                  <bgColor rgb="FFFFC000"/>
                </patternFill>
              </fill>
            </x14:dxf>
          </x14:cfRule>
          <x14:cfRule type="cellIs" priority="221" operator="equal" id="{5FE3FA94-31CC-401B-B027-954CCA8C70E2}">
            <xm:f>'\Users\mac\Documents\FURAG\Users\pttovar\Downloads\[MAPA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'\Users\mac\Documents\FURAG\Users\pttovar\Downloads\[MAPA DE RIESGOS CORRUPCIÓN IPES 2019 V1 AJUSTADA 210319.xlsx]DATOS '!#REF!</xm:f>
            <x14:dxf>
              <fill>
                <patternFill>
                  <bgColor rgb="FF92D050"/>
                </patternFill>
              </fill>
            </x14:dxf>
          </x14:cfRule>
          <x14:cfRule type="cellIs" priority="223" operator="equal" id="{08B35356-CB8F-4B91-964A-C94760F5CF77}">
            <xm:f>'\Users\mac\Documents\FURAG\Users\pttovar\Downloads\[MAPA DE RIESGOS CORRUPCIÓN IPES 2019 V1 AJUSTADA 210319.xlsx]DATOS '!#REF!</xm:f>
            <x14:dxf>
              <fill>
                <patternFill>
                  <bgColor rgb="FFFFFF00"/>
                </patternFill>
              </fill>
            </x14:dxf>
          </x14:cfRule>
          <x14:cfRule type="cellIs" priority="224" operator="equal" id="{B49CADB3-255C-438E-8819-F90D4D3D99BF}">
            <xm:f>'\Users\mac\Documents\FURAG\Users\pttovar\Downloads\[MAPA DE RIESGOS CORRUPCIÓN IPES 2019 V1 AJUSTADA 210319.xlsx]DATOS '!#REF!</xm:f>
            <x14:dxf>
              <fill>
                <patternFill>
                  <bgColor rgb="FFFFC000"/>
                </patternFill>
              </fill>
            </x14:dxf>
          </x14:cfRule>
          <x14:cfRule type="cellIs" priority="225" operator="equal" id="{BF238AD4-8855-4033-9C13-0522B8BBEB2B}">
            <xm:f>'\Users\mac\Documents\FURAG\Users\pttovar\Downloads\[MAPA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'\Users\mac\Documents\FURAG\Users\pttovar\Downloads\[MAPA DE RIESGOS CORRUPCIÓN IPES 2019 V1 AJUSTADA 210319.xlsx]DATOS '!#REF!</xm:f>
            <x14:dxf>
              <fill>
                <patternFill>
                  <bgColor rgb="FF92D050"/>
                </patternFill>
              </fill>
            </x14:dxf>
          </x14:cfRule>
          <x14:cfRule type="cellIs" priority="209" operator="equal" id="{9C88E953-8103-4291-BC67-F89D32D11E26}">
            <xm:f>'\Users\mac\Documents\FURAG\Users\pttovar\Downloads\[MAPA DE RIESGOS CORRUPCIÓN IPES 2019 V1 AJUSTADA 210319.xlsx]DATOS '!#REF!</xm:f>
            <x14:dxf>
              <fill>
                <patternFill>
                  <bgColor rgb="FFFFFF00"/>
                </patternFill>
              </fill>
            </x14:dxf>
          </x14:cfRule>
          <x14:cfRule type="cellIs" priority="210" operator="equal" id="{31D0F62A-9BF4-4F2E-BC19-D758C206164E}">
            <xm:f>'\Users\mac\Documents\FURAG\Users\pttovar\Downloads\[MAPA DE RIESGOS CORRUPCIÓN IPES 2019 V1 AJUSTADA 210319.xlsx]DATOS '!#REF!</xm:f>
            <x14:dxf>
              <fill>
                <patternFill>
                  <bgColor rgb="FFFFC000"/>
                </patternFill>
              </fill>
            </x14:dxf>
          </x14:cfRule>
          <x14:cfRule type="cellIs" priority="211" operator="equal" id="{DD3121D1-3727-44E0-BD20-497C941D3AA1}">
            <xm:f>'\Users\mac\Documents\FURAG\Users\pttovar\Downloads\[MAPA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'\Users\mac\Documents\FURAG\Users\pttovar\Downloads\[MAPA DE RIESGOS CORRUPCIÓN IPES 2019 V1 AJUSTADA 210319.xlsx]DATOS '!#REF!</xm:f>
            <x14:dxf>
              <fill>
                <patternFill>
                  <bgColor rgb="FF92D050"/>
                </patternFill>
              </fill>
            </x14:dxf>
          </x14:cfRule>
          <x14:cfRule type="cellIs" priority="205" operator="equal" id="{C0AA73F5-E492-4447-A861-DBEFAB726161}">
            <xm:f>'\Users\mac\Documents\FURAG\Users\pttovar\Downloads\[MAPA DE RIESGOS CORRUPCIÓN IPES 2019 V1 AJUSTADA 210319.xlsx]DATOS '!#REF!</xm:f>
            <x14:dxf>
              <fill>
                <patternFill>
                  <bgColor rgb="FFFFFF00"/>
                </patternFill>
              </fill>
            </x14:dxf>
          </x14:cfRule>
          <x14:cfRule type="cellIs" priority="206" operator="equal" id="{7BEB8F98-CADD-40B4-A7BE-D4A431055256}">
            <xm:f>'\Users\mac\Documents\FURAG\Users\pttovar\Downloads\[MAPA DE RIESGOS CORRUPCIÓN IPES 2019 V1 AJUSTADA 210319.xlsx]DATOS '!#REF!</xm:f>
            <x14:dxf>
              <fill>
                <patternFill>
                  <bgColor rgb="FFFFC000"/>
                </patternFill>
              </fill>
            </x14:dxf>
          </x14:cfRule>
          <x14:cfRule type="cellIs" priority="207" operator="equal" id="{2AC9C8AA-3CCF-4406-9C9E-904EF9F65437}">
            <xm:f>'\Users\mac\Documents\FURAG\Users\pttovar\Downloads\[MAPA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'\Users\mac\Documents\FURAG\Users\pttovar\Downloads\[MAPA DE RIESGOS CORRUPCIÓN IPES 2019 V1 AJUSTADA 210319.xlsx]DATOS '!#REF!</xm:f>
            <x14:dxf>
              <fill>
                <patternFill>
                  <bgColor rgb="FF92D050"/>
                </patternFill>
              </fill>
            </x14:dxf>
          </x14:cfRule>
          <x14:cfRule type="cellIs" priority="197" operator="equal" id="{6CDF7AB9-CE5C-48DC-AC51-AA16B88E659C}">
            <xm:f>'\Users\mac\Documents\FURAG\Users\pttovar\Downloads\[MAPA DE RIESGOS CORRUPCIÓN IPES 2019 V1 AJUSTADA 210319.xlsx]DATOS '!#REF!</xm:f>
            <x14:dxf>
              <fill>
                <patternFill>
                  <bgColor rgb="FFFFFF00"/>
                </patternFill>
              </fill>
            </x14:dxf>
          </x14:cfRule>
          <x14:cfRule type="cellIs" priority="198" operator="equal" id="{095E7D31-15CF-4ADA-B741-38ABAF05D89D}">
            <xm:f>'\Users\mac\Documents\FURAG\Users\pttovar\Downloads\[MAPA DE RIESGOS CORRUPCIÓN IPES 2019 V1 AJUSTADA 210319.xlsx]DATOS '!#REF!</xm:f>
            <x14:dxf>
              <fill>
                <patternFill>
                  <bgColor rgb="FFFFC000"/>
                </patternFill>
              </fill>
            </x14:dxf>
          </x14:cfRule>
          <x14:cfRule type="cellIs" priority="199" operator="equal" id="{90CAE7D2-40C2-424E-BC12-AA7AAB50B4D0}">
            <xm:f>'\Users\mac\Documents\FURAG\Users\pttovar\Downloads\[MAPA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'\Users\mac\Documents\FURAG\Users\pttovar\Downloads\[MAPA DE RIESGOS CORRUPCIÓN IPES 2019 V1 AJUSTADA 210319.xlsx]DATOS '!#REF!</xm:f>
            <x14:dxf>
              <fill>
                <patternFill>
                  <bgColor rgb="FF92D050"/>
                </patternFill>
              </fill>
            </x14:dxf>
          </x14:cfRule>
          <x14:cfRule type="cellIs" priority="193" operator="equal" id="{096FC912-E317-4C04-B546-D660A46922A6}">
            <xm:f>'\Users\mac\Documents\FURAG\Users\pttovar\Downloads\[MAPA DE RIESGOS CORRUPCIÓN IPES 2019 V1 AJUSTADA 210319.xlsx]DATOS '!#REF!</xm:f>
            <x14:dxf>
              <fill>
                <patternFill>
                  <bgColor rgb="FFFFFF00"/>
                </patternFill>
              </fill>
            </x14:dxf>
          </x14:cfRule>
          <x14:cfRule type="cellIs" priority="194" operator="equal" id="{4CD56F10-659C-49EB-8207-0FAFEDFA7A81}">
            <xm:f>'\Users\mac\Documents\FURAG\Users\pttovar\Downloads\[MAPA DE RIESGOS CORRUPCIÓN IPES 2019 V1 AJUSTADA 210319.xlsx]DATOS '!#REF!</xm:f>
            <x14:dxf>
              <fill>
                <patternFill>
                  <bgColor rgb="FFFFC000"/>
                </patternFill>
              </fill>
            </x14:dxf>
          </x14:cfRule>
          <x14:cfRule type="cellIs" priority="195" operator="equal" id="{7EFBA67B-FF28-4401-8E9A-D21EDB96EB69}">
            <xm:f>'\Users\mac\Documents\FURAG\Users\pttovar\Downloads\[MAPA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'\Users\mac\Documents\FURAG\Users\pttovar\Downloads\[MAPA DE RIESGOS CORRUPCIÓN IPES 2019 V1 AJUSTADA 210319.xlsx]DATOS '!#REF!</xm:f>
            <x14:dxf>
              <fill>
                <patternFill>
                  <bgColor rgb="FF92D050"/>
                </patternFill>
              </fill>
            </x14:dxf>
          </x14:cfRule>
          <x14:cfRule type="cellIs" priority="201" operator="equal" id="{217B652A-B70B-40FC-B653-AD35D8C8D89D}">
            <xm:f>'\Users\mac\Documents\FURAG\Users\pttovar\Downloads\[MAPA DE RIESGOS CORRUPCIÓN IPES 2019 V1 AJUSTADA 210319.xlsx]DATOS '!#REF!</xm:f>
            <x14:dxf>
              <fill>
                <patternFill>
                  <bgColor rgb="FFFFFF00"/>
                </patternFill>
              </fill>
            </x14:dxf>
          </x14:cfRule>
          <x14:cfRule type="cellIs" priority="202" operator="equal" id="{C3E58C29-69D6-4BC1-A415-A615D9626CDE}">
            <xm:f>'\Users\mac\Documents\FURAG\Users\pttovar\Downloads\[MAPA DE RIESGOS CORRUPCIÓN IPES 2019 V1 AJUSTADA 210319.xlsx]DATOS '!#REF!</xm:f>
            <x14:dxf>
              <fill>
                <patternFill>
                  <bgColor rgb="FFFFC000"/>
                </patternFill>
              </fill>
            </x14:dxf>
          </x14:cfRule>
          <x14:cfRule type="cellIs" priority="203" operator="equal" id="{2066C757-97B2-40A7-A153-2E789813528C}">
            <xm:f>'\Users\mac\Documents\FURAG\Users\pttovar\Downloads\[MAPA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'\Users\mac\Documents\FURAG\Users\pttovar\Downloads\[MAPA DE RIESGOS CORRUPCIÓN IPES 2019 V1 AJUSTADA 210319.xlsx]DATOS '!#REF!</xm:f>
            <x14:dxf>
              <fill>
                <patternFill>
                  <bgColor rgb="FF92D050"/>
                </patternFill>
              </fill>
            </x14:dxf>
          </x14:cfRule>
          <x14:cfRule type="cellIs" priority="175" operator="equal" id="{5194F15A-1DC4-4653-B29D-67725163530E}">
            <xm:f>'\Users\mac\Documents\FURAG\Users\pttovar\Downloads\[MAPA DE RIESGOS CORRUPCIÓN IPES 2019 V1 AJUSTADA 210319.xlsx]DATOS '!#REF!</xm:f>
            <x14:dxf>
              <fill>
                <patternFill>
                  <bgColor rgb="FFFFFF00"/>
                </patternFill>
              </fill>
            </x14:dxf>
          </x14:cfRule>
          <x14:cfRule type="cellIs" priority="176" operator="equal" id="{097AF897-6667-4C26-9F87-0645EFDB1840}">
            <xm:f>'\Users\mac\Documents\FURAG\Users\pttovar\Downloads\[MAPA DE RIESGOS CORRUPCIÓN IPES 2019 V1 AJUSTADA 210319.xlsx]DATOS '!#REF!</xm:f>
            <x14:dxf>
              <fill>
                <patternFill>
                  <bgColor rgb="FFFFC000"/>
                </patternFill>
              </fill>
            </x14:dxf>
          </x14:cfRule>
          <x14:cfRule type="cellIs" priority="177" operator="equal" id="{97F7F212-0061-4F74-9F5E-C25C3378380E}">
            <xm:f>'\Users\mac\Documents\FURAG\Users\pttovar\Downloads\[MAPA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'\Users\mac\Documents\FURAG\Users\pttovar\Downloads\[MAPA DE RIESGOS CORRUPCIÓN IPES 2019 V1 AJUSTADA 210319.xlsx]DATOS '!#REF!</xm:f>
            <x14:dxf>
              <fill>
                <patternFill>
                  <bgColor rgb="FF00B050"/>
                </patternFill>
              </fill>
            </x14:dxf>
          </x14:cfRule>
          <x14:cfRule type="cellIs" priority="179" operator="equal" id="{2CA3E3B8-1A22-43ED-9BA8-C4C07E4FC13B}">
            <xm:f>'\Users\mac\Documents\FURAG\Users\pttovar\Downloads\[MAPA DE RIESGOS CORRUPCIÓN IPES 2019 V1 AJUSTADA 210319.xlsx]DATOS '!#REF!</xm:f>
            <x14:dxf>
              <fill>
                <patternFill>
                  <bgColor rgb="FF92D050"/>
                </patternFill>
              </fill>
            </x14:dxf>
          </x14:cfRule>
          <x14:cfRule type="cellIs" priority="180" operator="equal" id="{DBF97B47-D593-48C6-AC4A-D99BBFA626E8}">
            <xm:f>'\Users\mac\Documents\FURAG\Users\pttovar\Downloads\[MAPA DE RIESGOS CORRUPCIÓN IPES 2019 V1 AJUSTADA 210319.xlsx]DATOS '!#REF!</xm:f>
            <x14:dxf>
              <fill>
                <patternFill>
                  <bgColor rgb="FFFFFF00"/>
                </patternFill>
              </fill>
            </x14:dxf>
          </x14:cfRule>
          <x14:cfRule type="cellIs" priority="181" operator="equal" id="{BF3DC295-1705-47F7-A46D-2FC3155E6402}">
            <xm:f>'\Users\mac\Documents\FURAG\Users\pttovar\Downloads\[MAPA DE RIESGOS CORRUPCIÓN IPES 2019 V1 AJUSTADA 210319.xlsx]DATOS '!#REF!</xm:f>
            <x14:dxf>
              <fill>
                <patternFill>
                  <bgColor rgb="FFFFC000"/>
                </patternFill>
              </fill>
            </x14:dxf>
          </x14:cfRule>
          <x14:cfRule type="cellIs" priority="182" operator="equal" id="{3CFD30B5-791E-4F8D-A3DA-77D4245B4B14}">
            <xm:f>'\Users\mac\Documents\FURAG\Users\pttovar\Downloads\[MAPA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'\Users\mac\Documents\FURAG\Users\pttovar\Downloads\[MAPA DE RIESGOS CORRUPCIÓN IPES 2019 V1 AJUSTADA 210319.xlsx]DATOS '!#REF!</xm:f>
            <x14:dxf>
              <fill>
                <patternFill>
                  <bgColor rgb="FF00B050"/>
                </patternFill>
              </fill>
            </x14:dxf>
          </x14:cfRule>
          <x14:cfRule type="cellIs" priority="184" operator="equal" id="{CF1876F5-08F9-40D1-8499-2B1DCEE8E37C}">
            <xm:f>'\Users\mac\Documents\FURAG\Users\pttovar\Downloads\[MAPA DE RIESGOS CORRUPCIÓN IPES 2019 V1 AJUSTADA 210319.xlsx]DATOS '!#REF!</xm:f>
            <x14:dxf>
              <fill>
                <patternFill>
                  <bgColor rgb="FF92D050"/>
                </patternFill>
              </fill>
            </x14:dxf>
          </x14:cfRule>
          <x14:cfRule type="cellIs" priority="185" operator="equal" id="{1306E880-F981-4152-AC53-C773D0058E56}">
            <xm:f>'\Users\mac\Documents\FURAG\Users\pttovar\Downloads\[MAPA DE RIESGOS CORRUPCIÓN IPES 2019 V1 AJUSTADA 210319.xlsx]DATOS '!#REF!</xm:f>
            <x14:dxf>
              <fill>
                <patternFill>
                  <bgColor rgb="FFFFFF00"/>
                </patternFill>
              </fill>
            </x14:dxf>
          </x14:cfRule>
          <x14:cfRule type="cellIs" priority="186" operator="equal" id="{E638B88B-80F3-4E93-AD37-CAD21308E207}">
            <xm:f>'\Users\mac\Documents\FURAG\Users\pttovar\Downloads\[MAPA DE RIESGOS CORRUPCIÓN IPES 2019 V1 AJUSTADA 210319.xlsx]DATOS '!#REF!</xm:f>
            <x14:dxf>
              <fill>
                <patternFill>
                  <bgColor rgb="FFFFC000"/>
                </patternFill>
              </fill>
            </x14:dxf>
          </x14:cfRule>
          <x14:cfRule type="cellIs" priority="187" operator="equal" id="{AEEDAE85-BABD-4F78-A2E5-42680BCDA418}">
            <xm:f>'\Users\mac\Documents\FURAG\Users\pttovar\Downloads\[MAPA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'\Users\mac\Documents\FURAG\Users\pttovar\Downloads\[MAPA DE RIESGOS CORRUPCIÓN IPES 2019 V1 AJUSTADA 210319.xlsx]DATOS '!#REF!</xm:f>
            <x14:dxf>
              <fill>
                <patternFill>
                  <bgColor rgb="FF92D050"/>
                </patternFill>
              </fill>
            </x14:dxf>
          </x14:cfRule>
          <x14:cfRule type="cellIs" priority="189" operator="equal" id="{AC19C434-F925-4E4E-85D7-9CABB6BA8DB5}">
            <xm:f>'\Users\mac\Documents\FURAG\Users\pttovar\Downloads\[MAPA DE RIESGOS CORRUPCIÓN IPES 2019 V1 AJUSTADA 210319.xlsx]DATOS '!#REF!</xm:f>
            <x14:dxf>
              <fill>
                <patternFill>
                  <bgColor rgb="FFFFFF00"/>
                </patternFill>
              </fill>
            </x14:dxf>
          </x14:cfRule>
          <x14:cfRule type="cellIs" priority="190" operator="equal" id="{C19CE58B-F57F-490A-9D25-6737C9283539}">
            <xm:f>'\Users\mac\Documents\FURAG\Users\pttovar\Downloads\[MAPA DE RIESGOS CORRUPCIÓN IPES 2019 V1 AJUSTADA 210319.xlsx]DATOS '!#REF!</xm:f>
            <x14:dxf>
              <fill>
                <patternFill>
                  <bgColor rgb="FFFFC000"/>
                </patternFill>
              </fill>
            </x14:dxf>
          </x14:cfRule>
          <x14:cfRule type="cellIs" priority="191" operator="equal" id="{5CCA03DC-7D31-460A-8D11-8B35B208205C}">
            <xm:f>'\Users\mac\Documents\FURAG\Users\pttovar\Downloads\[MAPA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'\Users\mac\Documents\FURAG\Users\pttovar\Downloads\[MAPA DE RIESGOS CORRUPCIÓN IPES 2019 V1 AJUSTADA 210319.xlsx]DATOS '!#REF!</xm:f>
            <x14:dxf>
              <fill>
                <patternFill>
                  <bgColor rgb="FF92D050"/>
                </patternFill>
              </fill>
            </x14:dxf>
          </x14:cfRule>
          <x14:cfRule type="cellIs" priority="171" operator="equal" id="{7FB1426D-E4F5-4B40-B18E-430CEC294225}">
            <xm:f>'\Users\mac\Documents\FURAG\Users\pttovar\Downloads\[MAPA DE RIESGOS CORRUPCIÓN IPES 2019 V1 AJUSTADA 210319.xlsx]DATOS '!#REF!</xm:f>
            <x14:dxf>
              <fill>
                <patternFill>
                  <bgColor rgb="FFFFFF00"/>
                </patternFill>
              </fill>
            </x14:dxf>
          </x14:cfRule>
          <x14:cfRule type="cellIs" priority="172" operator="equal" id="{E8D7BDDA-AD61-4D2D-8D91-B44DD864C31E}">
            <xm:f>'\Users\mac\Documents\FURAG\Users\pttovar\Downloads\[MAPA DE RIESGOS CORRUPCIÓN IPES 2019 V1 AJUSTADA 210319.xlsx]DATOS '!#REF!</xm:f>
            <x14:dxf>
              <fill>
                <patternFill>
                  <bgColor rgb="FFFFC000"/>
                </patternFill>
              </fill>
            </x14:dxf>
          </x14:cfRule>
          <x14:cfRule type="cellIs" priority="173" operator="equal" id="{1A547CED-4352-42A2-A289-8CA2B1ED6E05}">
            <xm:f>'\Users\mac\Documents\FURAG\Users\pttovar\Downloads\[MAPA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'\Users\mac\Documents\FURAG\Users\pttovar\Downloads\[MAPA DE RIESGOS CORRUPCIÓN IPES 2019 V1 AJUSTADA 210319.xlsx]DATOS '!#REF!</xm:f>
            <x14:dxf>
              <fill>
                <patternFill>
                  <bgColor rgb="FF00B050"/>
                </patternFill>
              </fill>
            </x14:dxf>
          </x14:cfRule>
          <x14:cfRule type="cellIs" priority="157" operator="equal" id="{8161D2C5-88A8-44A7-8870-7C5FDA398B7B}">
            <xm:f>'\Users\mac\Documents\FURAG\Users\pttovar\Downloads\[MAPA DE RIESGOS CORRUPCIÓN IPES 2019 V1 AJUSTADA 210319.xlsx]DATOS '!#REF!</xm:f>
            <x14:dxf>
              <fill>
                <patternFill>
                  <bgColor rgb="FF92D050"/>
                </patternFill>
              </fill>
            </x14:dxf>
          </x14:cfRule>
          <x14:cfRule type="cellIs" priority="158" operator="equal" id="{F4E7D8E1-3DE2-4094-8329-3A3D978AD471}">
            <xm:f>'\Users\mac\Documents\FURAG\Users\pttovar\Downloads\[MAPA DE RIESGOS CORRUPCIÓN IPES 2019 V1 AJUSTADA 210319.xlsx]DATOS '!#REF!</xm:f>
            <x14:dxf>
              <fill>
                <patternFill>
                  <bgColor rgb="FFFFFF00"/>
                </patternFill>
              </fill>
            </x14:dxf>
          </x14:cfRule>
          <x14:cfRule type="cellIs" priority="159" operator="equal" id="{61E6869D-8A30-4537-97B6-E606C801DC38}">
            <xm:f>'\Users\mac\Documents\FURAG\Users\pttovar\Downloads\[MAPA DE RIESGOS CORRUPCIÓN IPES 2019 V1 AJUSTADA 210319.xlsx]DATOS '!#REF!</xm:f>
            <x14:dxf>
              <fill>
                <patternFill>
                  <bgColor rgb="FFFFC000"/>
                </patternFill>
              </fill>
            </x14:dxf>
          </x14:cfRule>
          <x14:cfRule type="cellIs" priority="160" operator="equal" id="{3B724CC7-06D7-4CAD-92AC-A33883191C56}">
            <xm:f>'\Users\mac\Documents\FURAG\Users\pttovar\Downloads\[MAPA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'\Users\mac\Documents\FURAG\Users\pttovar\Downloads\[MAPA DE RIESGOS CORRUPCIÓN IPES 2019 V1 AJUSTADA 210319.xlsx]DATOS '!#REF!</xm:f>
            <x14:dxf>
              <fill>
                <patternFill>
                  <bgColor rgb="FF00B050"/>
                </patternFill>
              </fill>
            </x14:dxf>
          </x14:cfRule>
          <x14:cfRule type="cellIs" priority="162" operator="equal" id="{7CF1D555-9A53-42ED-AB46-EAE26749A711}">
            <xm:f>'\Users\mac\Documents\FURAG\Users\pttovar\Downloads\[MAPA DE RIESGOS CORRUPCIÓN IPES 2019 V1 AJUSTADA 210319.xlsx]DATOS '!#REF!</xm:f>
            <x14:dxf>
              <fill>
                <patternFill>
                  <bgColor rgb="FF92D050"/>
                </patternFill>
              </fill>
            </x14:dxf>
          </x14:cfRule>
          <x14:cfRule type="cellIs" priority="163" operator="equal" id="{53CFF267-37DD-4B84-B8E8-05EEB708A8ED}">
            <xm:f>'\Users\mac\Documents\FURAG\Users\pttovar\Downloads\[MAPA DE RIESGOS CORRUPCIÓN IPES 2019 V1 AJUSTADA 210319.xlsx]DATOS '!#REF!</xm:f>
            <x14:dxf>
              <fill>
                <patternFill>
                  <bgColor rgb="FFFFFF00"/>
                </patternFill>
              </fill>
            </x14:dxf>
          </x14:cfRule>
          <x14:cfRule type="cellIs" priority="164" operator="equal" id="{BA29B342-F8D5-4C2B-A4F2-D47C04C3F45E}">
            <xm:f>'\Users\mac\Documents\FURAG\Users\pttovar\Downloads\[MAPA DE RIESGOS CORRUPCIÓN IPES 2019 V1 AJUSTADA 210319.xlsx]DATOS '!#REF!</xm:f>
            <x14:dxf>
              <fill>
                <patternFill>
                  <bgColor rgb="FFFFC000"/>
                </patternFill>
              </fill>
            </x14:dxf>
          </x14:cfRule>
          <x14:cfRule type="cellIs" priority="165" operator="equal" id="{28660D07-9FE8-4CD2-9302-1C2418951F9D}">
            <xm:f>'\Users\mac\Documents\FURAG\Users\pttovar\Downloads\[MAPA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'\Users\mac\Documents\FURAG\Users\pttovar\Downloads\[MAPA DE RIESGOS CORRUPCIÓN IPES 2019 V1 AJUSTADA 210319.xlsx]DATOS '!#REF!</xm:f>
            <x14:dxf>
              <fill>
                <patternFill>
                  <bgColor rgb="FF92D050"/>
                </patternFill>
              </fill>
            </x14:dxf>
          </x14:cfRule>
          <x14:cfRule type="cellIs" priority="167" operator="equal" id="{E8A7E2C1-C4C0-4CD3-B9C2-AEC569805A3A}">
            <xm:f>'\Users\mac\Documents\FURAG\Users\pttovar\Downloads\[MAPA DE RIESGOS CORRUPCIÓN IPES 2019 V1 AJUSTADA 210319.xlsx]DATOS '!#REF!</xm:f>
            <x14:dxf>
              <fill>
                <patternFill>
                  <bgColor rgb="FFFFFF00"/>
                </patternFill>
              </fill>
            </x14:dxf>
          </x14:cfRule>
          <x14:cfRule type="cellIs" priority="168" operator="equal" id="{00AB381B-09BC-4D3D-AE4F-BCFEA8D3478E}">
            <xm:f>'\Users\mac\Documents\FURAG\Users\pttovar\Downloads\[MAPA DE RIESGOS CORRUPCIÓN IPES 2019 V1 AJUSTADA 210319.xlsx]DATOS '!#REF!</xm:f>
            <x14:dxf>
              <fill>
                <patternFill>
                  <bgColor rgb="FFFFC000"/>
                </patternFill>
              </fill>
            </x14:dxf>
          </x14:cfRule>
          <x14:cfRule type="cellIs" priority="169" operator="equal" id="{964AEF74-0B3F-470F-BB25-A1FBF25E4BC7}">
            <xm:f>'\Users\mac\Documents\FURAG\Users\pttovar\Downloads\[MAPA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'\Users\mac\Documents\FURAG\Users\pttovar\Downloads\[MAPA DE RIESGOS CORRUPCIÓN IPES 2019 V1 AJUSTADA 210319.xlsx]DATOS '!#REF!</xm:f>
            <x14:dxf>
              <fill>
                <patternFill>
                  <bgColor rgb="FF00B050"/>
                </patternFill>
              </fill>
            </x14:dxf>
          </x14:cfRule>
          <x14:cfRule type="cellIs" priority="143" operator="equal" id="{DACA3B72-E904-43AD-AEA4-5D21F7188B89}">
            <xm:f>'\Users\mac\Documents\FURAG\Users\pttovar\Downloads\[MAPA DE RIESGOS CORRUPCIÓN IPES 2019 V1 AJUSTADA 210319.xlsx]DATOS '!#REF!</xm:f>
            <x14:dxf>
              <fill>
                <patternFill>
                  <bgColor rgb="FF92D050"/>
                </patternFill>
              </fill>
            </x14:dxf>
          </x14:cfRule>
          <x14:cfRule type="cellIs" priority="144" operator="equal" id="{D8DD5B24-4237-43DF-A72C-9394EF52862F}">
            <xm:f>'\Users\mac\Documents\FURAG\Users\pttovar\Downloads\[MAPA DE RIESGOS CORRUPCIÓN IPES 2019 V1 AJUSTADA 210319.xlsx]DATOS '!#REF!</xm:f>
            <x14:dxf>
              <fill>
                <patternFill>
                  <bgColor rgb="FFFFFF00"/>
                </patternFill>
              </fill>
            </x14:dxf>
          </x14:cfRule>
          <x14:cfRule type="cellIs" priority="145" operator="equal" id="{81BB8DAD-FA04-4064-9A60-6EEEAA85AE45}">
            <xm:f>'\Users\mac\Documents\FURAG\Users\pttovar\Downloads\[MAPA DE RIESGOS CORRUPCIÓN IPES 2019 V1 AJUSTADA 210319.xlsx]DATOS '!#REF!</xm:f>
            <x14:dxf>
              <fill>
                <patternFill>
                  <bgColor rgb="FFFFC000"/>
                </patternFill>
              </fill>
            </x14:dxf>
          </x14:cfRule>
          <x14:cfRule type="cellIs" priority="146" operator="equal" id="{A0D2BC5D-1E68-4B4B-8939-BE734550B9B0}">
            <xm:f>'\Users\mac\Documents\FURAG\Users\pttovar\Downloads\[MAPA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'\Users\mac\Documents\FURAG\Users\pttovar\Downloads\[MAPA DE RIESGOS CORRUPCIÓN IPES 2019 V1 AJUSTADA 210319.xlsx]DATOS '!#REF!</xm:f>
            <x14:dxf>
              <fill>
                <patternFill>
                  <bgColor rgb="FF00B050"/>
                </patternFill>
              </fill>
            </x14:dxf>
          </x14:cfRule>
          <x14:cfRule type="cellIs" priority="148" operator="equal" id="{90BD6D59-D42B-4B13-A23C-3301EE81348F}">
            <xm:f>'\Users\mac\Documents\FURAG\Users\pttovar\Downloads\[MAPA DE RIESGOS CORRUPCIÓN IPES 2019 V1 AJUSTADA 210319.xlsx]DATOS '!#REF!</xm:f>
            <x14:dxf>
              <fill>
                <patternFill>
                  <bgColor rgb="FF92D050"/>
                </patternFill>
              </fill>
            </x14:dxf>
          </x14:cfRule>
          <x14:cfRule type="cellIs" priority="149" operator="equal" id="{6B4DB647-180A-4CF6-9AC3-95DCF0DCA6BC}">
            <xm:f>'\Users\mac\Documents\FURAG\Users\pttovar\Downloads\[MAPA DE RIESGOS CORRUPCIÓN IPES 2019 V1 AJUSTADA 210319.xlsx]DATOS '!#REF!</xm:f>
            <x14:dxf>
              <fill>
                <patternFill>
                  <bgColor rgb="FFFFFF00"/>
                </patternFill>
              </fill>
            </x14:dxf>
          </x14:cfRule>
          <x14:cfRule type="cellIs" priority="150" operator="equal" id="{A09EB92C-B4A2-4A4F-99B2-CAB34EF7EAF1}">
            <xm:f>'\Users\mac\Documents\FURAG\Users\pttovar\Downloads\[MAPA DE RIESGOS CORRUPCIÓN IPES 2019 V1 AJUSTADA 210319.xlsx]DATOS '!#REF!</xm:f>
            <x14:dxf>
              <fill>
                <patternFill>
                  <bgColor rgb="FFFFC000"/>
                </patternFill>
              </fill>
            </x14:dxf>
          </x14:cfRule>
          <x14:cfRule type="cellIs" priority="151" operator="equal" id="{CBB700D8-5BBF-4B4E-AF71-022DC75FBBAC}">
            <xm:f>'\Users\mac\Documents\FURAG\Users\pttovar\Downloads\[MAPA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'\Users\mac\Documents\FURAG\Users\pttovar\Downloads\[MAPA DE RIESGOS CORRUPCIÓN IPES 2019 V1 AJUSTADA 210319.xlsx]DATOS '!#REF!</xm:f>
            <x14:dxf>
              <fill>
                <patternFill>
                  <bgColor rgb="FF92D050"/>
                </patternFill>
              </fill>
            </x14:dxf>
          </x14:cfRule>
          <x14:cfRule type="cellIs" priority="153" operator="equal" id="{90F6DDB5-184E-4B85-9D2C-07079EA0DE32}">
            <xm:f>'\Users\mac\Documents\FURAG\Users\pttovar\Downloads\[MAPA DE RIESGOS CORRUPCIÓN IPES 2019 V1 AJUSTADA 210319.xlsx]DATOS '!#REF!</xm:f>
            <x14:dxf>
              <fill>
                <patternFill>
                  <bgColor rgb="FFFFFF00"/>
                </patternFill>
              </fill>
            </x14:dxf>
          </x14:cfRule>
          <x14:cfRule type="cellIs" priority="154" operator="equal" id="{8AA72739-26A0-4DC1-B9DE-BF234A91DB77}">
            <xm:f>'\Users\mac\Documents\FURAG\Users\pttovar\Downloads\[MAPA DE RIESGOS CORRUPCIÓN IPES 2019 V1 AJUSTADA 210319.xlsx]DATOS '!#REF!</xm:f>
            <x14:dxf>
              <fill>
                <patternFill>
                  <bgColor rgb="FFFFC000"/>
                </patternFill>
              </fill>
            </x14:dxf>
          </x14:cfRule>
          <x14:cfRule type="cellIs" priority="155" operator="equal" id="{A548DB8D-8575-450A-9517-3676D86F6B65}">
            <xm:f>'\Users\mac\Documents\FURAG\Users\pttovar\Downloads\[MAPA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'\Users\mac\Documents\FURAG\Users\pttovar\Downloads\[MAPA DE RIESGOS CORRUPCIÓN IPES 2019 V1 AJUSTADA 210319.xlsx]DATOS '!#REF!</xm:f>
            <x14:dxf>
              <fill>
                <patternFill>
                  <bgColor rgb="FF92D050"/>
                </patternFill>
              </fill>
            </x14:dxf>
          </x14:cfRule>
          <x14:cfRule type="cellIs" priority="139" operator="equal" id="{0974F387-DC72-4D9E-B5A7-25EB4340CDFD}">
            <xm:f>'\Users\mac\Documents\FURAG\Users\pttovar\Downloads\[MAPA DE RIESGOS CORRUPCIÓN IPES 2019 V1 AJUSTADA 210319.xlsx]DATOS '!#REF!</xm:f>
            <x14:dxf>
              <fill>
                <patternFill>
                  <bgColor rgb="FFFFFF00"/>
                </patternFill>
              </fill>
            </x14:dxf>
          </x14:cfRule>
          <x14:cfRule type="cellIs" priority="140" operator="equal" id="{F81D7462-126E-4707-850B-B80E02F09BB3}">
            <xm:f>'\Users\mac\Documents\FURAG\Users\pttovar\Downloads\[MAPA DE RIESGOS CORRUPCIÓN IPES 2019 V1 AJUSTADA 210319.xlsx]DATOS '!#REF!</xm:f>
            <x14:dxf>
              <fill>
                <patternFill>
                  <bgColor rgb="FFFFC000"/>
                </patternFill>
              </fill>
            </x14:dxf>
          </x14:cfRule>
          <x14:cfRule type="cellIs" priority="141" operator="equal" id="{B5CC1F26-E9AC-4656-9DBA-456B109B3FDC}">
            <xm:f>'\Users\mac\Documents\FURAG\Users\pttovar\Downloads\[MAPA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'\Users\mac\Documents\FURAG\Users\pttovar\Downloads\[MAPA DE RIESGOS CORRUPCIÓN IPES 2019 V1 AJUSTADA 210319.xlsx]DATOS '!#REF!</xm:f>
            <x14:dxf>
              <fill>
                <patternFill>
                  <bgColor rgb="FF00B050"/>
                </patternFill>
              </fill>
            </x14:dxf>
          </x14:cfRule>
          <x14:cfRule type="cellIs" priority="134" operator="equal" id="{9CBED166-398E-4E57-8E7E-42FA61E79370}">
            <xm:f>'\Users\mac\Documents\FURAG\Users\pttovar\Downloads\[MAPA DE RIESGOS CORRUPCIÓN IPES 2019 V1 AJUSTADA 210319.xlsx]DATOS '!#REF!</xm:f>
            <x14:dxf>
              <fill>
                <patternFill>
                  <bgColor rgb="FF92D050"/>
                </patternFill>
              </fill>
            </x14:dxf>
          </x14:cfRule>
          <x14:cfRule type="cellIs" priority="135" operator="equal" id="{C59A0ECE-6B4F-47D3-B526-8B81C2B93EA0}">
            <xm:f>'\Users\mac\Documents\FURAG\Users\pttovar\Downloads\[MAPA DE RIESGOS CORRUPCIÓN IPES 2019 V1 AJUSTADA 210319.xlsx]DATOS '!#REF!</xm:f>
            <x14:dxf>
              <fill>
                <patternFill>
                  <bgColor rgb="FFFFFF00"/>
                </patternFill>
              </fill>
            </x14:dxf>
          </x14:cfRule>
          <x14:cfRule type="cellIs" priority="136" operator="equal" id="{B2E488F3-B7B9-4BAF-BEFD-EDAEDDBA223B}">
            <xm:f>'\Users\mac\Documents\FURAG\Users\pttovar\Downloads\[MAPA DE RIESGOS CORRUPCIÓN IPES 2019 V1 AJUSTADA 210319.xlsx]DATOS '!#REF!</xm:f>
            <x14:dxf>
              <fill>
                <patternFill>
                  <bgColor rgb="FFFFC000"/>
                </patternFill>
              </fill>
            </x14:dxf>
          </x14:cfRule>
          <x14:cfRule type="cellIs" priority="137" operator="equal" id="{2E15C1B0-C1E0-4507-8E5B-B95598D64B4A}">
            <xm:f>'\Users\mac\Documents\FURAG\Users\pttovar\Downloads\[MAPA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'\Users\mac\Documents\FURAG\Users\pttovar\Downloads\[MAPA DE RIESGOS CORRUPCIÓN IPES 2019 V1 AJUSTADA 210319.xlsx]DATOS '!#REF!</xm:f>
            <x14:dxf>
              <fill>
                <patternFill>
                  <bgColor rgb="FF00B050"/>
                </patternFill>
              </fill>
            </x14:dxf>
          </x14:cfRule>
          <x14:cfRule type="cellIs" priority="129" operator="equal" id="{3F8BD70D-8AB0-4FF2-9B08-AB28D97EFF2A}">
            <xm:f>'\Users\mac\Documents\FURAG\Users\pttovar\Downloads\[MAPA DE RIESGOS CORRUPCIÓN IPES 2019 V1 AJUSTADA 210319.xlsx]DATOS '!#REF!</xm:f>
            <x14:dxf>
              <fill>
                <patternFill>
                  <bgColor rgb="FF92D050"/>
                </patternFill>
              </fill>
            </x14:dxf>
          </x14:cfRule>
          <x14:cfRule type="cellIs" priority="130" operator="equal" id="{8662F3FB-F244-4770-872E-F4498E02B1F7}">
            <xm:f>'\Users\mac\Documents\FURAG\Users\pttovar\Downloads\[MAPA DE RIESGOS CORRUPCIÓN IPES 2019 V1 AJUSTADA 210319.xlsx]DATOS '!#REF!</xm:f>
            <x14:dxf>
              <fill>
                <patternFill>
                  <bgColor rgb="FFFFFF00"/>
                </patternFill>
              </fill>
            </x14:dxf>
          </x14:cfRule>
          <x14:cfRule type="cellIs" priority="131" operator="equal" id="{7C7AB7D7-B47B-46C4-A92F-4344691A463D}">
            <xm:f>'\Users\mac\Documents\FURAG\Users\pttovar\Downloads\[MAPA DE RIESGOS CORRUPCIÓN IPES 2019 V1 AJUSTADA 210319.xlsx]DATOS '!#REF!</xm:f>
            <x14:dxf>
              <fill>
                <patternFill>
                  <bgColor rgb="FFFFC000"/>
                </patternFill>
              </fill>
            </x14:dxf>
          </x14:cfRule>
          <x14:cfRule type="cellIs" priority="132" operator="equal" id="{B51F2C0D-C98A-43E6-B1A3-D9E27F6EFD0F}">
            <xm:f>'\Users\mac\Documents\FURAG\Users\pttovar\Downloads\[MAPA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'\Users\mac\Documents\FURAG\Users\pttovar\Downloads\[MAPA DE RIESGOS CORRUPCIÓN IPES 2019 V1 AJUSTADA 210319.xlsx]DATOS '!#REF!</xm:f>
            <x14:dxf>
              <fill>
                <patternFill>
                  <bgColor rgb="FF00B050"/>
                </patternFill>
              </fill>
            </x14:dxf>
          </x14:cfRule>
          <x14:cfRule type="cellIs" priority="115" operator="equal" id="{CE3074F6-5BC0-4BA0-8B44-AA2DCE0C7033}">
            <xm:f>'\Users\mac\Documents\FURAG\Users\pttovar\Downloads\[MAPA DE RIESGOS CORRUPCIÓN IPES 2019 V1 AJUSTADA 210319.xlsx]DATOS '!#REF!</xm:f>
            <x14:dxf>
              <fill>
                <patternFill>
                  <bgColor rgb="FF92D050"/>
                </patternFill>
              </fill>
            </x14:dxf>
          </x14:cfRule>
          <x14:cfRule type="cellIs" priority="116" operator="equal" id="{64C79295-6975-40F5-AEDE-D593473FE0C6}">
            <xm:f>'\Users\mac\Documents\FURAG\Users\pttovar\Downloads\[MAPA DE RIESGOS CORRUPCIÓN IPES 2019 V1 AJUSTADA 210319.xlsx]DATOS '!#REF!</xm:f>
            <x14:dxf>
              <fill>
                <patternFill>
                  <bgColor rgb="FFFFFF00"/>
                </patternFill>
              </fill>
            </x14:dxf>
          </x14:cfRule>
          <x14:cfRule type="cellIs" priority="117" operator="equal" id="{BE93E019-EC09-4706-A06A-452E3B40F588}">
            <xm:f>'\Users\mac\Documents\FURAG\Users\pttovar\Downloads\[MAPA DE RIESGOS CORRUPCIÓN IPES 2019 V1 AJUSTADA 210319.xlsx]DATOS '!#REF!</xm:f>
            <x14:dxf>
              <fill>
                <patternFill>
                  <bgColor rgb="FFFFC000"/>
                </patternFill>
              </fill>
            </x14:dxf>
          </x14:cfRule>
          <x14:cfRule type="cellIs" priority="118" operator="equal" id="{B0EB94B9-302E-4445-B7D1-6541C47DCBAD}">
            <xm:f>'\Users\mac\Documents\FURAG\Users\pttovar\Downloads\[MAPA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'\Users\mac\Documents\FURAG\Users\pttovar\Downloads\[MAPA DE RIESGOS CORRUPCIÓN IPES 2019 V1 AJUSTADA 210319.xlsx]DATOS '!#REF!</xm:f>
            <x14:dxf>
              <fill>
                <patternFill>
                  <bgColor rgb="FF00B050"/>
                </patternFill>
              </fill>
            </x14:dxf>
          </x14:cfRule>
          <x14:cfRule type="cellIs" priority="120" operator="equal" id="{9AD61CD8-A396-4AB1-8B5B-C85BC2506E64}">
            <xm:f>'\Users\mac\Documents\FURAG\Users\pttovar\Downloads\[MAPA DE RIESGOS CORRUPCIÓN IPES 2019 V1 AJUSTADA 210319.xlsx]DATOS '!#REF!</xm:f>
            <x14:dxf>
              <fill>
                <patternFill>
                  <bgColor rgb="FF92D050"/>
                </patternFill>
              </fill>
            </x14:dxf>
          </x14:cfRule>
          <x14:cfRule type="cellIs" priority="121" operator="equal" id="{C7122E34-798D-459D-B0BF-283DA29C3AD0}">
            <xm:f>'\Users\mac\Documents\FURAG\Users\pttovar\Downloads\[MAPA DE RIESGOS CORRUPCIÓN IPES 2019 V1 AJUSTADA 210319.xlsx]DATOS '!#REF!</xm:f>
            <x14:dxf>
              <fill>
                <patternFill>
                  <bgColor rgb="FFFFFF00"/>
                </patternFill>
              </fill>
            </x14:dxf>
          </x14:cfRule>
          <x14:cfRule type="cellIs" priority="122" operator="equal" id="{86CBEE81-5449-4BEB-A0CF-16BC31DED12F}">
            <xm:f>'\Users\mac\Documents\FURAG\Users\pttovar\Downloads\[MAPA DE RIESGOS CORRUPCIÓN IPES 2019 V1 AJUSTADA 210319.xlsx]DATOS '!#REF!</xm:f>
            <x14:dxf>
              <fill>
                <patternFill>
                  <bgColor rgb="FFFFC000"/>
                </patternFill>
              </fill>
            </x14:dxf>
          </x14:cfRule>
          <x14:cfRule type="cellIs" priority="123" operator="equal" id="{FBC60699-D0EF-4F35-BBE2-E438DDC8727D}">
            <xm:f>'\Users\mac\Documents\FURAG\Users\pttovar\Downloads\[MAPA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'\Users\mac\Documents\FURAG\Users\pttovar\Downloads\[MAPA DE RIESGOS CORRUPCIÓN IPES 2019 V1 AJUSTADA 210319.xlsx]DATOS '!#REF!</xm:f>
            <x14:dxf>
              <fill>
                <patternFill>
                  <bgColor rgb="FF92D050"/>
                </patternFill>
              </fill>
            </x14:dxf>
          </x14:cfRule>
          <x14:cfRule type="cellIs" priority="125" operator="equal" id="{87E36F85-A42B-4051-AACA-E83B458D6876}">
            <xm:f>'\Users\mac\Documents\FURAG\Users\pttovar\Downloads\[MAPA DE RIESGOS CORRUPCIÓN IPES 2019 V1 AJUSTADA 210319.xlsx]DATOS '!#REF!</xm:f>
            <x14:dxf>
              <fill>
                <patternFill>
                  <bgColor rgb="FFFFFF00"/>
                </patternFill>
              </fill>
            </x14:dxf>
          </x14:cfRule>
          <x14:cfRule type="cellIs" priority="126" operator="equal" id="{F0EF23D6-8E9D-4D62-B22C-57A4F45F13A3}">
            <xm:f>'\Users\mac\Documents\FURAG\Users\pttovar\Downloads\[MAPA DE RIESGOS CORRUPCIÓN IPES 2019 V1 AJUSTADA 210319.xlsx]DATOS '!#REF!</xm:f>
            <x14:dxf>
              <fill>
                <patternFill>
                  <bgColor rgb="FFFFC000"/>
                </patternFill>
              </fill>
            </x14:dxf>
          </x14:cfRule>
          <x14:cfRule type="cellIs" priority="127" operator="equal" id="{8B19E11A-F881-4E8E-81A6-9B2E9544801F}">
            <xm:f>'\Users\mac\Documents\FURAG\Users\pttovar\Downloads\[MAPA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'\Users\mac\Documents\FURAG\Users\pttovar\Downloads\[MAPA DE RIESGOS CORRUPCIÓN IPES 2019 V1 AJUSTADA 210319.xlsx]DATOS '!#REF!</xm:f>
            <x14:dxf>
              <fill>
                <patternFill>
                  <bgColor rgb="FF00B050"/>
                </patternFill>
              </fill>
            </x14:dxf>
          </x14:cfRule>
          <x14:cfRule type="cellIs" priority="110" operator="equal" id="{A3E2F041-38B6-469D-9D9D-2B532CC60037}">
            <xm:f>'\Users\mac\Documents\FURAG\Users\pttovar\Downloads\[MAPA DE RIESGOS CORRUPCIÓN IPES 2019 V1 AJUSTADA 210319.xlsx]DATOS '!#REF!</xm:f>
            <x14:dxf>
              <fill>
                <patternFill>
                  <bgColor rgb="FF92D050"/>
                </patternFill>
              </fill>
            </x14:dxf>
          </x14:cfRule>
          <x14:cfRule type="cellIs" priority="111" operator="equal" id="{49C330BA-88FC-415D-8E35-C32576080180}">
            <xm:f>'\Users\mac\Documents\FURAG\Users\pttovar\Downloads\[MAPA DE RIESGOS CORRUPCIÓN IPES 2019 V1 AJUSTADA 210319.xlsx]DATOS '!#REF!</xm:f>
            <x14:dxf>
              <fill>
                <patternFill>
                  <bgColor rgb="FFFFFF00"/>
                </patternFill>
              </fill>
            </x14:dxf>
          </x14:cfRule>
          <x14:cfRule type="cellIs" priority="112" operator="equal" id="{6602F53D-CED9-4862-BC9D-18794ECCB494}">
            <xm:f>'\Users\mac\Documents\FURAG\Users\pttovar\Downloads\[MAPA DE RIESGOS CORRUPCIÓN IPES 2019 V1 AJUSTADA 210319.xlsx]DATOS '!#REF!</xm:f>
            <x14:dxf>
              <fill>
                <patternFill>
                  <bgColor rgb="FFFFC000"/>
                </patternFill>
              </fill>
            </x14:dxf>
          </x14:cfRule>
          <x14:cfRule type="cellIs" priority="113" operator="equal" id="{06DB37D3-2607-4694-92E6-CB51A936F184}">
            <xm:f>'\Users\mac\Documents\FURAG\Users\pttovar\Downloads\[MAPA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'\Users\mac\Documents\FURAG\Users\pttovar\Downloads\[MAPA DE RIESGOS CORRUPCIÓN IPES 2019 V1 AJUSTADA 210319.xlsx]DATOS '!#REF!</xm:f>
            <x14:dxf>
              <fill>
                <patternFill>
                  <bgColor rgb="FF92D050"/>
                </patternFill>
              </fill>
            </x14:dxf>
          </x14:cfRule>
          <x14:cfRule type="cellIs" priority="102" operator="equal" id="{D50A75BF-6204-4FDD-96D2-E8E752CAF9B4}">
            <xm:f>'\Users\mac\Documents\FURAG\Users\pttovar\Downloads\[MAPA DE RIESGOS CORRUPCIÓN IPES 2019 V1 AJUSTADA 210319.xlsx]DATOS '!#REF!</xm:f>
            <x14:dxf>
              <fill>
                <patternFill>
                  <bgColor rgb="FFFFFF00"/>
                </patternFill>
              </fill>
            </x14:dxf>
          </x14:cfRule>
          <x14:cfRule type="cellIs" priority="103" operator="equal" id="{416C8582-C7E8-4DA8-A0FB-CF4EBD1A2333}">
            <xm:f>'\Users\mac\Documents\FURAG\Users\pttovar\Downloads\[MAPA DE RIESGOS CORRUPCIÓN IPES 2019 V1 AJUSTADA 210319.xlsx]DATOS '!#REF!</xm:f>
            <x14:dxf>
              <fill>
                <patternFill>
                  <bgColor rgb="FFFFC000"/>
                </patternFill>
              </fill>
            </x14:dxf>
          </x14:cfRule>
          <x14:cfRule type="cellIs" priority="104" operator="equal" id="{192424B7-E2FC-4D16-98FE-E5AFAF23B37D}">
            <xm:f>'\Users\mac\Documents\FURAG\Users\pttovar\Downloads\[MAPA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'\Users\mac\Documents\FURAG\Users\pttovar\Downloads\[MAPA DE RIESGOS CORRUPCIÓN IPES 2019 V1 AJUSTADA 210319.xlsx]DATOS '!#REF!</xm:f>
            <x14:dxf>
              <fill>
                <patternFill>
                  <bgColor rgb="FF92D050"/>
                </patternFill>
              </fill>
            </x14:dxf>
          </x14:cfRule>
          <x14:cfRule type="cellIs" priority="106" operator="equal" id="{59D38504-54E2-4066-BBD5-C3E2BF9E9106}">
            <xm:f>'\Users\mac\Documents\FURAG\Users\pttovar\Downloads\[MAPA DE RIESGOS CORRUPCIÓN IPES 2019 V1 AJUSTADA 210319.xlsx]DATOS '!#REF!</xm:f>
            <x14:dxf>
              <fill>
                <patternFill>
                  <bgColor rgb="FFFFFF00"/>
                </patternFill>
              </fill>
            </x14:dxf>
          </x14:cfRule>
          <x14:cfRule type="cellIs" priority="107" operator="equal" id="{F3AFE7C9-AD0F-423E-A3E0-D8FF3B82ADCB}">
            <xm:f>'\Users\mac\Documents\FURAG\Users\pttovar\Downloads\[MAPA DE RIESGOS CORRUPCIÓN IPES 2019 V1 AJUSTADA 210319.xlsx]DATOS '!#REF!</xm:f>
            <x14:dxf>
              <fill>
                <patternFill>
                  <bgColor rgb="FFFFC000"/>
                </patternFill>
              </fill>
            </x14:dxf>
          </x14:cfRule>
          <x14:cfRule type="cellIs" priority="108" operator="equal" id="{A18F62D3-7DF6-40DA-AB7B-3321FA278BC5}">
            <xm:f>'\Users\mac\Documents\FURAG\Users\pttovar\Downloads\[MAPA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'\Users\mac\Documents\FURAG\Users\pttovar\Downloads\[MAPA DE RIESGOS CORRUPCIÓN IPES 2019 V1 AJUSTADA 210319.xlsx]DATOS '!#REF!</xm:f>
            <x14:dxf>
              <fill>
                <patternFill>
                  <bgColor rgb="FF92D050"/>
                </patternFill>
              </fill>
            </x14:dxf>
          </x14:cfRule>
          <x14:cfRule type="cellIs" priority="98" operator="equal" id="{F65866AF-D565-4CA0-8909-6C2E889FF48A}">
            <xm:f>'\Users\mac\Documents\FURAG\Users\pttovar\Downloads\[MAPA DE RIESGOS CORRUPCIÓN IPES 2019 V1 AJUSTADA 210319.xlsx]DATOS '!#REF!</xm:f>
            <x14:dxf>
              <fill>
                <patternFill>
                  <bgColor rgb="FFFFFF00"/>
                </patternFill>
              </fill>
            </x14:dxf>
          </x14:cfRule>
          <x14:cfRule type="cellIs" priority="99" operator="equal" id="{BE8148B8-225F-4E81-91E7-4B76CB0006A7}">
            <xm:f>'\Users\mac\Documents\FURAG\Users\pttovar\Downloads\[MAPA DE RIESGOS CORRUPCIÓN IPES 2019 V1 AJUSTADA 210319.xlsx]DATOS '!#REF!</xm:f>
            <x14:dxf>
              <fill>
                <patternFill>
                  <bgColor rgb="FFFFC000"/>
                </patternFill>
              </fill>
            </x14:dxf>
          </x14:cfRule>
          <x14:cfRule type="cellIs" priority="100" operator="equal" id="{DA543D18-8CCC-4F7A-AFC2-54D2742658E8}">
            <xm:f>'\Users\mac\Documents\FURAG\Users\pttovar\Downloads\[MAPA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'\Users\mac\Documents\FURAG\Users\pttovar\Downloads\[MAPA DE RIESGOS CORRUPCIÓN IPES 2019 V1 AJUSTADA 210319.xlsx]DATOS '!#REF!</xm:f>
            <x14:dxf>
              <fill>
                <patternFill>
                  <bgColor rgb="FF00B050"/>
                </patternFill>
              </fill>
            </x14:dxf>
          </x14:cfRule>
          <x14:cfRule type="cellIs" priority="84" operator="equal" id="{9A4474DE-D029-4493-A839-0983C223283D}">
            <xm:f>'\Users\mac\Documents\FURAG\Users\pttovar\Downloads\[MAPA DE RIESGOS CORRUPCIÓN IPES 2019 V1 AJUSTADA 210319.xlsx]DATOS '!#REF!</xm:f>
            <x14:dxf>
              <fill>
                <patternFill>
                  <bgColor rgb="FF92D050"/>
                </patternFill>
              </fill>
            </x14:dxf>
          </x14:cfRule>
          <x14:cfRule type="cellIs" priority="85" operator="equal" id="{7F035D54-3A2E-4DC4-AE1B-3F118B680517}">
            <xm:f>'\Users\mac\Documents\FURAG\Users\pttovar\Downloads\[MAPA DE RIESGOS CORRUPCIÓN IPES 2019 V1 AJUSTADA 210319.xlsx]DATOS '!#REF!</xm:f>
            <x14:dxf>
              <fill>
                <patternFill>
                  <bgColor rgb="FFFFFF00"/>
                </patternFill>
              </fill>
            </x14:dxf>
          </x14:cfRule>
          <x14:cfRule type="cellIs" priority="86" operator="equal" id="{2650D018-46EE-4703-B52F-585B1C99CC1E}">
            <xm:f>'\Users\mac\Documents\FURAG\Users\pttovar\Downloads\[MAPA DE RIESGOS CORRUPCIÓN IPES 2019 V1 AJUSTADA 210319.xlsx]DATOS '!#REF!</xm:f>
            <x14:dxf>
              <fill>
                <patternFill>
                  <bgColor rgb="FFFFC000"/>
                </patternFill>
              </fill>
            </x14:dxf>
          </x14:cfRule>
          <x14:cfRule type="cellIs" priority="87" operator="equal" id="{1B2039A3-3C28-4554-BC9D-5352BB10F684}">
            <xm:f>'\Users\mac\Documents\FURAG\Users\pttovar\Downloads\[MAPA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'\Users\mac\Documents\FURAG\Users\pttovar\Downloads\[MAPA DE RIESGOS CORRUPCIÓN IPES 2019 V1 AJUSTADA 210319.xlsx]DATOS '!#REF!</xm:f>
            <x14:dxf>
              <fill>
                <patternFill>
                  <bgColor rgb="FF00B050"/>
                </patternFill>
              </fill>
            </x14:dxf>
          </x14:cfRule>
          <x14:cfRule type="cellIs" priority="89" operator="equal" id="{5D8606E0-E8A6-4612-90D8-7BA00DDC632D}">
            <xm:f>'\Users\mac\Documents\FURAG\Users\pttovar\Downloads\[MAPA DE RIESGOS CORRUPCIÓN IPES 2019 V1 AJUSTADA 210319.xlsx]DATOS '!#REF!</xm:f>
            <x14:dxf>
              <fill>
                <patternFill>
                  <bgColor rgb="FF92D050"/>
                </patternFill>
              </fill>
            </x14:dxf>
          </x14:cfRule>
          <x14:cfRule type="cellIs" priority="90" operator="equal" id="{9CCBFE04-5917-494A-A971-7F4EE8B9BDF7}">
            <xm:f>'\Users\mac\Documents\FURAG\Users\pttovar\Downloads\[MAPA DE RIESGOS CORRUPCIÓN IPES 2019 V1 AJUSTADA 210319.xlsx]DATOS '!#REF!</xm:f>
            <x14:dxf>
              <fill>
                <patternFill>
                  <bgColor rgb="FFFFFF00"/>
                </patternFill>
              </fill>
            </x14:dxf>
          </x14:cfRule>
          <x14:cfRule type="cellIs" priority="91" operator="equal" id="{F749B9E5-BE6C-4232-BECE-0F53287FF3C3}">
            <xm:f>'\Users\mac\Documents\FURAG\Users\pttovar\Downloads\[MAPA DE RIESGOS CORRUPCIÓN IPES 2019 V1 AJUSTADA 210319.xlsx]DATOS '!#REF!</xm:f>
            <x14:dxf>
              <fill>
                <patternFill>
                  <bgColor rgb="FFFFC000"/>
                </patternFill>
              </fill>
            </x14:dxf>
          </x14:cfRule>
          <x14:cfRule type="cellIs" priority="92" operator="equal" id="{D4A8FAC2-7E84-4930-8538-5C781EE515BE}">
            <xm:f>'\Users\mac\Documents\FURAG\Users\pttovar\Downloads\[MAPA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'\Users\mac\Documents\FURAG\Users\pttovar\Downloads\[MAPA DE RIESGOS CORRUPCIÓN IPES 2019 V1 AJUSTADA 210319.xlsx]DATOS '!#REF!</xm:f>
            <x14:dxf>
              <fill>
                <patternFill>
                  <bgColor rgb="FF92D050"/>
                </patternFill>
              </fill>
            </x14:dxf>
          </x14:cfRule>
          <x14:cfRule type="cellIs" priority="94" operator="equal" id="{8F289F02-036F-4F56-96C9-7E6C453C7581}">
            <xm:f>'\Users\mac\Documents\FURAG\Users\pttovar\Downloads\[MAPA DE RIESGOS CORRUPCIÓN IPES 2019 V1 AJUSTADA 210319.xlsx]DATOS '!#REF!</xm:f>
            <x14:dxf>
              <fill>
                <patternFill>
                  <bgColor rgb="FFFFFF00"/>
                </patternFill>
              </fill>
            </x14:dxf>
          </x14:cfRule>
          <x14:cfRule type="cellIs" priority="95" operator="equal" id="{327377C2-C2A0-4BC9-9F8E-C60750258895}">
            <xm:f>'\Users\mac\Documents\FURAG\Users\pttovar\Downloads\[MAPA DE RIESGOS CORRUPCIÓN IPES 2019 V1 AJUSTADA 210319.xlsx]DATOS '!#REF!</xm:f>
            <x14:dxf>
              <fill>
                <patternFill>
                  <bgColor rgb="FFFFC000"/>
                </patternFill>
              </fill>
            </x14:dxf>
          </x14:cfRule>
          <x14:cfRule type="cellIs" priority="96" operator="equal" id="{A97B50FD-A81F-4D9A-8490-9AAB5DBE139C}">
            <xm:f>'\Users\mac\Documents\FURAG\Users\pttovar\Downloads\[MAPA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'\Users\mac\Documents\FURAG\Users\pttovar\Downloads\[MAPA DE RIESGOS CORRUPCIÓN IPES 2019 V1 AJUSTADA 210319.xlsx]DATOS '!#REF!</xm:f>
            <x14:dxf>
              <fill>
                <patternFill>
                  <bgColor rgb="FF92D050"/>
                </patternFill>
              </fill>
            </x14:dxf>
          </x14:cfRule>
          <x14:cfRule type="cellIs" priority="80" operator="equal" id="{0E97B2FE-001C-4784-A55B-EE7E5B5DAA91}">
            <xm:f>'\Users\mac\Documents\FURAG\Users\pttovar\Downloads\[MAPA DE RIESGOS CORRUPCIÓN IPES 2019 V1 AJUSTADA 210319.xlsx]DATOS '!#REF!</xm:f>
            <x14:dxf>
              <fill>
                <patternFill>
                  <bgColor rgb="FFFFFF00"/>
                </patternFill>
              </fill>
            </x14:dxf>
          </x14:cfRule>
          <x14:cfRule type="cellIs" priority="81" operator="equal" id="{EB1CD789-A4A7-41DE-91A7-DE3CFD2E85FB}">
            <xm:f>'\Users\mac\Documents\FURAG\Users\pttovar\Downloads\[MAPA DE RIESGOS CORRUPCIÓN IPES 2019 V1 AJUSTADA 210319.xlsx]DATOS '!#REF!</xm:f>
            <x14:dxf>
              <fill>
                <patternFill>
                  <bgColor rgb="FFFFC000"/>
                </patternFill>
              </fill>
            </x14:dxf>
          </x14:cfRule>
          <x14:cfRule type="cellIs" priority="82" operator="equal" id="{C1C68BF9-328E-4CF3-8156-17FB09D480F0}">
            <xm:f>'\Users\mac\Documents\FURAG\Users\pttovar\Downloads\[MAPA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'\Users\mac\Documents\FURAG\Users\pttovar\Downloads\[MAPA DE RIESGOS CORRUPCIÓN IPES 2019 V1 AJUSTADA 210319.xlsx]DATOS '!#REF!</xm:f>
            <x14:dxf>
              <fill>
                <patternFill>
                  <bgColor rgb="FF92D050"/>
                </patternFill>
              </fill>
            </x14:dxf>
          </x14:cfRule>
          <x14:cfRule type="cellIs" priority="76" operator="equal" id="{A4B2FB3F-935D-45A2-B5D6-B21DDB2CF70A}">
            <xm:f>'\Users\mac\Documents\FURAG\Users\pttovar\Downloads\[MAPA DE RIESGOS CORRUPCIÓN IPES 2019 V1 AJUSTADA 210319.xlsx]DATOS '!#REF!</xm:f>
            <x14:dxf>
              <fill>
                <patternFill>
                  <bgColor rgb="FFFFFF00"/>
                </patternFill>
              </fill>
            </x14:dxf>
          </x14:cfRule>
          <x14:cfRule type="cellIs" priority="77" operator="equal" id="{8C9C572D-D253-4EAB-8852-DB213728D3C1}">
            <xm:f>'\Users\mac\Documents\FURAG\Users\pttovar\Downloads\[MAPA DE RIESGOS CORRUPCIÓN IPES 2019 V1 AJUSTADA 210319.xlsx]DATOS '!#REF!</xm:f>
            <x14:dxf>
              <fill>
                <patternFill>
                  <bgColor rgb="FFFFC000"/>
                </patternFill>
              </fill>
            </x14:dxf>
          </x14:cfRule>
          <x14:cfRule type="cellIs" priority="78" operator="equal" id="{175EFB44-C6AC-48B7-ACD0-28015437F3D1}">
            <xm:f>'\Users\mac\Documents\FURAG\Users\pttovar\Downloads\[MAPA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'\Users\mac\Documents\FURAG\Users\pttovar\Downloads\[MAPA DE RIESGOS CORRUPCIÓN IPES 2019 V1 AJUSTADA 210319.xlsx]DATOS '!#REF!</xm:f>
            <x14:dxf>
              <fill>
                <patternFill>
                  <bgColor rgb="FF00B050"/>
                </patternFill>
              </fill>
            </x14:dxf>
          </x14:cfRule>
          <x14:cfRule type="cellIs" priority="62" operator="equal" id="{AA502ED3-EC3E-4EF7-95EB-E0C4D5645DFD}">
            <xm:f>'\Users\mac\Documents\FURAG\Users\pttovar\Downloads\[MAPA DE RIESGOS CORRUPCIÓN IPES 2019 V1 AJUSTADA 210319.xlsx]DATOS '!#REF!</xm:f>
            <x14:dxf>
              <fill>
                <patternFill>
                  <bgColor rgb="FF92D050"/>
                </patternFill>
              </fill>
            </x14:dxf>
          </x14:cfRule>
          <x14:cfRule type="cellIs" priority="63" operator="equal" id="{FEFCEFE5-5FFC-4438-B274-220FD72508AF}">
            <xm:f>'\Users\mac\Documents\FURAG\Users\pttovar\Downloads\[MAPA DE RIESGOS CORRUPCIÓN IPES 2019 V1 AJUSTADA 210319.xlsx]DATOS '!#REF!</xm:f>
            <x14:dxf>
              <fill>
                <patternFill>
                  <bgColor rgb="FFFFFF00"/>
                </patternFill>
              </fill>
            </x14:dxf>
          </x14:cfRule>
          <x14:cfRule type="cellIs" priority="64" operator="equal" id="{CD5D4ADD-2B81-4DDC-BF82-8D0565C6B791}">
            <xm:f>'\Users\mac\Documents\FURAG\Users\pttovar\Downloads\[MAPA DE RIESGOS CORRUPCIÓN IPES 2019 V1 AJUSTADA 210319.xlsx]DATOS '!#REF!</xm:f>
            <x14:dxf>
              <fill>
                <patternFill>
                  <bgColor rgb="FFFFC000"/>
                </patternFill>
              </fill>
            </x14:dxf>
          </x14:cfRule>
          <x14:cfRule type="cellIs" priority="65" operator="equal" id="{FEAAC8D6-1F97-41DE-96C7-86E2489F6AF5}">
            <xm:f>'\Users\mac\Documents\FURAG\Users\pttovar\Downloads\[MAPA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'\Users\mac\Documents\FURAG\Users\pttovar\Downloads\[MAPA DE RIESGOS CORRUPCIÓN IPES 2019 V1 AJUSTADA 210319.xlsx]DATOS '!#REF!</xm:f>
            <x14:dxf>
              <fill>
                <patternFill>
                  <bgColor rgb="FF00B050"/>
                </patternFill>
              </fill>
            </x14:dxf>
          </x14:cfRule>
          <x14:cfRule type="cellIs" priority="67" operator="equal" id="{A9771B15-A573-4D75-A5BE-8D922750C896}">
            <xm:f>'\Users\mac\Documents\FURAG\Users\pttovar\Downloads\[MAPA DE RIESGOS CORRUPCIÓN IPES 2019 V1 AJUSTADA 210319.xlsx]DATOS '!#REF!</xm:f>
            <x14:dxf>
              <fill>
                <patternFill>
                  <bgColor rgb="FF92D050"/>
                </patternFill>
              </fill>
            </x14:dxf>
          </x14:cfRule>
          <x14:cfRule type="cellIs" priority="68" operator="equal" id="{453B82EB-2563-4D07-97A5-42556BBE0C69}">
            <xm:f>'\Users\mac\Documents\FURAG\Users\pttovar\Downloads\[MAPA DE RIESGOS CORRUPCIÓN IPES 2019 V1 AJUSTADA 210319.xlsx]DATOS '!#REF!</xm:f>
            <x14:dxf>
              <fill>
                <patternFill>
                  <bgColor rgb="FFFFFF00"/>
                </patternFill>
              </fill>
            </x14:dxf>
          </x14:cfRule>
          <x14:cfRule type="cellIs" priority="69" operator="equal" id="{85AE5595-0EF7-4339-92FA-F615F521119E}">
            <xm:f>'\Users\mac\Documents\FURAG\Users\pttovar\Downloads\[MAPA DE RIESGOS CORRUPCIÓN IPES 2019 V1 AJUSTADA 210319.xlsx]DATOS '!#REF!</xm:f>
            <x14:dxf>
              <fill>
                <patternFill>
                  <bgColor rgb="FFFFC000"/>
                </patternFill>
              </fill>
            </x14:dxf>
          </x14:cfRule>
          <x14:cfRule type="cellIs" priority="70" operator="equal" id="{B9475814-3C6C-4106-8062-D6BFD84CC48C}">
            <xm:f>'\Users\mac\Documents\FURAG\Users\pttovar\Downloads\[MAPA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'\Users\mac\Documents\FURAG\Users\pttovar\Downloads\[MAPA DE RIESGOS CORRUPCIÓN IPES 2019 V1 AJUSTADA 210319.xlsx]DATOS '!#REF!</xm:f>
            <x14:dxf>
              <fill>
                <patternFill>
                  <bgColor rgb="FF92D050"/>
                </patternFill>
              </fill>
            </x14:dxf>
          </x14:cfRule>
          <x14:cfRule type="cellIs" priority="72" operator="equal" id="{E1F475D7-DAE6-45A7-866D-C11097668953}">
            <xm:f>'\Users\mac\Documents\FURAG\Users\pttovar\Downloads\[MAPA DE RIESGOS CORRUPCIÓN IPES 2019 V1 AJUSTADA 210319.xlsx]DATOS '!#REF!</xm:f>
            <x14:dxf>
              <fill>
                <patternFill>
                  <bgColor rgb="FFFFFF00"/>
                </patternFill>
              </fill>
            </x14:dxf>
          </x14:cfRule>
          <x14:cfRule type="cellIs" priority="73" operator="equal" id="{F4CBE67A-5DAA-44A0-9B4E-D9EB7B4880C2}">
            <xm:f>'\Users\mac\Documents\FURAG\Users\pttovar\Downloads\[MAPA DE RIESGOS CORRUPCIÓN IPES 2019 V1 AJUSTADA 210319.xlsx]DATOS '!#REF!</xm:f>
            <x14:dxf>
              <fill>
                <patternFill>
                  <bgColor rgb="FFFFC000"/>
                </patternFill>
              </fill>
            </x14:dxf>
          </x14:cfRule>
          <x14:cfRule type="cellIs" priority="74" operator="equal" id="{8F68C842-9C04-4A77-BA5B-7A47705B17D1}">
            <xm:f>'\Users\mac\Documents\FURAG\Users\pttovar\Downloads\[MAPA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'\Users\mac\Documents\FURAG\Users\pttovar\Downloads\[MAPA DE RIESGOS CORRUPCIÓN IPES 2019 V1 AJUSTADA 210319.xlsx]DATOS '!#REF!</xm:f>
            <x14:dxf>
              <fill>
                <patternFill>
                  <bgColor rgb="FF92D050"/>
                </patternFill>
              </fill>
            </x14:dxf>
          </x14:cfRule>
          <x14:cfRule type="cellIs" priority="58" operator="equal" id="{CB6E3461-DAD0-46BF-8CF1-D4BD2E7584C4}">
            <xm:f>'\Users\mac\Documents\FURAG\Users\pttovar\Downloads\[MAPA DE RIESGOS CORRUPCIÓN IPES 2019 V1 AJUSTADA 210319.xlsx]DATOS '!#REF!</xm:f>
            <x14:dxf>
              <fill>
                <patternFill>
                  <bgColor rgb="FFFFFF00"/>
                </patternFill>
              </fill>
            </x14:dxf>
          </x14:cfRule>
          <x14:cfRule type="cellIs" priority="59" operator="equal" id="{DD5076B7-61EF-448D-AA20-2F2E46A0D264}">
            <xm:f>'\Users\mac\Documents\FURAG\Users\pttovar\Downloads\[MAPA DE RIESGOS CORRUPCIÓN IPES 2019 V1 AJUSTADA 210319.xlsx]DATOS '!#REF!</xm:f>
            <x14:dxf>
              <fill>
                <patternFill>
                  <bgColor rgb="FFFFC000"/>
                </patternFill>
              </fill>
            </x14:dxf>
          </x14:cfRule>
          <x14:cfRule type="cellIs" priority="60" operator="equal" id="{DB6D4E90-BDEE-4F5A-BCB6-ACCEF140C4F3}">
            <xm:f>'\Users\mac\Documents\FURAG\Users\pttovar\Downloads\[MAPA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'\Users\mac\Documents\FURAG\Users\pttovar\Downloads\[MAPA DE RIESGOS CORRUPCIÓN IPES 2019 V1 AJUSTADA 210319.xlsx]DATOS '!#REF!</xm:f>
            <x14:dxf>
              <fill>
                <patternFill>
                  <bgColor rgb="FF92D050"/>
                </patternFill>
              </fill>
            </x14:dxf>
          </x14:cfRule>
          <x14:cfRule type="cellIs" priority="54" operator="equal" id="{BC404854-6846-41B3-8EF9-E0DB61FF6C89}">
            <xm:f>'\Users\mac\Documents\FURAG\Users\pttovar\Downloads\[MAPA DE RIESGOS CORRUPCIÓN IPES 2019 V1 AJUSTADA 210319.xlsx]DATOS '!#REF!</xm:f>
            <x14:dxf>
              <fill>
                <patternFill>
                  <bgColor rgb="FFFFFF00"/>
                </patternFill>
              </fill>
            </x14:dxf>
          </x14:cfRule>
          <x14:cfRule type="cellIs" priority="55" operator="equal" id="{879EB88A-B87D-4A1C-8D2E-23657A614511}">
            <xm:f>'\Users\mac\Documents\FURAG\Users\pttovar\Downloads\[MAPA DE RIESGOS CORRUPCIÓN IPES 2019 V1 AJUSTADA 210319.xlsx]DATOS '!#REF!</xm:f>
            <x14:dxf>
              <fill>
                <patternFill>
                  <bgColor rgb="FFFFC000"/>
                </patternFill>
              </fill>
            </x14:dxf>
          </x14:cfRule>
          <x14:cfRule type="cellIs" priority="56" operator="equal" id="{89B04A3A-69D0-4A50-83EE-E49B299C32BC}">
            <xm:f>'\Users\mac\Documents\FURAG\Users\pttovar\Downloads\[MAPA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'\Users\mac\Documents\FURAG\Users\pttovar\Downloads\[MAPA DE RIESGOS CORRUPCIÓN IPES 2019 V1 AJUSTADA 210319.xlsx]DATOS '!#REF!</xm:f>
            <x14:dxf>
              <fill>
                <patternFill>
                  <bgColor rgb="FF92D050"/>
                </patternFill>
              </fill>
            </x14:dxf>
          </x14:cfRule>
          <x14:cfRule type="cellIs" priority="50" operator="equal" id="{2557CB63-C165-45FD-8E08-218B2960AACD}">
            <xm:f>'\Users\mac\Documents\FURAG\Users\pttovar\Downloads\[MAPA DE RIESGOS CORRUPCIÓN IPES 2019 V1 AJUSTADA 210319.xlsx]DATOS '!#REF!</xm:f>
            <x14:dxf>
              <fill>
                <patternFill>
                  <bgColor rgb="FFFFFF00"/>
                </patternFill>
              </fill>
            </x14:dxf>
          </x14:cfRule>
          <x14:cfRule type="cellIs" priority="51" operator="equal" id="{BE5D8B29-6EA0-41DA-BF26-0746833A7E0F}">
            <xm:f>'\Users\mac\Documents\FURAG\Users\pttovar\Downloads\[MAPA DE RIESGOS CORRUPCIÓN IPES 2019 V1 AJUSTADA 210319.xlsx]DATOS '!#REF!</xm:f>
            <x14:dxf>
              <fill>
                <patternFill>
                  <bgColor rgb="FFFFC000"/>
                </patternFill>
              </fill>
            </x14:dxf>
          </x14:cfRule>
          <x14:cfRule type="cellIs" priority="52" operator="equal" id="{AA47E238-4AC7-482D-9E55-915F13C52299}">
            <xm:f>'\Users\mac\Documents\FURAG\Users\pttovar\Downloads\[MAPA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'\Users\mac\Documents\FURAG\Users\pttovar\Downloads\[MAPA DE RIESGOS CORRUPCIÓN IPES 2019 V1 AJUSTADA 210319.xlsx]DATOS '!#REF!</xm:f>
            <x14:dxf>
              <fill>
                <patternFill>
                  <bgColor rgb="FF92D050"/>
                </patternFill>
              </fill>
            </x14:dxf>
          </x14:cfRule>
          <x14:cfRule type="cellIs" priority="46" operator="equal" id="{3EA73E22-CAB8-49F3-8A50-E22DB495093F}">
            <xm:f>'\Users\mac\Documents\FURAG\Users\pttovar\Downloads\[MAPA DE RIESGOS CORRUPCIÓN IPES 2019 V1 AJUSTADA 210319.xlsx]DATOS '!#REF!</xm:f>
            <x14:dxf>
              <fill>
                <patternFill>
                  <bgColor rgb="FFFFFF00"/>
                </patternFill>
              </fill>
            </x14:dxf>
          </x14:cfRule>
          <x14:cfRule type="cellIs" priority="47" operator="equal" id="{77119664-E842-40C7-A10D-E2BEE4D636BB}">
            <xm:f>'\Users\mac\Documents\FURAG\Users\pttovar\Downloads\[MAPA DE RIESGOS CORRUPCIÓN IPES 2019 V1 AJUSTADA 210319.xlsx]DATOS '!#REF!</xm:f>
            <x14:dxf>
              <fill>
                <patternFill>
                  <bgColor rgb="FFFFC000"/>
                </patternFill>
              </fill>
            </x14:dxf>
          </x14:cfRule>
          <x14:cfRule type="cellIs" priority="48" operator="equal" id="{A3905371-402B-4E9F-90A4-17B2EF7C24B0}">
            <xm:f>'\Users\mac\Documents\FURAG\Users\pttovar\Downloads\[MAPA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'\Users\mac\Documents\FURAG\Users\pttovar\Downloads\[MAPA DE RIESGOS CORRUPCIÓN IPES 2019 V1 AJUSTADA 210319.xlsx]DATOS '!#REF!</xm:f>
            <x14:dxf>
              <fill>
                <patternFill>
                  <bgColor rgb="FF92D050"/>
                </patternFill>
              </fill>
            </x14:dxf>
          </x14:cfRule>
          <x14:cfRule type="cellIs" priority="42" operator="equal" id="{A4B76DBE-0CA5-4797-A2DF-0F030F4F7A34}">
            <xm:f>'\Users\mac\Documents\FURAG\Users\pttovar\Downloads\[MAPA DE RIESGOS CORRUPCIÓN IPES 2019 V1 AJUSTADA 210319.xlsx]DATOS '!#REF!</xm:f>
            <x14:dxf>
              <fill>
                <patternFill>
                  <bgColor rgb="FFFFFF00"/>
                </patternFill>
              </fill>
            </x14:dxf>
          </x14:cfRule>
          <x14:cfRule type="cellIs" priority="43" operator="equal" id="{2C4D4E62-EAFC-469E-9793-C6C386DFA0D7}">
            <xm:f>'\Users\mac\Documents\FURAG\Users\pttovar\Downloads\[MAPA DE RIESGOS CORRUPCIÓN IPES 2019 V1 AJUSTADA 210319.xlsx]DATOS '!#REF!</xm:f>
            <x14:dxf>
              <fill>
                <patternFill>
                  <bgColor rgb="FFFFC000"/>
                </patternFill>
              </fill>
            </x14:dxf>
          </x14:cfRule>
          <x14:cfRule type="cellIs" priority="44" operator="equal" id="{F71A2078-0147-4295-91B2-6BCCC90F0217}">
            <xm:f>'\Users\mac\Documents\FURAG\Users\pttovar\Downloads\[MAPA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'\Users\mac\Documents\FURAG\Users\pttovar\Downloads\[MAPA DE RIESGOS CORRUPCIÓN IPES 2019 V1 AJUSTADA 210319.xlsx]DATOS '!#REF!</xm:f>
            <x14:dxf>
              <fill>
                <patternFill>
                  <bgColor rgb="FF92D050"/>
                </patternFill>
              </fill>
            </x14:dxf>
          </x14:cfRule>
          <x14:cfRule type="cellIs" priority="38" operator="equal" id="{0BE4AB1E-1A67-4073-8C60-EB7801187FD6}">
            <xm:f>'\Users\mac\Documents\FURAG\Users\pttovar\Downloads\[MAPA DE RIESGOS CORRUPCIÓN IPES 2019 V1 AJUSTADA 210319.xlsx]DATOS '!#REF!</xm:f>
            <x14:dxf>
              <fill>
                <patternFill>
                  <bgColor rgb="FFFFFF00"/>
                </patternFill>
              </fill>
            </x14:dxf>
          </x14:cfRule>
          <x14:cfRule type="cellIs" priority="39" operator="equal" id="{0961A65D-8823-432B-B0D3-16FE0CB0738F}">
            <xm:f>'\Users\mac\Documents\FURAG\Users\pttovar\Downloads\[MAPA DE RIESGOS CORRUPCIÓN IPES 2019 V1 AJUSTADA 210319.xlsx]DATOS '!#REF!</xm:f>
            <x14:dxf>
              <fill>
                <patternFill>
                  <bgColor rgb="FFFFC000"/>
                </patternFill>
              </fill>
            </x14:dxf>
          </x14:cfRule>
          <x14:cfRule type="cellIs" priority="40" operator="equal" id="{BB704259-E1E1-495A-AAA3-75DBE34A7021}">
            <xm:f>'\Users\mac\Documents\FURAG\Users\pttovar\Downloads\[MAPA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'\Users\mac\Documents\FURAG\Users\pttovar\Downloads\[MAPA DE RIESGOS CORRUPCIÓN IPES 2019 V1 AJUSTADA 210319.xlsx]DATOS '!#REF!</xm:f>
            <x14:dxf>
              <fill>
                <patternFill>
                  <bgColor rgb="FF92D050"/>
                </patternFill>
              </fill>
            </x14:dxf>
          </x14:cfRule>
          <x14:cfRule type="cellIs" priority="34" operator="equal" id="{378CD03B-F469-4621-9318-971E46B0A0BF}">
            <xm:f>'\Users\mac\Documents\FURAG\Users\pttovar\Downloads\[MAPA DE RIESGOS CORRUPCIÓN IPES 2019 V1 AJUSTADA 210319.xlsx]DATOS '!#REF!</xm:f>
            <x14:dxf>
              <fill>
                <patternFill>
                  <bgColor rgb="FFFFFF00"/>
                </patternFill>
              </fill>
            </x14:dxf>
          </x14:cfRule>
          <x14:cfRule type="cellIs" priority="35" operator="equal" id="{72F1B9BE-7E57-450C-961C-87ED2C0D4458}">
            <xm:f>'\Users\mac\Documents\FURAG\Users\pttovar\Downloads\[MAPA DE RIESGOS CORRUPCIÓN IPES 2019 V1 AJUSTADA 210319.xlsx]DATOS '!#REF!</xm:f>
            <x14:dxf>
              <fill>
                <patternFill>
                  <bgColor rgb="FFFFC000"/>
                </patternFill>
              </fill>
            </x14:dxf>
          </x14:cfRule>
          <x14:cfRule type="cellIs" priority="36" operator="equal" id="{8FDDF5D8-1D7D-4DFC-8E17-49B3CAD8FFB9}">
            <xm:f>'\Users\mac\Documents\FURAG\Users\pttovar\Downloads\[MAPA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'\Users\mac\Documents\FURAG\Users\pttovar\Downloads\[MAPA DE RIESGOS CORRUPCIÓN IPES 2019 V1 AJUSTADA 210319.xlsx]DATOS '!#REF!</xm:f>
            <x14:dxf>
              <fill>
                <patternFill>
                  <bgColor rgb="FF92D050"/>
                </patternFill>
              </fill>
            </x14:dxf>
          </x14:cfRule>
          <x14:cfRule type="cellIs" priority="30" operator="equal" id="{29ADECE0-15F9-4061-8E4B-C1FBB4AF7F24}">
            <xm:f>'\Users\mac\Documents\FURAG\Users\pttovar\Downloads\[MAPA DE RIESGOS CORRUPCIÓN IPES 2019 V1 AJUSTADA 210319.xlsx]DATOS '!#REF!</xm:f>
            <x14:dxf>
              <fill>
                <patternFill>
                  <bgColor rgb="FFFFFF00"/>
                </patternFill>
              </fill>
            </x14:dxf>
          </x14:cfRule>
          <x14:cfRule type="cellIs" priority="31" operator="equal" id="{27BDA9E6-B7B9-46E7-A3DE-D41BD723A4ED}">
            <xm:f>'\Users\mac\Documents\FURAG\Users\pttovar\Downloads\[MAPA DE RIESGOS CORRUPCIÓN IPES 2019 V1 AJUSTADA 210319.xlsx]DATOS '!#REF!</xm:f>
            <x14:dxf>
              <fill>
                <patternFill>
                  <bgColor rgb="FFFFC000"/>
                </patternFill>
              </fill>
            </x14:dxf>
          </x14:cfRule>
          <x14:cfRule type="cellIs" priority="32" operator="equal" id="{21B8918E-88DF-4F0D-ABF3-154C6252C464}">
            <xm:f>'\Users\mac\Documents\FURAG\Users\pttovar\Downloads\[MAPA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'\Users\mac\Documents\FURAG\Users\pttovar\Downloads\[MAPA DE RIESGOS CORRUPCIÓN IPES 2019 V1 AJUSTADA 210319.xlsx]DATOS '!#REF!</xm:f>
            <x14:dxf>
              <fill>
                <patternFill>
                  <bgColor rgb="FF92D050"/>
                </patternFill>
              </fill>
            </x14:dxf>
          </x14:cfRule>
          <x14:cfRule type="cellIs" priority="26" operator="equal" id="{B60417E0-071A-4EE4-A522-594693B3A2E8}">
            <xm:f>'\Users\mac\Documents\FURAG\Users\pttovar\Downloads\[MAPA DE RIESGOS CORRUPCIÓN IPES 2019 V1 AJUSTADA 210319.xlsx]DATOS '!#REF!</xm:f>
            <x14:dxf>
              <fill>
                <patternFill>
                  <bgColor rgb="FFFFFF00"/>
                </patternFill>
              </fill>
            </x14:dxf>
          </x14:cfRule>
          <x14:cfRule type="cellIs" priority="27" operator="equal" id="{D9ACB18B-219E-4B6D-8628-B179D7A1E037}">
            <xm:f>'\Users\mac\Documents\FURAG\Users\pttovar\Downloads\[MAPA DE RIESGOS CORRUPCIÓN IPES 2019 V1 AJUSTADA 210319.xlsx]DATOS '!#REF!</xm:f>
            <x14:dxf>
              <fill>
                <patternFill>
                  <bgColor rgb="FFFFC000"/>
                </patternFill>
              </fill>
            </x14:dxf>
          </x14:cfRule>
          <x14:cfRule type="cellIs" priority="28" operator="equal" id="{C496D204-59FF-4AD9-84B3-5662F73E49ED}">
            <xm:f>'\Users\mac\Documents\FURAG\Users\pttovar\Downloads\[MAPA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'\Users\mac\Documents\FURAG\Users\pttovar\Downloads\[MAPA DE RIESGOS CORRUPCIÓN IPES 2019 V1 AJUSTADA 210319.xlsx]DATOS '!#REF!</xm:f>
            <x14:dxf>
              <fill>
                <patternFill>
                  <bgColor rgb="FF92D050"/>
                </patternFill>
              </fill>
            </x14:dxf>
          </x14:cfRule>
          <x14:cfRule type="cellIs" priority="22" operator="equal" id="{01EAC4D2-DFE3-4305-8ED7-AC977D93FB5F}">
            <xm:f>'\Users\mac\Documents\FURAG\Users\pttovar\Downloads\[MAPA DE RIESGOS CORRUPCIÓN IPES 2019 V1 AJUSTADA 210319.xlsx]DATOS '!#REF!</xm:f>
            <x14:dxf>
              <fill>
                <patternFill>
                  <bgColor rgb="FFFFFF00"/>
                </patternFill>
              </fill>
            </x14:dxf>
          </x14:cfRule>
          <x14:cfRule type="cellIs" priority="23" operator="equal" id="{950C085F-0131-4D58-94E7-100098E8D011}">
            <xm:f>'\Users\mac\Documents\FURAG\Users\pttovar\Downloads\[MAPA DE RIESGOS CORRUPCIÓN IPES 2019 V1 AJUSTADA 210319.xlsx]DATOS '!#REF!</xm:f>
            <x14:dxf>
              <fill>
                <patternFill>
                  <bgColor rgb="FFFFC000"/>
                </patternFill>
              </fill>
            </x14:dxf>
          </x14:cfRule>
          <x14:cfRule type="cellIs" priority="24" operator="equal" id="{8C73F6FC-AAF9-49AA-AB62-A45B5A33BDA3}">
            <xm:f>'\Users\mac\Documents\FURAG\Users\pttovar\Downloads\[MAPA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'\Users\mac\Documents\FURAG\Users\pttovar\Downloads\[MAPA DE RIESGOS CORRUPCIÓN IPES 2019 V1 AJUSTADA 210319.xlsx]DATOS '!#REF!</xm:f>
            <x14:dxf>
              <fill>
                <patternFill>
                  <bgColor rgb="FF92D050"/>
                </patternFill>
              </fill>
            </x14:dxf>
          </x14:cfRule>
          <x14:cfRule type="cellIs" priority="18" operator="equal" id="{2869D1E3-BF12-42E6-8145-5935952ED9C9}">
            <xm:f>'\Users\mac\Documents\FURAG\Users\pttovar\Downloads\[MAPA DE RIESGOS CORRUPCIÓN IPES 2019 V1 AJUSTADA 210319.xlsx]DATOS '!#REF!</xm:f>
            <x14:dxf>
              <fill>
                <patternFill>
                  <bgColor rgb="FFFFFF00"/>
                </patternFill>
              </fill>
            </x14:dxf>
          </x14:cfRule>
          <x14:cfRule type="cellIs" priority="19" operator="equal" id="{18664365-947E-48E3-A76A-AFC1240F3581}">
            <xm:f>'\Users\mac\Documents\FURAG\Users\pttovar\Downloads\[MAPA DE RIESGOS CORRUPCIÓN IPES 2019 V1 AJUSTADA 210319.xlsx]DATOS '!#REF!</xm:f>
            <x14:dxf>
              <fill>
                <patternFill>
                  <bgColor rgb="FFFFC000"/>
                </patternFill>
              </fill>
            </x14:dxf>
          </x14:cfRule>
          <x14:cfRule type="cellIs" priority="20" operator="equal" id="{AB24D36D-18CD-4CB5-ABDF-E501F840276E}">
            <xm:f>'\Users\mac\Documents\FURAG\Users\pttovar\Downloads\[MAPA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'\Users\mac\Documents\FURAG\Users\pttovar\Downloads\[MAPA DE RIESGOS CORRUPCIÓN IPES 2019 V1 AJUSTADA 210319.xlsx]DATOS '!#REF!</xm:f>
            <x14:dxf>
              <fill>
                <patternFill>
                  <bgColor rgb="FF92D050"/>
                </patternFill>
              </fill>
            </x14:dxf>
          </x14:cfRule>
          <x14:cfRule type="cellIs" priority="14" operator="equal" id="{F1B30B65-7849-465A-8D33-4B9CA17198D7}">
            <xm:f>'\Users\mac\Documents\FURAG\Users\pttovar\Downloads\[MAPA DE RIESGOS CORRUPCIÓN IPES 2019 V1 AJUSTADA 210319.xlsx]DATOS '!#REF!</xm:f>
            <x14:dxf>
              <fill>
                <patternFill>
                  <bgColor rgb="FFFFFF00"/>
                </patternFill>
              </fill>
            </x14:dxf>
          </x14:cfRule>
          <x14:cfRule type="cellIs" priority="15" operator="equal" id="{969F4BBA-00D2-4E3E-A01B-5BA74AD79422}">
            <xm:f>'\Users\mac\Documents\FURAG\Users\pttovar\Downloads\[MAPA DE RIESGOS CORRUPCIÓN IPES 2019 V1 AJUSTADA 210319.xlsx]DATOS '!#REF!</xm:f>
            <x14:dxf>
              <fill>
                <patternFill>
                  <bgColor rgb="FFFFC000"/>
                </patternFill>
              </fill>
            </x14:dxf>
          </x14:cfRule>
          <x14:cfRule type="cellIs" priority="16" operator="equal" id="{5CC35B24-A49D-4521-B036-3A82560AC5FC}">
            <xm:f>'\Users\mac\Documents\FURAG\Users\pttovar\Downloads\[MAPA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'\Users\mac\Documents\FURAG\Users\pttovar\Downloads\[MAPA DE RIESGOS CORRUPCIÓN IPES 2019 V1 AJUSTADA 210319.xlsx]DATOS '!#REF!</xm:f>
            <x14:dxf>
              <fill>
                <patternFill>
                  <bgColor rgb="FF92D050"/>
                </patternFill>
              </fill>
            </x14:dxf>
          </x14:cfRule>
          <x14:cfRule type="cellIs" priority="10" operator="equal" id="{026BA289-E277-49C2-B606-3BC6E26A5A00}">
            <xm:f>'\Users\mac\Documents\FURAG\Users\pttovar\Downloads\[MAPA DE RIESGOS CORRUPCIÓN IPES 2019 V1 AJUSTADA 210319.xlsx]DATOS '!#REF!</xm:f>
            <x14:dxf>
              <fill>
                <patternFill>
                  <bgColor rgb="FFFFFF00"/>
                </patternFill>
              </fill>
            </x14:dxf>
          </x14:cfRule>
          <x14:cfRule type="cellIs" priority="11" operator="equal" id="{E1129122-DBCB-4D6F-A286-B2C17648670B}">
            <xm:f>'\Users\mac\Documents\FURAG\Users\pttovar\Downloads\[MAPA DE RIESGOS CORRUPCIÓN IPES 2019 V1 AJUSTADA 210319.xlsx]DATOS '!#REF!</xm:f>
            <x14:dxf>
              <fill>
                <patternFill>
                  <bgColor rgb="FFFFC000"/>
                </patternFill>
              </fill>
            </x14:dxf>
          </x14:cfRule>
          <x14:cfRule type="cellIs" priority="12" operator="equal" id="{49877600-2A6C-4B40-99D9-6A56475F0016}">
            <xm:f>'\Users\mac\Documents\FURAG\Users\pttovar\Downloads\[MAPA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'\Users\mac\Documents\FURAG\Users\pttovar\Downloads\[MAPA DE RIESGOS CORRUPCIÓN IPES 2019 V1 AJUSTADA 210319.xlsx]DATOS '!#REF!</xm:f>
            <x14:dxf>
              <fill>
                <patternFill>
                  <bgColor rgb="FF92D050"/>
                </patternFill>
              </fill>
            </x14:dxf>
          </x14:cfRule>
          <x14:cfRule type="cellIs" priority="6" operator="equal" id="{662EC957-268A-4C53-A9E0-3ECBDFDB310A}">
            <xm:f>'\Users\mac\Documents\FURAG\Users\pttovar\Downloads\[MAPA DE RIESGOS CORRUPCIÓN IPES 2019 V1 AJUSTADA 210319.xlsx]DATOS '!#REF!</xm:f>
            <x14:dxf>
              <fill>
                <patternFill>
                  <bgColor rgb="FFFFFF00"/>
                </patternFill>
              </fill>
            </x14:dxf>
          </x14:cfRule>
          <x14:cfRule type="cellIs" priority="7" operator="equal" id="{DC8499E7-E5B2-4B5C-846C-92BA9453B44C}">
            <xm:f>'\Users\mac\Documents\FURAG\Users\pttovar\Downloads\[MAPA DE RIESGOS CORRUPCIÓN IPES 2019 V1 AJUSTADA 210319.xlsx]DATOS '!#REF!</xm:f>
            <x14:dxf>
              <fill>
                <patternFill>
                  <bgColor rgb="FFFFC000"/>
                </patternFill>
              </fill>
            </x14:dxf>
          </x14:cfRule>
          <x14:cfRule type="cellIs" priority="8" operator="equal" id="{4AE37118-BFCD-4ABE-B96A-FF14A23BBA07}">
            <xm:f>'\Users\mac\Documents\FURAG\Users\pttovar\Downloads\[MAPA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'\Users\mac\Documents\FURAG\Users\pttovar\Downloads\[MAPA DE RIESGOS CORRUPCIÓN IPES 2019 V1 AJUSTADA 210319.xlsx]DATOS '!#REF!</xm:f>
            <x14:dxf>
              <fill>
                <patternFill>
                  <bgColor rgb="FF92D050"/>
                </patternFill>
              </fill>
            </x14:dxf>
          </x14:cfRule>
          <x14:cfRule type="cellIs" priority="2" operator="equal" id="{32795480-5B0A-443C-9A8F-01EFE144DAF4}">
            <xm:f>'\Users\mac\Documents\FURAG\Users\pttovar\Downloads\[MAPA DE RIESGOS CORRUPCIÓN IPES 2019 V1 AJUSTADA 210319.xlsx]DATOS '!#REF!</xm:f>
            <x14:dxf>
              <fill>
                <patternFill>
                  <bgColor rgb="FFFFFF00"/>
                </patternFill>
              </fill>
            </x14:dxf>
          </x14:cfRule>
          <x14:cfRule type="cellIs" priority="3" operator="equal" id="{7ACC4864-9B03-48FD-9F4A-05554B328909}">
            <xm:f>'\Users\mac\Documents\FURAG\Users\pttovar\Downloads\[MAPA DE RIESGOS CORRUPCIÓN IPES 2019 V1 AJUSTADA 210319.xlsx]DATOS '!#REF!</xm:f>
            <x14:dxf>
              <fill>
                <patternFill>
                  <bgColor rgb="FFFFC000"/>
                </patternFill>
              </fill>
            </x14:dxf>
          </x14:cfRule>
          <x14:cfRule type="cellIs" priority="4" operator="equal" id="{3A83EAEC-1B22-4F71-8A16-9B01F65C816D}">
            <xm:f>'\Users\mac\Documents\FURAG\Users\pttovar\Downloads\[MAPA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 R10:R14 R33:R62 R18:R31 AL54:AL57 A10:B62 C15:C62 D10:D62 N10:O62</xm:sqref>
        </x14:dataValidation>
        <x14:dataValidation type="list" allowBlank="1" showInputMessage="1" showErrorMessage="1">
          <x14:formula1>
            <xm:f>[11]Validacion!#REF!</xm:f>
          </x14:formula1>
          <xm:sqref>S32:Y32</xm:sqref>
        </x14:dataValidation>
        <x14:dataValidation type="list" allowBlank="1" showInputMessage="1" showErrorMessage="1">
          <x14:formula1>
            <xm:f>'[11]DATOS '!#REF!</xm:f>
          </x14:formula1>
          <xm:sqref>R32</xm:sqref>
        </x14:dataValidation>
        <x14:dataValidation type="list" allowBlank="1" showInputMessage="1" showErrorMessage="1">
          <x14:formula1>
            <xm:f>[12]Validacion!#REF!</xm:f>
          </x14:formula1>
          <xm:sqref>S15:Y17</xm:sqref>
        </x14:dataValidation>
        <x14:dataValidation type="list" allowBlank="1" showInputMessage="1" showErrorMessage="1">
          <x14:formula1>
            <xm:f>'[12]DATOS '!#REF!</xm:f>
          </x14:formula1>
          <xm:sqref>R15:R17</xm:sqref>
        </x14:dataValidation>
        <x14:dataValidation type="list" allowBlank="1" showInputMessage="1" showErrorMessage="1">
          <x14:formula1>
            <xm:f>[9]Validacion!#REF!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5" x14ac:dyDescent="0.25"/>
  <cols>
    <col min="1" max="1" width="25.42578125" bestFit="1" customWidth="1"/>
    <col min="2" max="2" width="25.42578125" customWidth="1"/>
    <col min="3" max="3" width="12.140625" bestFit="1" customWidth="1"/>
    <col min="6" max="6" width="12.85546875" customWidth="1"/>
    <col min="7" max="7" width="17.7109375" customWidth="1"/>
    <col min="9" max="9" width="13.42578125" customWidth="1"/>
    <col min="11" max="11" width="13.7109375" customWidth="1"/>
    <col min="12" max="12" width="15.85546875" style="53" customWidth="1"/>
    <col min="13" max="13" width="20.42578125" customWidth="1"/>
    <col min="14" max="14" width="17.85546875" customWidth="1"/>
    <col min="15" max="15" width="14.85546875" customWidth="1"/>
    <col min="16" max="16" width="13.42578125" customWidth="1"/>
  </cols>
  <sheetData>
    <row r="1" spans="1:19" ht="90" x14ac:dyDescent="0.25">
      <c r="A1" t="s">
        <v>68</v>
      </c>
      <c r="B1" s="22" t="s">
        <v>69</v>
      </c>
      <c r="C1" t="s">
        <v>55</v>
      </c>
      <c r="D1" t="s">
        <v>64</v>
      </c>
      <c r="E1" s="22" t="s">
        <v>70</v>
      </c>
      <c r="F1" s="22" t="s">
        <v>57</v>
      </c>
      <c r="G1" s="22" t="s">
        <v>71</v>
      </c>
      <c r="J1" t="s">
        <v>150</v>
      </c>
    </row>
    <row r="2" spans="1:19" ht="15.95" x14ac:dyDescent="0.2">
      <c r="A2" t="s">
        <v>58</v>
      </c>
      <c r="B2" s="22" t="s">
        <v>59</v>
      </c>
      <c r="C2" t="s">
        <v>60</v>
      </c>
      <c r="D2" t="s">
        <v>61</v>
      </c>
      <c r="E2" t="s">
        <v>62</v>
      </c>
      <c r="F2" t="s">
        <v>75</v>
      </c>
      <c r="G2" t="s">
        <v>63</v>
      </c>
      <c r="J2" t="s">
        <v>151</v>
      </c>
    </row>
    <row r="3" spans="1:19" ht="15.95" x14ac:dyDescent="0.2">
      <c r="A3" t="s">
        <v>65</v>
      </c>
      <c r="B3" s="22" t="s">
        <v>66</v>
      </c>
      <c r="C3" t="s">
        <v>67</v>
      </c>
      <c r="D3" t="s">
        <v>72</v>
      </c>
      <c r="E3" t="s">
        <v>74</v>
      </c>
      <c r="F3" t="s">
        <v>76</v>
      </c>
      <c r="G3" t="s">
        <v>77</v>
      </c>
      <c r="J3" t="s">
        <v>152</v>
      </c>
    </row>
    <row r="4" spans="1:19" x14ac:dyDescent="0.2">
      <c r="B4" s="22"/>
      <c r="D4" t="s">
        <v>73</v>
      </c>
      <c r="G4" t="s">
        <v>78</v>
      </c>
      <c r="J4" t="s">
        <v>153</v>
      </c>
    </row>
    <row r="11" spans="1:19" ht="15.95" thickBot="1" x14ac:dyDescent="0.25"/>
    <row r="12" spans="1:19" ht="45.75" thickBot="1" x14ac:dyDescent="0.3">
      <c r="B12" s="524" t="s">
        <v>4</v>
      </c>
      <c r="C12" s="527" t="s">
        <v>79</v>
      </c>
      <c r="D12" s="528"/>
      <c r="E12" s="528"/>
      <c r="F12" s="528"/>
      <c r="G12" s="529"/>
      <c r="H12" s="23"/>
      <c r="I12" s="23"/>
      <c r="J12" s="24" t="s">
        <v>80</v>
      </c>
      <c r="K12" s="23"/>
      <c r="L12" s="54"/>
      <c r="M12" s="23"/>
    </row>
    <row r="13" spans="1:19" ht="15.75" thickBot="1" x14ac:dyDescent="0.3">
      <c r="B13" s="525"/>
      <c r="C13" s="25">
        <v>1</v>
      </c>
      <c r="D13" s="25">
        <v>2</v>
      </c>
      <c r="E13" s="25">
        <v>3</v>
      </c>
      <c r="F13" s="25">
        <v>4</v>
      </c>
      <c r="G13" s="25">
        <v>5</v>
      </c>
      <c r="H13" s="23"/>
      <c r="I13" s="23"/>
      <c r="J13" s="23"/>
      <c r="K13" s="23"/>
      <c r="L13" s="54"/>
      <c r="M13" s="23"/>
    </row>
    <row r="14" spans="1:19" ht="17.25" customHeight="1" thickBot="1" x14ac:dyDescent="0.3">
      <c r="B14" s="526"/>
      <c r="C14" s="26" t="s">
        <v>81</v>
      </c>
      <c r="D14" s="26" t="s">
        <v>82</v>
      </c>
      <c r="E14" s="26" t="s">
        <v>83</v>
      </c>
      <c r="F14" s="26" t="s">
        <v>84</v>
      </c>
      <c r="G14" s="26" t="s">
        <v>85</v>
      </c>
      <c r="H14" s="23"/>
      <c r="I14" s="23"/>
      <c r="J14" s="27" t="s">
        <v>86</v>
      </c>
      <c r="K14" s="27" t="s">
        <v>87</v>
      </c>
      <c r="L14" s="55" t="s">
        <v>88</v>
      </c>
      <c r="M14" s="28" t="s">
        <v>89</v>
      </c>
    </row>
    <row r="15" spans="1:19" ht="51.7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39"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39"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51.7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51.7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32.1" x14ac:dyDescent="0.2">
      <c r="B20" s="23" t="s">
        <v>109</v>
      </c>
      <c r="C20" s="41"/>
      <c r="D20" s="41"/>
      <c r="E20" s="41"/>
      <c r="F20" s="41"/>
      <c r="G20" s="41"/>
      <c r="H20" s="23"/>
      <c r="I20" s="23"/>
      <c r="J20" s="23"/>
      <c r="K20" s="23"/>
      <c r="L20" s="54"/>
      <c r="M20" s="23"/>
    </row>
    <row r="21" spans="2:13" ht="48.95" thickBot="1" x14ac:dyDescent="0.25">
      <c r="B21" s="23" t="s">
        <v>110</v>
      </c>
      <c r="C21" s="23"/>
      <c r="D21" s="23"/>
      <c r="E21" s="23"/>
      <c r="F21" s="23"/>
      <c r="G21" s="23"/>
      <c r="H21" s="23"/>
      <c r="I21" s="23"/>
      <c r="J21" s="23" t="s">
        <v>111</v>
      </c>
      <c r="K21" s="23"/>
      <c r="L21" s="54"/>
      <c r="M21" s="23"/>
    </row>
    <row r="22" spans="2:13" ht="45.75" thickBot="1" x14ac:dyDescent="0.3">
      <c r="B22" s="23" t="s">
        <v>112</v>
      </c>
      <c r="C22" s="42"/>
      <c r="D22" s="23"/>
      <c r="E22" s="23"/>
      <c r="F22" s="23"/>
      <c r="G22" s="23"/>
      <c r="H22" s="23"/>
      <c r="I22" s="23"/>
      <c r="J22" s="27" t="s">
        <v>86</v>
      </c>
      <c r="K22" s="28" t="s">
        <v>87</v>
      </c>
      <c r="L22" s="55" t="s">
        <v>88</v>
      </c>
      <c r="M22" s="43"/>
    </row>
    <row r="23" spans="2:13" ht="77.25" thickBot="1" x14ac:dyDescent="0.3">
      <c r="B23" s="23" t="s">
        <v>113</v>
      </c>
      <c r="C23" s="23"/>
      <c r="D23" s="23"/>
      <c r="E23" s="23"/>
      <c r="F23" s="23"/>
      <c r="G23" s="23"/>
      <c r="H23" s="23"/>
      <c r="I23" s="44" t="s">
        <v>17</v>
      </c>
      <c r="J23" s="45">
        <v>1</v>
      </c>
      <c r="K23" s="44" t="s">
        <v>17</v>
      </c>
      <c r="L23" s="59" t="s">
        <v>114</v>
      </c>
      <c r="M23" s="23"/>
    </row>
    <row r="24" spans="2:13" ht="64.5" thickBot="1" x14ac:dyDescent="0.3">
      <c r="B24" s="23"/>
      <c r="C24" s="23"/>
      <c r="D24" s="23"/>
      <c r="E24" s="23"/>
      <c r="F24" s="23"/>
      <c r="G24" s="23"/>
      <c r="H24" s="23"/>
      <c r="I24" s="44" t="s">
        <v>16</v>
      </c>
      <c r="J24" s="45">
        <v>2</v>
      </c>
      <c r="K24" s="44" t="s">
        <v>16</v>
      </c>
      <c r="L24" s="59" t="s">
        <v>115</v>
      </c>
      <c r="M24" s="23"/>
    </row>
    <row r="25" spans="2:13" ht="77.25" thickBot="1" x14ac:dyDescent="0.3">
      <c r="B25" s="23"/>
      <c r="C25" s="23"/>
      <c r="D25" s="23"/>
      <c r="E25" s="23"/>
      <c r="F25" s="23"/>
      <c r="G25" s="23"/>
      <c r="H25" s="23"/>
      <c r="I25" s="44" t="s">
        <v>15</v>
      </c>
      <c r="J25" s="45">
        <v>3</v>
      </c>
      <c r="K25" s="44" t="s">
        <v>15</v>
      </c>
      <c r="L25" s="59" t="s">
        <v>116</v>
      </c>
      <c r="M25" s="23"/>
    </row>
    <row r="26" spans="2:13" ht="77.25" thickBot="1" x14ac:dyDescent="0.3">
      <c r="B26" s="46" t="s">
        <v>117</v>
      </c>
      <c r="C26" s="23"/>
      <c r="D26" s="46" t="s">
        <v>118</v>
      </c>
      <c r="E26" s="23"/>
      <c r="F26" s="23"/>
      <c r="G26" s="23"/>
      <c r="H26" s="23"/>
      <c r="I26" s="44" t="s">
        <v>14</v>
      </c>
      <c r="J26" s="45">
        <v>4</v>
      </c>
      <c r="K26" s="44" t="s">
        <v>14</v>
      </c>
      <c r="L26" s="59" t="s">
        <v>119</v>
      </c>
      <c r="M26" s="23"/>
    </row>
    <row r="27" spans="2:13" ht="90"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30" x14ac:dyDescent="0.25">
      <c r="B31" s="42" t="s">
        <v>123</v>
      </c>
      <c r="C31" s="23"/>
      <c r="D31" s="23"/>
      <c r="E31" s="23"/>
      <c r="F31" s="23"/>
      <c r="G31" s="23"/>
      <c r="H31" s="23"/>
      <c r="I31" s="23"/>
      <c r="J31" s="23"/>
      <c r="K31" s="49" t="s">
        <v>124</v>
      </c>
      <c r="L31" s="61" t="s">
        <v>125</v>
      </c>
      <c r="M31" s="23"/>
    </row>
    <row r="32" spans="2:13" x14ac:dyDescent="0.25">
      <c r="B32" s="42" t="s">
        <v>126</v>
      </c>
      <c r="C32" s="530" t="s">
        <v>127</v>
      </c>
      <c r="D32" s="530"/>
      <c r="E32" s="530" t="s">
        <v>128</v>
      </c>
      <c r="F32" s="530"/>
      <c r="G32" s="23"/>
      <c r="H32" s="23"/>
      <c r="I32" s="23"/>
      <c r="J32" s="23"/>
      <c r="K32" s="46" t="s">
        <v>31</v>
      </c>
      <c r="L32" s="62" t="s">
        <v>129</v>
      </c>
      <c r="M32" s="23"/>
    </row>
    <row r="33" spans="2:16" ht="25.5" x14ac:dyDescent="0.25">
      <c r="B33" s="23"/>
      <c r="C33" s="50" t="s">
        <v>33</v>
      </c>
      <c r="D33" s="50" t="s">
        <v>130</v>
      </c>
      <c r="E33" s="50" t="s">
        <v>131</v>
      </c>
      <c r="F33" s="50" t="s">
        <v>130</v>
      </c>
      <c r="G33" s="23"/>
      <c r="H33" s="23"/>
      <c r="I33" s="23"/>
      <c r="J33" s="23"/>
      <c r="K33" s="46" t="s">
        <v>15</v>
      </c>
      <c r="L33" s="62" t="s">
        <v>132</v>
      </c>
      <c r="M33" s="23"/>
    </row>
    <row r="34" spans="2:16" ht="38.25" x14ac:dyDescent="0.25">
      <c r="B34" s="51" t="s">
        <v>133</v>
      </c>
      <c r="C34" s="50">
        <v>2</v>
      </c>
      <c r="D34" s="50">
        <v>0</v>
      </c>
      <c r="E34" s="50">
        <v>2</v>
      </c>
      <c r="F34" s="50">
        <v>0</v>
      </c>
      <c r="G34" s="23"/>
      <c r="H34" s="23"/>
      <c r="I34" s="23"/>
      <c r="J34" s="23"/>
      <c r="K34" s="46" t="s">
        <v>30</v>
      </c>
      <c r="L34" s="62" t="s">
        <v>134</v>
      </c>
      <c r="M34" s="23"/>
    </row>
    <row r="35" spans="2:16" ht="38.2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433" t="s">
        <v>143</v>
      </c>
      <c r="C41" s="433"/>
      <c r="D41" s="531" t="s">
        <v>144</v>
      </c>
      <c r="E41" s="531" t="s">
        <v>145</v>
      </c>
      <c r="F41" s="531" t="s">
        <v>146</v>
      </c>
      <c r="G41" s="531" t="s">
        <v>147</v>
      </c>
      <c r="H41" s="531" t="s">
        <v>148</v>
      </c>
      <c r="I41" s="64"/>
      <c r="J41" s="532" t="s">
        <v>149</v>
      </c>
      <c r="K41" s="532"/>
      <c r="L41" s="531" t="s">
        <v>144</v>
      </c>
      <c r="M41" s="531" t="s">
        <v>145</v>
      </c>
      <c r="N41" s="531" t="s">
        <v>146</v>
      </c>
      <c r="O41" s="531" t="s">
        <v>147</v>
      </c>
      <c r="P41" s="531" t="s">
        <v>148</v>
      </c>
    </row>
    <row r="42" spans="2:16" x14ac:dyDescent="0.25">
      <c r="B42" s="433"/>
      <c r="C42" s="433"/>
      <c r="D42" s="531"/>
      <c r="E42" s="531"/>
      <c r="F42" s="531"/>
      <c r="G42" s="531"/>
      <c r="H42" s="531"/>
      <c r="I42" s="64"/>
      <c r="J42" s="532"/>
      <c r="K42" s="532"/>
      <c r="L42" s="531"/>
      <c r="M42" s="531"/>
      <c r="N42" s="531"/>
      <c r="O42" s="531"/>
      <c r="P42" s="531"/>
    </row>
    <row r="43" spans="2:16" x14ac:dyDescent="0.25">
      <c r="B43" s="433"/>
      <c r="C43" s="433"/>
      <c r="D43" s="531"/>
      <c r="E43" s="531"/>
      <c r="F43" s="531"/>
      <c r="G43" s="531"/>
      <c r="H43" s="531"/>
      <c r="I43" s="64"/>
      <c r="J43" s="532"/>
      <c r="K43" s="532"/>
      <c r="L43" s="531"/>
      <c r="M43" s="531"/>
      <c r="N43" s="531"/>
      <c r="O43" s="531"/>
      <c r="P43" s="531"/>
    </row>
    <row r="44" spans="2:16" ht="30" x14ac:dyDescent="0.25">
      <c r="B44" s="433"/>
      <c r="C44" s="433"/>
      <c r="D44" s="65" t="s">
        <v>141</v>
      </c>
      <c r="E44" s="65" t="s">
        <v>150</v>
      </c>
      <c r="F44" s="65" t="s">
        <v>151</v>
      </c>
      <c r="G44" s="65">
        <v>2</v>
      </c>
      <c r="H44" s="65">
        <v>1</v>
      </c>
      <c r="I44" s="64"/>
      <c r="J44" s="532"/>
      <c r="K44" s="532"/>
      <c r="L44" s="66" t="s">
        <v>141</v>
      </c>
      <c r="M44" s="66" t="s">
        <v>150</v>
      </c>
      <c r="N44" s="66" t="s">
        <v>151</v>
      </c>
      <c r="O44" s="66">
        <v>2</v>
      </c>
      <c r="P44" s="66">
        <v>0</v>
      </c>
    </row>
    <row r="45" spans="2:16" ht="30" x14ac:dyDescent="0.25">
      <c r="B45" s="433"/>
      <c r="C45" s="433"/>
      <c r="D45" s="65" t="s">
        <v>15</v>
      </c>
      <c r="E45" s="65" t="s">
        <v>150</v>
      </c>
      <c r="F45" s="65" t="s">
        <v>150</v>
      </c>
      <c r="G45" s="65">
        <v>1</v>
      </c>
      <c r="H45" s="65">
        <v>1</v>
      </c>
      <c r="I45" s="64"/>
      <c r="J45" s="532"/>
      <c r="K45" s="532"/>
      <c r="L45" s="66" t="s">
        <v>15</v>
      </c>
      <c r="M45" s="66" t="s">
        <v>150</v>
      </c>
      <c r="N45" s="66" t="s">
        <v>150</v>
      </c>
      <c r="O45" s="66">
        <v>1</v>
      </c>
      <c r="P45" s="66">
        <v>0</v>
      </c>
    </row>
    <row r="46" spans="2:16" ht="30" x14ac:dyDescent="0.25">
      <c r="B46" s="433"/>
      <c r="C46" s="433"/>
      <c r="D46" s="65" t="s">
        <v>15</v>
      </c>
      <c r="E46" s="65" t="s">
        <v>152</v>
      </c>
      <c r="F46" s="65" t="s">
        <v>150</v>
      </c>
      <c r="G46" s="65">
        <v>0</v>
      </c>
      <c r="H46" s="65">
        <v>1</v>
      </c>
      <c r="I46" s="64"/>
      <c r="J46" s="532"/>
      <c r="K46" s="532"/>
      <c r="L46" s="66" t="s">
        <v>15</v>
      </c>
      <c r="M46" s="66" t="s">
        <v>152</v>
      </c>
      <c r="N46" s="66" t="s">
        <v>150</v>
      </c>
      <c r="O46" s="66">
        <v>0</v>
      </c>
      <c r="P46" s="66">
        <v>0</v>
      </c>
    </row>
    <row r="47" spans="2:16" ht="30" x14ac:dyDescent="0.25">
      <c r="B47" s="433"/>
      <c r="C47" s="433"/>
      <c r="D47" s="65" t="s">
        <v>15</v>
      </c>
      <c r="E47" s="65" t="s">
        <v>150</v>
      </c>
      <c r="F47" s="65" t="s">
        <v>152</v>
      </c>
      <c r="G47" s="65">
        <v>1</v>
      </c>
      <c r="H47" s="65">
        <v>0</v>
      </c>
      <c r="I47" s="64"/>
      <c r="J47" s="532"/>
      <c r="K47" s="532"/>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585</v>
      </c>
    </row>
  </sheetData>
  <mergeCells count="16">
    <mergeCell ref="O41:O43"/>
    <mergeCell ref="P41:P43"/>
    <mergeCell ref="H41:H43"/>
    <mergeCell ref="J41:K47"/>
    <mergeCell ref="L41:L43"/>
    <mergeCell ref="M41:M43"/>
    <mergeCell ref="N41:N43"/>
    <mergeCell ref="B12:B14"/>
    <mergeCell ref="C12:G12"/>
    <mergeCell ref="C32:D32"/>
    <mergeCell ref="E32:F32"/>
    <mergeCell ref="B41:C47"/>
    <mergeCell ref="D41:D43"/>
    <mergeCell ref="E41:E43"/>
    <mergeCell ref="F41:F43"/>
    <mergeCell ref="G41:G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16" workbookViewId="0">
      <selection activeCell="E41" sqref="E41"/>
    </sheetView>
  </sheetViews>
  <sheetFormatPr baseColWidth="10" defaultColWidth="11.42578125" defaultRowHeight="14.25" x14ac:dyDescent="0.2"/>
  <cols>
    <col min="1" max="1" width="30.7109375" style="1" customWidth="1"/>
    <col min="2" max="2" width="14.28515625" style="1" customWidth="1"/>
    <col min="3" max="3" width="41.140625" style="1" customWidth="1"/>
    <col min="4" max="4" width="11.42578125" style="1"/>
    <col min="5" max="5" width="27.7109375" style="1" customWidth="1"/>
    <col min="6" max="16384" width="11.42578125" style="1"/>
  </cols>
  <sheetData>
    <row r="1" spans="1:8" ht="15" thickBot="1" x14ac:dyDescent="0.2">
      <c r="A1" s="533" t="s">
        <v>4</v>
      </c>
      <c r="B1" s="533"/>
    </row>
    <row r="2" spans="1:8" ht="15" thickBot="1" x14ac:dyDescent="0.2">
      <c r="A2" s="2" t="s">
        <v>7</v>
      </c>
      <c r="B2" s="5">
        <v>5</v>
      </c>
      <c r="D2" s="33" t="s">
        <v>91</v>
      </c>
      <c r="E2" s="33"/>
      <c r="F2" s="33"/>
      <c r="G2" s="33"/>
      <c r="H2" s="33"/>
    </row>
    <row r="3" spans="1:8" ht="15" thickBot="1" x14ac:dyDescent="0.2">
      <c r="A3" s="3" t="s">
        <v>8</v>
      </c>
      <c r="B3" s="5">
        <v>4</v>
      </c>
      <c r="D3" s="37" t="s">
        <v>95</v>
      </c>
      <c r="E3" s="37"/>
      <c r="F3" s="37"/>
      <c r="G3" s="37"/>
      <c r="H3" s="37"/>
    </row>
    <row r="4" spans="1:8" ht="15" thickBot="1" x14ac:dyDescent="0.2">
      <c r="A4" s="4" t="s">
        <v>9</v>
      </c>
      <c r="B4" s="5">
        <v>3</v>
      </c>
      <c r="D4" s="37" t="s">
        <v>99</v>
      </c>
      <c r="E4" s="37"/>
      <c r="F4" s="37"/>
      <c r="G4" s="37"/>
      <c r="H4" s="37"/>
    </row>
    <row r="5" spans="1:8" ht="15" thickBot="1" x14ac:dyDescent="0.2">
      <c r="A5" s="7" t="s">
        <v>10</v>
      </c>
      <c r="B5" s="5">
        <v>2</v>
      </c>
      <c r="D5" s="37" t="s">
        <v>102</v>
      </c>
      <c r="E5" s="37"/>
      <c r="F5" s="37"/>
      <c r="G5" s="37"/>
      <c r="H5" s="37"/>
    </row>
    <row r="6" spans="1:8" ht="15" thickBot="1" x14ac:dyDescent="0.2">
      <c r="A6" s="6" t="s">
        <v>11</v>
      </c>
      <c r="B6" s="5">
        <v>1</v>
      </c>
      <c r="D6" s="37" t="s">
        <v>106</v>
      </c>
      <c r="E6" s="37"/>
      <c r="F6" s="37"/>
      <c r="G6" s="37"/>
      <c r="H6" s="37"/>
    </row>
    <row r="8" spans="1:8" ht="14.1" x14ac:dyDescent="0.15">
      <c r="A8" s="533" t="s">
        <v>12</v>
      </c>
      <c r="B8" s="533"/>
    </row>
    <row r="9" spans="1:8" x14ac:dyDescent="0.2">
      <c r="A9" s="2" t="s">
        <v>13</v>
      </c>
      <c r="B9" s="5">
        <v>5</v>
      </c>
    </row>
    <row r="10" spans="1:8" ht="14.1" x14ac:dyDescent="0.15">
      <c r="A10" s="3" t="s">
        <v>14</v>
      </c>
      <c r="B10" s="5">
        <v>4</v>
      </c>
    </row>
    <row r="11" spans="1:8" ht="14.1" x14ac:dyDescent="0.15">
      <c r="A11" s="4" t="s">
        <v>15</v>
      </c>
      <c r="B11" s="5">
        <v>3</v>
      </c>
    </row>
    <row r="12" spans="1:8" ht="14.1" x14ac:dyDescent="0.15">
      <c r="A12" s="7" t="s">
        <v>16</v>
      </c>
      <c r="B12" s="5">
        <v>2</v>
      </c>
    </row>
    <row r="13" spans="1:8" ht="14.1" x14ac:dyDescent="0.15">
      <c r="A13" s="6" t="s">
        <v>17</v>
      </c>
      <c r="B13" s="5">
        <v>1</v>
      </c>
    </row>
    <row r="15" spans="1:8" ht="14.1" x14ac:dyDescent="0.15">
      <c r="A15" s="533" t="s">
        <v>6</v>
      </c>
      <c r="B15" s="533"/>
    </row>
    <row r="16" spans="1:8" ht="14.1" x14ac:dyDescent="0.15">
      <c r="A16" s="2" t="s">
        <v>18</v>
      </c>
      <c r="B16" s="5"/>
    </row>
    <row r="17" spans="1:5" ht="14.1" x14ac:dyDescent="0.15">
      <c r="A17" s="3" t="s">
        <v>19</v>
      </c>
      <c r="B17" s="5"/>
    </row>
    <row r="18" spans="1:5" ht="14.1" x14ac:dyDescent="0.15">
      <c r="A18" s="4" t="s">
        <v>20</v>
      </c>
      <c r="B18" s="5"/>
    </row>
    <row r="19" spans="1:5" ht="14.1" x14ac:dyDescent="0.15">
      <c r="A19" s="7" t="s">
        <v>21</v>
      </c>
      <c r="B19" s="5"/>
    </row>
    <row r="23" spans="1:5" ht="15" x14ac:dyDescent="0.25">
      <c r="A23" s="82" t="s">
        <v>193</v>
      </c>
      <c r="B23" s="81"/>
      <c r="C23" s="82" t="s">
        <v>222</v>
      </c>
      <c r="E23" s="82" t="s">
        <v>221</v>
      </c>
    </row>
    <row r="24" spans="1:5" ht="15.75" customHeight="1" x14ac:dyDescent="0.15">
      <c r="A24" s="83" t="s">
        <v>155</v>
      </c>
      <c r="B24" s="80"/>
      <c r="C24" s="83" t="s">
        <v>158</v>
      </c>
      <c r="E24" s="83" t="s">
        <v>141</v>
      </c>
    </row>
    <row r="25" spans="1:5" ht="15.75" customHeight="1" x14ac:dyDescent="0.15">
      <c r="A25" s="83" t="s">
        <v>229</v>
      </c>
      <c r="B25" s="80"/>
      <c r="C25" s="83" t="s">
        <v>223</v>
      </c>
      <c r="E25" s="83" t="s">
        <v>15</v>
      </c>
    </row>
    <row r="26" spans="1:5" ht="15.75" customHeight="1" x14ac:dyDescent="0.2">
      <c r="A26" s="83" t="s">
        <v>226</v>
      </c>
      <c r="B26" s="80"/>
      <c r="E26" s="83" t="s">
        <v>133</v>
      </c>
    </row>
    <row r="27" spans="1:5" ht="15.75" customHeight="1" x14ac:dyDescent="0.15">
      <c r="B27" s="80"/>
    </row>
    <row r="28" spans="1:5" ht="15.75" customHeight="1" x14ac:dyDescent="0.15">
      <c r="B28" s="80"/>
    </row>
    <row r="31" spans="1:5" ht="30" x14ac:dyDescent="0.15">
      <c r="A31" s="77" t="s">
        <v>0</v>
      </c>
      <c r="B31" s="77" t="s">
        <v>1</v>
      </c>
      <c r="C31" s="77" t="s">
        <v>195</v>
      </c>
      <c r="E31" s="87" t="s">
        <v>237</v>
      </c>
    </row>
    <row r="32" spans="1:5" ht="24.75" customHeight="1" x14ac:dyDescent="0.2">
      <c r="A32" s="78" t="s">
        <v>53</v>
      </c>
      <c r="B32" s="78" t="s">
        <v>194</v>
      </c>
      <c r="C32" s="78" t="s">
        <v>217</v>
      </c>
      <c r="E32" s="1" t="s">
        <v>238</v>
      </c>
    </row>
    <row r="33" spans="1:7" ht="25.5" x14ac:dyDescent="0.2">
      <c r="A33" s="78" t="s">
        <v>23</v>
      </c>
      <c r="B33" s="78" t="s">
        <v>197</v>
      </c>
      <c r="C33" s="78" t="s">
        <v>218</v>
      </c>
      <c r="E33" s="1" t="s">
        <v>239</v>
      </c>
    </row>
    <row r="34" spans="1:7" ht="38.25" x14ac:dyDescent="0.2">
      <c r="A34" s="78" t="s">
        <v>54</v>
      </c>
      <c r="B34" s="78" t="s">
        <v>27</v>
      </c>
      <c r="C34" s="78" t="s">
        <v>220</v>
      </c>
      <c r="E34" s="1" t="s">
        <v>240</v>
      </c>
    </row>
    <row r="35" spans="1:7" ht="25.5" x14ac:dyDescent="0.2">
      <c r="A35" s="78" t="s">
        <v>52</v>
      </c>
      <c r="B35" s="78" t="s">
        <v>196</v>
      </c>
      <c r="C35" s="78" t="s">
        <v>198</v>
      </c>
      <c r="E35" s="1" t="s">
        <v>241</v>
      </c>
    </row>
    <row r="36" spans="1:7" ht="25.5" x14ac:dyDescent="0.2">
      <c r="A36" s="78" t="s">
        <v>25</v>
      </c>
      <c r="B36" s="78"/>
      <c r="C36" s="78" t="s">
        <v>199</v>
      </c>
      <c r="E36" s="1" t="s">
        <v>242</v>
      </c>
    </row>
    <row r="37" spans="1:7" ht="24" customHeight="1" x14ac:dyDescent="0.2">
      <c r="A37" s="78" t="s">
        <v>24</v>
      </c>
      <c r="B37" s="78"/>
      <c r="C37" s="78" t="s">
        <v>215</v>
      </c>
      <c r="E37" s="1" t="s">
        <v>243</v>
      </c>
    </row>
    <row r="38" spans="1:7" ht="25.5" x14ac:dyDescent="0.2">
      <c r="A38" s="78" t="s">
        <v>22</v>
      </c>
      <c r="B38" s="78"/>
      <c r="C38" s="78" t="s">
        <v>216</v>
      </c>
      <c r="E38" s="1" t="s">
        <v>244</v>
      </c>
    </row>
    <row r="39" spans="1:7" ht="19.5" customHeight="1" x14ac:dyDescent="0.2">
      <c r="A39" s="78" t="s">
        <v>26</v>
      </c>
      <c r="B39" s="78"/>
      <c r="C39" s="78" t="s">
        <v>214</v>
      </c>
      <c r="E39" s="1" t="s">
        <v>245</v>
      </c>
    </row>
    <row r="40" spans="1:7" ht="15.75" customHeight="1" x14ac:dyDescent="0.2">
      <c r="A40" s="78"/>
      <c r="B40" s="78"/>
      <c r="C40" s="78" t="s">
        <v>200</v>
      </c>
      <c r="E40" s="1" t="s">
        <v>246</v>
      </c>
    </row>
    <row r="41" spans="1:7" ht="15.75" customHeight="1" x14ac:dyDescent="0.2">
      <c r="A41" s="78"/>
      <c r="B41" s="78"/>
      <c r="C41" s="78" t="s">
        <v>213</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75" customHeight="1" x14ac:dyDescent="0.2">
      <c r="A47" s="78"/>
      <c r="B47" s="78"/>
      <c r="C47" s="78" t="s">
        <v>207</v>
      </c>
    </row>
    <row r="48" spans="1:7" x14ac:dyDescent="0.2">
      <c r="A48" s="78"/>
      <c r="B48" s="78"/>
      <c r="C48" s="78" t="s">
        <v>208</v>
      </c>
    </row>
    <row r="49" spans="1:3" ht="1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51"/>
  <sheetViews>
    <sheetView zoomScale="80" zoomScaleNormal="80" workbookViewId="0">
      <selection activeCell="D16" sqref="D16:Q16"/>
    </sheetView>
  </sheetViews>
  <sheetFormatPr baseColWidth="10" defaultColWidth="11.42578125" defaultRowHeight="12.75" x14ac:dyDescent="0.25"/>
  <cols>
    <col min="1" max="1" width="1.85546875" style="8" customWidth="1"/>
    <col min="2" max="2" width="15.42578125" style="8" customWidth="1"/>
    <col min="3" max="4" width="13.140625" style="8" customWidth="1"/>
    <col min="5" max="9" width="12.42578125" style="8" customWidth="1"/>
    <col min="10" max="10" width="14.42578125" style="8" customWidth="1"/>
    <col min="11" max="11" width="16.42578125" style="8" customWidth="1"/>
    <col min="12" max="12" width="11.42578125" style="8" customWidth="1"/>
    <col min="13" max="13" width="16.42578125" style="8" customWidth="1"/>
    <col min="14" max="14" width="13.7109375" style="8" customWidth="1"/>
    <col min="15" max="15" width="12.42578125" style="8" customWidth="1"/>
    <col min="16" max="16" width="13.28515625" style="8" customWidth="1"/>
    <col min="17" max="17" width="15.7109375" style="8" customWidth="1"/>
    <col min="18" max="16384" width="11.42578125" style="8"/>
  </cols>
  <sheetData>
    <row r="2" spans="2:17" ht="22.5" customHeight="1" x14ac:dyDescent="0.25">
      <c r="B2" s="554"/>
      <c r="C2" s="540" t="s">
        <v>586</v>
      </c>
      <c r="D2" s="540"/>
      <c r="E2" s="540"/>
      <c r="F2" s="540"/>
      <c r="G2" s="540"/>
      <c r="H2" s="540"/>
      <c r="I2" s="540"/>
      <c r="J2" s="540"/>
      <c r="K2" s="540"/>
      <c r="L2" s="540"/>
      <c r="M2" s="540"/>
      <c r="N2" s="540"/>
      <c r="O2" s="540"/>
      <c r="P2" s="540"/>
      <c r="Q2" s="540"/>
    </row>
    <row r="3" spans="2:17" ht="22.5" customHeight="1" x14ac:dyDescent="0.25">
      <c r="B3" s="555"/>
      <c r="C3" s="540" t="s">
        <v>659</v>
      </c>
      <c r="D3" s="540"/>
      <c r="E3" s="540"/>
      <c r="F3" s="540"/>
      <c r="G3" s="540"/>
      <c r="H3" s="540"/>
      <c r="I3" s="540"/>
      <c r="J3" s="540"/>
      <c r="K3" s="540"/>
      <c r="L3" s="540"/>
      <c r="M3" s="540"/>
      <c r="N3" s="540"/>
      <c r="O3" s="540"/>
      <c r="P3" s="540"/>
      <c r="Q3" s="540"/>
    </row>
    <row r="5" spans="2:17" x14ac:dyDescent="0.25">
      <c r="B5" s="559" t="s">
        <v>633</v>
      </c>
      <c r="C5" s="545"/>
      <c r="D5" s="561" t="s">
        <v>620</v>
      </c>
      <c r="E5" s="561"/>
      <c r="F5" s="561"/>
      <c r="G5" s="561"/>
      <c r="H5" s="560" t="s">
        <v>634</v>
      </c>
      <c r="I5" s="560"/>
      <c r="J5" s="560"/>
      <c r="K5" s="561" t="s">
        <v>620</v>
      </c>
      <c r="L5" s="561"/>
      <c r="M5" s="561"/>
    </row>
    <row r="6" spans="2:17" s="186" customFormat="1" ht="51.75" customHeight="1" x14ac:dyDescent="0.25">
      <c r="B6" s="189" t="s">
        <v>635</v>
      </c>
      <c r="C6" s="539"/>
      <c r="D6" s="539"/>
      <c r="E6" s="539"/>
      <c r="F6" s="539"/>
      <c r="G6" s="539"/>
      <c r="H6" s="227" t="s">
        <v>589</v>
      </c>
      <c r="I6" s="539"/>
      <c r="J6" s="539"/>
      <c r="K6" s="539"/>
      <c r="L6" s="539"/>
      <c r="M6" s="227" t="s">
        <v>588</v>
      </c>
      <c r="N6" s="540"/>
      <c r="O6" s="540"/>
      <c r="P6" s="540"/>
      <c r="Q6" s="540"/>
    </row>
    <row r="7" spans="2:17" ht="15.75" customHeight="1" x14ac:dyDescent="0.25">
      <c r="B7" s="543" t="s">
        <v>636</v>
      </c>
      <c r="C7" s="544"/>
      <c r="D7" s="552"/>
      <c r="E7" s="552"/>
      <c r="F7" s="552"/>
      <c r="G7" s="552"/>
      <c r="H7" s="552"/>
      <c r="I7" s="552"/>
      <c r="J7" s="552"/>
      <c r="K7" s="552"/>
      <c r="L7" s="552"/>
      <c r="M7" s="553" t="s">
        <v>646</v>
      </c>
      <c r="N7" s="553"/>
      <c r="O7" s="541"/>
      <c r="P7" s="541"/>
      <c r="Q7" s="535"/>
    </row>
    <row r="8" spans="2:17" ht="15.75" customHeight="1" x14ac:dyDescent="0.25">
      <c r="B8" s="546"/>
      <c r="C8" s="547"/>
      <c r="D8" s="552"/>
      <c r="E8" s="552"/>
      <c r="F8" s="552"/>
      <c r="G8" s="552"/>
      <c r="H8" s="552"/>
      <c r="I8" s="552"/>
      <c r="J8" s="552"/>
      <c r="K8" s="552"/>
      <c r="L8" s="552"/>
      <c r="M8" s="553"/>
      <c r="N8" s="553"/>
      <c r="O8" s="541"/>
      <c r="P8" s="541"/>
      <c r="Q8" s="535"/>
    </row>
    <row r="9" spans="2:17" ht="15.75" customHeight="1" x14ac:dyDescent="0.25">
      <c r="B9" s="549"/>
      <c r="C9" s="550"/>
      <c r="D9" s="552"/>
      <c r="E9" s="552"/>
      <c r="F9" s="552"/>
      <c r="G9" s="552"/>
      <c r="H9" s="552"/>
      <c r="I9" s="552"/>
      <c r="J9" s="552"/>
      <c r="K9" s="552"/>
      <c r="L9" s="552"/>
      <c r="M9" s="553"/>
      <c r="N9" s="553"/>
      <c r="O9" s="541"/>
      <c r="P9" s="541"/>
      <c r="Q9" s="535"/>
    </row>
    <row r="10" spans="2:17" ht="15.75" customHeight="1" x14ac:dyDescent="0.25">
      <c r="B10" s="556" t="s">
        <v>637</v>
      </c>
      <c r="C10" s="557"/>
      <c r="D10" s="557"/>
      <c r="E10" s="557"/>
      <c r="F10" s="557"/>
      <c r="G10" s="557"/>
      <c r="H10" s="557"/>
      <c r="I10" s="557"/>
      <c r="J10" s="557"/>
      <c r="K10" s="557"/>
      <c r="L10" s="557"/>
      <c r="M10" s="557"/>
      <c r="N10" s="557"/>
      <c r="O10" s="557"/>
      <c r="P10" s="557"/>
      <c r="Q10" s="558"/>
    </row>
    <row r="11" spans="2:17" ht="15.75" customHeight="1" x14ac:dyDescent="0.25">
      <c r="B11" s="553" t="s">
        <v>625</v>
      </c>
      <c r="C11" s="553"/>
      <c r="D11" s="534"/>
      <c r="E11" s="541"/>
      <c r="F11" s="541"/>
      <c r="G11" s="541"/>
      <c r="H11" s="541"/>
      <c r="I11" s="541"/>
      <c r="J11" s="541"/>
      <c r="K11" s="541"/>
      <c r="L11" s="541"/>
      <c r="M11" s="541"/>
      <c r="N11" s="541"/>
      <c r="O11" s="541"/>
      <c r="P11" s="541"/>
      <c r="Q11" s="535"/>
    </row>
    <row r="12" spans="2:17" ht="15.75" customHeight="1" x14ac:dyDescent="0.25">
      <c r="B12" s="553" t="s">
        <v>626</v>
      </c>
      <c r="C12" s="553"/>
      <c r="D12" s="534"/>
      <c r="E12" s="541"/>
      <c r="F12" s="541"/>
      <c r="G12" s="541"/>
      <c r="H12" s="541"/>
      <c r="I12" s="541"/>
      <c r="J12" s="541"/>
      <c r="K12" s="541"/>
      <c r="L12" s="541"/>
      <c r="M12" s="541"/>
      <c r="N12" s="541"/>
      <c r="O12" s="541"/>
      <c r="P12" s="541"/>
      <c r="Q12" s="535"/>
    </row>
    <row r="13" spans="2:17" ht="15.75" customHeight="1" x14ac:dyDescent="0.25">
      <c r="B13" s="553" t="s">
        <v>627</v>
      </c>
      <c r="C13" s="553"/>
      <c r="D13" s="534"/>
      <c r="E13" s="541"/>
      <c r="F13" s="541"/>
      <c r="G13" s="541"/>
      <c r="H13" s="541"/>
      <c r="I13" s="541"/>
      <c r="J13" s="541"/>
      <c r="K13" s="541"/>
      <c r="L13" s="541"/>
      <c r="M13" s="541"/>
      <c r="N13" s="541"/>
      <c r="O13" s="541"/>
      <c r="P13" s="541"/>
      <c r="Q13" s="535"/>
    </row>
    <row r="14" spans="2:17" ht="15.75" customHeight="1" x14ac:dyDescent="0.25">
      <c r="B14" s="553" t="s">
        <v>628</v>
      </c>
      <c r="C14" s="553"/>
      <c r="D14" s="534"/>
      <c r="E14" s="541"/>
      <c r="F14" s="541"/>
      <c r="G14" s="541"/>
      <c r="H14" s="541"/>
      <c r="I14" s="541"/>
      <c r="J14" s="541"/>
      <c r="K14" s="541"/>
      <c r="L14" s="541"/>
      <c r="M14" s="541"/>
      <c r="N14" s="541"/>
      <c r="O14" s="541"/>
      <c r="P14" s="541"/>
      <c r="Q14" s="535"/>
    </row>
    <row r="15" spans="2:17" ht="15.75" customHeight="1" x14ac:dyDescent="0.25">
      <c r="B15" s="553" t="s">
        <v>629</v>
      </c>
      <c r="C15" s="553"/>
      <c r="D15" s="534"/>
      <c r="E15" s="541"/>
      <c r="F15" s="541"/>
      <c r="G15" s="541"/>
      <c r="H15" s="541"/>
      <c r="I15" s="541"/>
      <c r="J15" s="541"/>
      <c r="K15" s="541"/>
      <c r="L15" s="541"/>
      <c r="M15" s="541"/>
      <c r="N15" s="541"/>
      <c r="O15" s="541"/>
      <c r="P15" s="541"/>
      <c r="Q15" s="535"/>
    </row>
    <row r="16" spans="2:17" ht="15.75" customHeight="1" x14ac:dyDescent="0.25">
      <c r="B16" s="553" t="s">
        <v>684</v>
      </c>
      <c r="C16" s="553"/>
      <c r="D16" s="534"/>
      <c r="E16" s="541"/>
      <c r="F16" s="541"/>
      <c r="G16" s="541"/>
      <c r="H16" s="541"/>
      <c r="I16" s="541"/>
      <c r="J16" s="541"/>
      <c r="K16" s="541" t="s">
        <v>684</v>
      </c>
      <c r="L16" s="541"/>
      <c r="M16" s="541"/>
      <c r="N16" s="541"/>
      <c r="O16" s="541"/>
      <c r="P16" s="541"/>
      <c r="Q16" s="535"/>
    </row>
    <row r="17" spans="2:17" ht="15.75" customHeight="1" x14ac:dyDescent="0.25">
      <c r="B17" s="553"/>
      <c r="C17" s="553"/>
      <c r="D17" s="534"/>
      <c r="E17" s="541"/>
      <c r="F17" s="541"/>
      <c r="G17" s="541"/>
      <c r="H17" s="541"/>
      <c r="I17" s="541"/>
      <c r="J17" s="541"/>
      <c r="K17" s="541"/>
      <c r="L17" s="541"/>
      <c r="M17" s="541"/>
      <c r="N17" s="541"/>
      <c r="O17" s="541"/>
      <c r="P17" s="541"/>
      <c r="Q17" s="535"/>
    </row>
    <row r="18" spans="2:17" ht="15.75" customHeight="1" x14ac:dyDescent="0.25">
      <c r="B18" s="553"/>
      <c r="C18" s="553"/>
      <c r="D18" s="534"/>
      <c r="E18" s="541"/>
      <c r="F18" s="541"/>
      <c r="G18" s="541"/>
      <c r="H18" s="541"/>
      <c r="I18" s="541"/>
      <c r="J18" s="541"/>
      <c r="K18" s="541"/>
      <c r="L18" s="541"/>
      <c r="M18" s="541"/>
      <c r="N18" s="541"/>
      <c r="O18" s="541"/>
      <c r="P18" s="541"/>
      <c r="Q18" s="535"/>
    </row>
    <row r="19" spans="2:17" ht="15.75" customHeight="1" x14ac:dyDescent="0.25">
      <c r="B19" s="553" t="s">
        <v>685</v>
      </c>
      <c r="C19" s="553"/>
      <c r="D19" s="534"/>
      <c r="E19" s="541"/>
      <c r="F19" s="541"/>
      <c r="G19" s="541"/>
      <c r="H19" s="541"/>
      <c r="I19" s="541"/>
      <c r="J19" s="541"/>
      <c r="K19" s="541" t="s">
        <v>685</v>
      </c>
      <c r="L19" s="541"/>
      <c r="M19" s="541"/>
      <c r="N19" s="541"/>
      <c r="O19" s="541"/>
      <c r="P19" s="541"/>
      <c r="Q19" s="535"/>
    </row>
    <row r="20" spans="2:17" ht="15.75" customHeight="1" x14ac:dyDescent="0.25">
      <c r="B20" s="553"/>
      <c r="C20" s="553"/>
      <c r="D20" s="534"/>
      <c r="E20" s="541"/>
      <c r="F20" s="541"/>
      <c r="G20" s="541"/>
      <c r="H20" s="541"/>
      <c r="I20" s="541"/>
      <c r="J20" s="541"/>
      <c r="K20" s="541"/>
      <c r="L20" s="541"/>
      <c r="M20" s="541"/>
      <c r="N20" s="541"/>
      <c r="O20" s="541"/>
      <c r="P20" s="541"/>
      <c r="Q20" s="535"/>
    </row>
    <row r="21" spans="2:17" ht="15.75" customHeight="1" x14ac:dyDescent="0.25">
      <c r="B21" s="553"/>
      <c r="C21" s="553"/>
      <c r="D21" s="534"/>
      <c r="E21" s="541"/>
      <c r="F21" s="541"/>
      <c r="G21" s="541"/>
      <c r="H21" s="541"/>
      <c r="I21" s="541"/>
      <c r="J21" s="541"/>
      <c r="K21" s="541"/>
      <c r="L21" s="541"/>
      <c r="M21" s="541"/>
      <c r="N21" s="541"/>
      <c r="O21" s="541"/>
      <c r="P21" s="541"/>
      <c r="Q21" s="535"/>
    </row>
    <row r="22" spans="2:17" ht="15.75" customHeight="1" x14ac:dyDescent="0.25">
      <c r="B22" s="543" t="s">
        <v>621</v>
      </c>
      <c r="C22" s="544"/>
      <c r="D22" s="552"/>
      <c r="E22" s="552"/>
      <c r="F22" s="552"/>
      <c r="G22" s="552"/>
      <c r="H22" s="552"/>
      <c r="I22" s="552"/>
      <c r="J22" s="552"/>
      <c r="K22" s="552"/>
      <c r="L22" s="552"/>
      <c r="M22" s="552"/>
      <c r="N22" s="552"/>
      <c r="O22" s="552"/>
      <c r="P22" s="552"/>
      <c r="Q22" s="552"/>
    </row>
    <row r="23" spans="2:17" ht="15.75" customHeight="1" x14ac:dyDescent="0.25">
      <c r="B23" s="546"/>
      <c r="C23" s="547"/>
      <c r="D23" s="552"/>
      <c r="E23" s="552"/>
      <c r="F23" s="552"/>
      <c r="G23" s="552"/>
      <c r="H23" s="552"/>
      <c r="I23" s="552"/>
      <c r="J23" s="552"/>
      <c r="K23" s="552"/>
      <c r="L23" s="552"/>
      <c r="M23" s="552"/>
      <c r="N23" s="552"/>
      <c r="O23" s="552"/>
      <c r="P23" s="552"/>
      <c r="Q23" s="552"/>
    </row>
    <row r="24" spans="2:17" ht="15.75" customHeight="1" x14ac:dyDescent="0.25">
      <c r="B24" s="549"/>
      <c r="C24" s="550"/>
      <c r="D24" s="552"/>
      <c r="E24" s="552"/>
      <c r="F24" s="552"/>
      <c r="G24" s="552"/>
      <c r="H24" s="552"/>
      <c r="I24" s="552"/>
      <c r="J24" s="552"/>
      <c r="K24" s="552"/>
      <c r="L24" s="552"/>
      <c r="M24" s="552"/>
      <c r="N24" s="552"/>
      <c r="O24" s="552"/>
      <c r="P24" s="552"/>
      <c r="Q24" s="552"/>
    </row>
    <row r="25" spans="2:17" ht="15.75" customHeight="1" x14ac:dyDescent="0.25">
      <c r="B25" s="543" t="s">
        <v>795</v>
      </c>
      <c r="C25" s="544"/>
      <c r="D25" s="231"/>
      <c r="E25" s="229"/>
      <c r="F25" s="229"/>
      <c r="G25" s="229"/>
      <c r="H25" s="229"/>
      <c r="I25" s="229"/>
      <c r="J25" s="229"/>
      <c r="K25" s="229"/>
      <c r="L25" s="229"/>
      <c r="M25" s="536" t="s">
        <v>624</v>
      </c>
      <c r="N25" s="534"/>
      <c r="O25" s="535"/>
      <c r="P25" s="536" t="s">
        <v>261</v>
      </c>
      <c r="Q25" s="230"/>
    </row>
    <row r="26" spans="2:17" ht="15.75" customHeight="1" x14ac:dyDescent="0.25">
      <c r="B26" s="546"/>
      <c r="C26" s="547"/>
      <c r="D26" s="231"/>
      <c r="E26" s="229"/>
      <c r="F26" s="229"/>
      <c r="G26" s="229"/>
      <c r="H26" s="229"/>
      <c r="I26" s="229"/>
      <c r="J26" s="229"/>
      <c r="K26" s="229"/>
      <c r="L26" s="229"/>
      <c r="M26" s="537"/>
      <c r="N26" s="534"/>
      <c r="O26" s="535"/>
      <c r="P26" s="537"/>
      <c r="Q26" s="230"/>
    </row>
    <row r="27" spans="2:17" ht="15.75" customHeight="1" x14ac:dyDescent="0.25">
      <c r="B27" s="549"/>
      <c r="C27" s="550"/>
      <c r="D27" s="231"/>
      <c r="E27" s="229"/>
      <c r="F27" s="229"/>
      <c r="G27" s="229"/>
      <c r="H27" s="229"/>
      <c r="I27" s="229"/>
      <c r="J27" s="229"/>
      <c r="K27" s="229"/>
      <c r="L27" s="229"/>
      <c r="M27" s="538"/>
      <c r="N27" s="534"/>
      <c r="O27" s="535"/>
      <c r="P27" s="538"/>
      <c r="Q27" s="230"/>
    </row>
    <row r="28" spans="2:17" ht="15.75" customHeight="1" x14ac:dyDescent="0.25">
      <c r="B28" s="543" t="s">
        <v>632</v>
      </c>
      <c r="C28" s="545"/>
      <c r="D28" s="534"/>
      <c r="E28" s="541"/>
      <c r="F28" s="541"/>
      <c r="G28" s="541"/>
      <c r="H28" s="541"/>
      <c r="I28" s="541"/>
      <c r="J28" s="541"/>
      <c r="K28" s="541"/>
      <c r="L28" s="535"/>
      <c r="M28" s="540" t="s">
        <v>624</v>
      </c>
      <c r="N28" s="552"/>
      <c r="O28" s="552"/>
      <c r="P28" s="540" t="s">
        <v>261</v>
      </c>
      <c r="Q28" s="215"/>
    </row>
    <row r="29" spans="2:17" ht="15.75" customHeight="1" x14ac:dyDescent="0.25">
      <c r="B29" s="546"/>
      <c r="C29" s="548"/>
      <c r="D29" s="534"/>
      <c r="E29" s="541"/>
      <c r="F29" s="541"/>
      <c r="G29" s="541"/>
      <c r="H29" s="541"/>
      <c r="I29" s="541"/>
      <c r="J29" s="541"/>
      <c r="K29" s="541"/>
      <c r="L29" s="535"/>
      <c r="M29" s="540"/>
      <c r="N29" s="552"/>
      <c r="O29" s="552"/>
      <c r="P29" s="540"/>
      <c r="Q29" s="215"/>
    </row>
    <row r="30" spans="2:17" ht="15.75" customHeight="1" x14ac:dyDescent="0.25">
      <c r="B30" s="549"/>
      <c r="C30" s="551"/>
      <c r="D30" s="534"/>
      <c r="E30" s="541"/>
      <c r="F30" s="541"/>
      <c r="G30" s="541"/>
      <c r="H30" s="541"/>
      <c r="I30" s="541"/>
      <c r="J30" s="541"/>
      <c r="K30" s="541"/>
      <c r="L30" s="535"/>
      <c r="M30" s="540"/>
      <c r="N30" s="552"/>
      <c r="O30" s="552"/>
      <c r="P30" s="540"/>
      <c r="Q30" s="215"/>
    </row>
    <row r="31" spans="2:17" ht="12.75" customHeight="1" x14ac:dyDescent="0.25">
      <c r="B31" s="543" t="s">
        <v>796</v>
      </c>
      <c r="C31" s="544"/>
      <c r="D31" s="545"/>
      <c r="E31" s="462"/>
      <c r="F31" s="462"/>
      <c r="G31" s="462"/>
      <c r="H31" s="462"/>
      <c r="I31" s="462"/>
      <c r="J31" s="462"/>
    </row>
    <row r="32" spans="2:17" ht="12.75" customHeight="1" x14ac:dyDescent="0.25">
      <c r="B32" s="546"/>
      <c r="C32" s="547"/>
      <c r="D32" s="548"/>
      <c r="E32" s="539"/>
      <c r="F32" s="539"/>
      <c r="G32" s="539"/>
      <c r="H32" s="539"/>
      <c r="I32" s="539"/>
      <c r="J32" s="539"/>
    </row>
    <row r="33" spans="2:10" ht="12.75" customHeight="1" x14ac:dyDescent="0.25">
      <c r="B33" s="546"/>
      <c r="C33" s="547"/>
      <c r="D33" s="548"/>
      <c r="E33" s="539"/>
      <c r="F33" s="539"/>
      <c r="G33" s="539"/>
      <c r="H33" s="539"/>
      <c r="I33" s="539"/>
      <c r="J33" s="539"/>
    </row>
    <row r="34" spans="2:10" x14ac:dyDescent="0.25">
      <c r="B34" s="546"/>
      <c r="C34" s="547"/>
      <c r="D34" s="548"/>
      <c r="E34" s="542"/>
      <c r="F34" s="542"/>
      <c r="G34" s="542"/>
      <c r="H34" s="542"/>
      <c r="I34" s="542"/>
      <c r="J34" s="542"/>
    </row>
    <row r="35" spans="2:10" x14ac:dyDescent="0.25">
      <c r="B35" s="549"/>
      <c r="C35" s="550"/>
      <c r="D35" s="551"/>
      <c r="E35" s="542"/>
      <c r="F35" s="542"/>
      <c r="G35" s="542"/>
      <c r="H35" s="542"/>
      <c r="I35" s="542"/>
      <c r="J35" s="542"/>
    </row>
    <row r="51" spans="5:5" x14ac:dyDescent="0.25">
      <c r="E51" s="8" t="s">
        <v>630</v>
      </c>
    </row>
  </sheetData>
  <mergeCells count="62">
    <mergeCell ref="D28:L28"/>
    <mergeCell ref="D29:L29"/>
    <mergeCell ref="D30:L30"/>
    <mergeCell ref="D24:Q24"/>
    <mergeCell ref="C2:Q2"/>
    <mergeCell ref="C3:Q3"/>
    <mergeCell ref="B25:C27"/>
    <mergeCell ref="D23:Q23"/>
    <mergeCell ref="B28:C30"/>
    <mergeCell ref="K5:M5"/>
    <mergeCell ref="D5:G5"/>
    <mergeCell ref="D18:Q18"/>
    <mergeCell ref="D19:Q19"/>
    <mergeCell ref="D20:Q20"/>
    <mergeCell ref="D21:Q21"/>
    <mergeCell ref="M25:M27"/>
    <mergeCell ref="B2:B3"/>
    <mergeCell ref="B16:C18"/>
    <mergeCell ref="B19:C21"/>
    <mergeCell ref="B15:C15"/>
    <mergeCell ref="D11:Q11"/>
    <mergeCell ref="D12:Q12"/>
    <mergeCell ref="D13:Q13"/>
    <mergeCell ref="D14:Q14"/>
    <mergeCell ref="D15:Q15"/>
    <mergeCell ref="B10:Q10"/>
    <mergeCell ref="B11:C11"/>
    <mergeCell ref="B12:C12"/>
    <mergeCell ref="B13:C13"/>
    <mergeCell ref="B14:C14"/>
    <mergeCell ref="B5:C5"/>
    <mergeCell ref="H5:J5"/>
    <mergeCell ref="B31:D35"/>
    <mergeCell ref="O7:Q7"/>
    <mergeCell ref="O8:Q8"/>
    <mergeCell ref="O9:Q9"/>
    <mergeCell ref="D7:L7"/>
    <mergeCell ref="D8:L8"/>
    <mergeCell ref="D9:L9"/>
    <mergeCell ref="M7:N9"/>
    <mergeCell ref="N28:O28"/>
    <mergeCell ref="P28:P30"/>
    <mergeCell ref="N29:O29"/>
    <mergeCell ref="N30:O30"/>
    <mergeCell ref="M28:M30"/>
    <mergeCell ref="B7:C9"/>
    <mergeCell ref="B22:C24"/>
    <mergeCell ref="D22:Q22"/>
    <mergeCell ref="E31:J31"/>
    <mergeCell ref="E32:J32"/>
    <mergeCell ref="E33:J33"/>
    <mergeCell ref="E34:J34"/>
    <mergeCell ref="E35:J35"/>
    <mergeCell ref="N25:O25"/>
    <mergeCell ref="N26:O26"/>
    <mergeCell ref="N27:O27"/>
    <mergeCell ref="P25:P27"/>
    <mergeCell ref="C6:G6"/>
    <mergeCell ref="I6:L6"/>
    <mergeCell ref="N6:Q6"/>
    <mergeCell ref="D16:Q16"/>
    <mergeCell ref="D17:Q17"/>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Datos!$B$3:$B$9</xm:f>
          </x14:formula1>
          <xm:sqref>C6</xm:sqref>
        </x14:dataValidation>
        <x14:dataValidation type="list" allowBlank="1" showInputMessage="1" showErrorMessage="1">
          <x14:formula1>
            <xm:f>Datos!$B$19:$B$27</xm:f>
          </x14:formula1>
          <xm:sqref>N6:Q6</xm:sqref>
        </x14:dataValidation>
        <x14:dataValidation type="list" allowBlank="1" showInputMessage="1" showErrorMessage="1">
          <x14:formula1>
            <xm:f>Datos!$D$3:$D$29</xm:f>
          </x14:formula1>
          <xm:sqref>I6:L6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9"/>
  <sheetViews>
    <sheetView zoomScale="80" zoomScaleNormal="80" workbookViewId="0">
      <selection activeCell="F21" sqref="F21"/>
    </sheetView>
  </sheetViews>
  <sheetFormatPr baseColWidth="10" defaultColWidth="11.42578125" defaultRowHeight="15" x14ac:dyDescent="0.25"/>
  <cols>
    <col min="1" max="1" width="2.85546875" style="23" customWidth="1"/>
    <col min="2" max="2" width="39.28515625" style="23" customWidth="1"/>
    <col min="3" max="3" width="3.7109375" style="23" customWidth="1"/>
    <col min="4" max="4" width="35.85546875" style="23" customWidth="1"/>
    <col min="5" max="5" width="3.7109375" style="23" customWidth="1"/>
    <col min="6" max="6" width="3.42578125" style="23" bestFit="1" customWidth="1"/>
    <col min="7" max="7" width="18.42578125" style="23" customWidth="1"/>
    <col min="8" max="8" width="9" style="23" bestFit="1" customWidth="1"/>
    <col min="9" max="9" width="3.7109375" style="222" customWidth="1"/>
    <col min="10" max="10" width="11.42578125" style="23"/>
    <col min="11" max="11" width="19.140625" style="23" customWidth="1"/>
    <col min="12" max="16384" width="11.42578125" style="23"/>
  </cols>
  <sheetData>
    <row r="2" spans="2:13" ht="60" x14ac:dyDescent="0.25">
      <c r="B2" s="188" t="s">
        <v>608</v>
      </c>
      <c r="D2" s="188" t="s">
        <v>587</v>
      </c>
      <c r="F2" s="195" t="s">
        <v>639</v>
      </c>
      <c r="G2" s="188" t="s">
        <v>640</v>
      </c>
      <c r="H2" s="188" t="s">
        <v>641</v>
      </c>
      <c r="J2" s="225" t="s">
        <v>660</v>
      </c>
      <c r="K2" s="225" t="s">
        <v>661</v>
      </c>
      <c r="L2" s="225" t="s">
        <v>662</v>
      </c>
      <c r="M2" s="225" t="s">
        <v>663</v>
      </c>
    </row>
    <row r="3" spans="2:13" x14ac:dyDescent="0.25">
      <c r="B3" s="187" t="s">
        <v>612</v>
      </c>
      <c r="D3" s="46" t="s">
        <v>156</v>
      </c>
      <c r="F3" s="21">
        <v>1</v>
      </c>
      <c r="G3" s="190" t="s">
        <v>642</v>
      </c>
      <c r="H3" s="21">
        <v>1</v>
      </c>
      <c r="J3" s="223" t="s">
        <v>19</v>
      </c>
      <c r="K3" s="223" t="s">
        <v>664</v>
      </c>
      <c r="L3" s="223" t="s">
        <v>665</v>
      </c>
      <c r="M3" s="223" t="s">
        <v>33</v>
      </c>
    </row>
    <row r="4" spans="2:13" ht="30" x14ac:dyDescent="0.25">
      <c r="B4" s="187" t="s">
        <v>590</v>
      </c>
      <c r="D4" s="46" t="s">
        <v>591</v>
      </c>
      <c r="F4" s="21">
        <v>2</v>
      </c>
      <c r="G4" s="190" t="s">
        <v>675</v>
      </c>
      <c r="H4" s="21">
        <v>2</v>
      </c>
      <c r="J4" s="223" t="s">
        <v>666</v>
      </c>
      <c r="K4" s="223" t="s">
        <v>667</v>
      </c>
      <c r="L4" s="223" t="s">
        <v>668</v>
      </c>
      <c r="M4" s="223" t="s">
        <v>585</v>
      </c>
    </row>
    <row r="5" spans="2:13" ht="30" x14ac:dyDescent="0.25">
      <c r="B5" s="187" t="s">
        <v>613</v>
      </c>
      <c r="D5" s="46" t="s">
        <v>592</v>
      </c>
      <c r="F5" s="21">
        <v>3</v>
      </c>
      <c r="G5" s="191" t="s">
        <v>643</v>
      </c>
      <c r="H5" s="21">
        <v>3</v>
      </c>
      <c r="J5" s="223" t="s">
        <v>21</v>
      </c>
      <c r="K5" s="223"/>
      <c r="L5" s="223"/>
      <c r="M5" s="223"/>
    </row>
    <row r="6" spans="2:13" ht="30" x14ac:dyDescent="0.25">
      <c r="B6" s="187" t="s">
        <v>614</v>
      </c>
      <c r="D6" s="46" t="s">
        <v>593</v>
      </c>
      <c r="F6" s="21">
        <v>4</v>
      </c>
      <c r="G6" s="191" t="s">
        <v>676</v>
      </c>
      <c r="H6" s="21">
        <v>4</v>
      </c>
      <c r="J6" s="223" t="s">
        <v>669</v>
      </c>
      <c r="K6" s="223"/>
      <c r="L6" s="223"/>
      <c r="M6" s="223"/>
    </row>
    <row r="7" spans="2:13" ht="30" x14ac:dyDescent="0.25">
      <c r="B7" s="187" t="s">
        <v>615</v>
      </c>
      <c r="D7" s="46" t="s">
        <v>594</v>
      </c>
      <c r="F7" s="192">
        <v>5</v>
      </c>
      <c r="G7" s="193" t="s">
        <v>644</v>
      </c>
      <c r="H7" s="21">
        <v>5</v>
      </c>
    </row>
    <row r="8" spans="2:13" ht="30" x14ac:dyDescent="0.25">
      <c r="B8" s="187" t="s">
        <v>616</v>
      </c>
      <c r="D8" s="46" t="s">
        <v>595</v>
      </c>
      <c r="F8" s="192">
        <v>6</v>
      </c>
      <c r="G8" s="194" t="s">
        <v>645</v>
      </c>
      <c r="H8" s="192">
        <v>6</v>
      </c>
    </row>
    <row r="9" spans="2:13" x14ac:dyDescent="0.25">
      <c r="B9" s="187" t="s">
        <v>617</v>
      </c>
      <c r="D9" s="46" t="s">
        <v>596</v>
      </c>
    </row>
    <row r="10" spans="2:13" s="222" customFormat="1" ht="30" x14ac:dyDescent="0.25">
      <c r="B10" s="237" t="s">
        <v>822</v>
      </c>
      <c r="D10" s="46" t="s">
        <v>212</v>
      </c>
    </row>
    <row r="11" spans="2:13" x14ac:dyDescent="0.25">
      <c r="D11" s="46" t="s">
        <v>597</v>
      </c>
    </row>
    <row r="12" spans="2:13" ht="30" x14ac:dyDescent="0.25">
      <c r="B12" s="225" t="s">
        <v>671</v>
      </c>
      <c r="D12" s="46" t="s">
        <v>598</v>
      </c>
    </row>
    <row r="13" spans="2:13" x14ac:dyDescent="0.25">
      <c r="B13" s="187" t="s">
        <v>194</v>
      </c>
      <c r="D13" s="46" t="s">
        <v>219</v>
      </c>
    </row>
    <row r="14" spans="2:13" x14ac:dyDescent="0.25">
      <c r="B14" s="187" t="s">
        <v>197</v>
      </c>
      <c r="D14" s="46" t="s">
        <v>599</v>
      </c>
    </row>
    <row r="15" spans="2:13" x14ac:dyDescent="0.25">
      <c r="B15" s="187" t="s">
        <v>27</v>
      </c>
      <c r="D15" s="46" t="s">
        <v>600</v>
      </c>
    </row>
    <row r="16" spans="2:13" x14ac:dyDescent="0.25">
      <c r="B16" s="187" t="s">
        <v>196</v>
      </c>
      <c r="D16" s="46" t="s">
        <v>602</v>
      </c>
    </row>
    <row r="17" spans="2:4" x14ac:dyDescent="0.25">
      <c r="B17" s="23" t="s">
        <v>630</v>
      </c>
      <c r="D17" s="46" t="s">
        <v>601</v>
      </c>
    </row>
    <row r="18" spans="2:4" x14ac:dyDescent="0.25">
      <c r="B18" s="225" t="s">
        <v>609</v>
      </c>
      <c r="D18" s="46" t="s">
        <v>217</v>
      </c>
    </row>
    <row r="19" spans="2:4" ht="30" x14ac:dyDescent="0.25">
      <c r="B19" s="46" t="s">
        <v>238</v>
      </c>
      <c r="D19" s="46" t="s">
        <v>603</v>
      </c>
    </row>
    <row r="20" spans="2:4" x14ac:dyDescent="0.25">
      <c r="B20" s="46" t="s">
        <v>239</v>
      </c>
      <c r="D20" s="46" t="s">
        <v>604</v>
      </c>
    </row>
    <row r="21" spans="2:4" ht="45" x14ac:dyDescent="0.25">
      <c r="B21" s="46" t="s">
        <v>677</v>
      </c>
      <c r="D21" s="46" t="s">
        <v>605</v>
      </c>
    </row>
    <row r="22" spans="2:4" ht="30" x14ac:dyDescent="0.25">
      <c r="B22" s="46" t="s">
        <v>678</v>
      </c>
      <c r="D22" s="46" t="s">
        <v>606</v>
      </c>
    </row>
    <row r="23" spans="2:4" x14ac:dyDescent="0.25">
      <c r="B23" s="46" t="s">
        <v>242</v>
      </c>
      <c r="D23" s="46" t="s">
        <v>607</v>
      </c>
    </row>
    <row r="24" spans="2:4" ht="30" x14ac:dyDescent="0.25">
      <c r="B24" s="46" t="s">
        <v>243</v>
      </c>
      <c r="D24" s="46" t="s">
        <v>198</v>
      </c>
    </row>
    <row r="25" spans="2:4" ht="45" x14ac:dyDescent="0.25">
      <c r="B25" s="46" t="s">
        <v>679</v>
      </c>
      <c r="D25" s="46" t="s">
        <v>216</v>
      </c>
    </row>
    <row r="26" spans="2:4" x14ac:dyDescent="0.25">
      <c r="B26" s="46" t="s">
        <v>245</v>
      </c>
      <c r="D26" s="46" t="s">
        <v>200</v>
      </c>
    </row>
    <row r="27" spans="2:4" x14ac:dyDescent="0.25">
      <c r="B27" s="46" t="s">
        <v>610</v>
      </c>
      <c r="D27" s="46" t="s">
        <v>213</v>
      </c>
    </row>
    <row r="28" spans="2:4" x14ac:dyDescent="0.25">
      <c r="D28" s="46" t="s">
        <v>686</v>
      </c>
    </row>
    <row r="29" spans="2:4" x14ac:dyDescent="0.25">
      <c r="B29" s="188" t="s">
        <v>609</v>
      </c>
      <c r="D29" s="46" t="s">
        <v>687</v>
      </c>
    </row>
    <row r="30" spans="2:4" x14ac:dyDescent="0.25">
      <c r="B30" s="187" t="s">
        <v>618</v>
      </c>
    </row>
    <row r="31" spans="2:4" x14ac:dyDescent="0.25">
      <c r="B31" s="187" t="s">
        <v>619</v>
      </c>
    </row>
    <row r="32" spans="2:4" x14ac:dyDescent="0.25">
      <c r="B32" s="187" t="s">
        <v>610</v>
      </c>
    </row>
    <row r="33" spans="2:2" x14ac:dyDescent="0.25">
      <c r="B33" s="187" t="s">
        <v>611</v>
      </c>
    </row>
    <row r="35" spans="2:2" x14ac:dyDescent="0.25">
      <c r="B35" s="188" t="s">
        <v>672</v>
      </c>
    </row>
    <row r="36" spans="2:2" x14ac:dyDescent="0.25">
      <c r="B36" s="46" t="s">
        <v>673</v>
      </c>
    </row>
    <row r="37" spans="2:2" x14ac:dyDescent="0.25">
      <c r="B37" s="46" t="s">
        <v>622</v>
      </c>
    </row>
    <row r="38" spans="2:2" x14ac:dyDescent="0.25">
      <c r="B38" s="46" t="s">
        <v>674</v>
      </c>
    </row>
    <row r="39" spans="2:2" x14ac:dyDescent="0.25">
      <c r="B39" s="46" t="s">
        <v>623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7"/>
  <sheetViews>
    <sheetView zoomScale="80" zoomScaleNormal="80" workbookViewId="0"/>
  </sheetViews>
  <sheetFormatPr baseColWidth="10" defaultRowHeight="15" x14ac:dyDescent="0.25"/>
  <cols>
    <col min="1" max="1" width="18.42578125" style="233" customWidth="1"/>
    <col min="2" max="2" width="31.42578125" style="233" customWidth="1"/>
    <col min="3" max="3" width="21.5703125" style="233" customWidth="1"/>
    <col min="4" max="4" width="31.85546875" style="233" customWidth="1"/>
    <col min="5" max="5" width="55" style="233" customWidth="1"/>
    <col min="6" max="6" width="30" style="233" customWidth="1"/>
    <col min="7" max="7" width="20.42578125" style="233" customWidth="1"/>
    <col min="8" max="8" width="23.85546875" style="233" customWidth="1"/>
    <col min="9" max="16384" width="11.42578125" style="233"/>
  </cols>
  <sheetData>
    <row r="2" spans="1:5" ht="90" x14ac:dyDescent="0.25">
      <c r="A2" s="594" t="s">
        <v>692</v>
      </c>
      <c r="B2" s="584" t="s">
        <v>794</v>
      </c>
      <c r="C2" s="235" t="s">
        <v>690</v>
      </c>
      <c r="D2" s="46" t="s">
        <v>691</v>
      </c>
      <c r="E2" s="46" t="s">
        <v>689</v>
      </c>
    </row>
    <row r="3" spans="1:5" ht="90" x14ac:dyDescent="0.25">
      <c r="A3" s="595"/>
      <c r="B3" s="584"/>
      <c r="C3" s="235" t="s">
        <v>694</v>
      </c>
      <c r="D3" s="46" t="s">
        <v>693</v>
      </c>
      <c r="E3" s="46" t="s">
        <v>695</v>
      </c>
    </row>
    <row r="4" spans="1:5" ht="120" x14ac:dyDescent="0.25">
      <c r="A4" s="596"/>
      <c r="B4" s="584"/>
      <c r="C4" s="235" t="s">
        <v>716</v>
      </c>
      <c r="D4" s="46" t="s">
        <v>696</v>
      </c>
      <c r="E4" s="46" t="s">
        <v>697</v>
      </c>
    </row>
    <row r="7" spans="1:5" ht="15" customHeight="1" x14ac:dyDescent="0.25">
      <c r="A7" s="575" t="s">
        <v>698</v>
      </c>
      <c r="B7" s="238" t="s">
        <v>0</v>
      </c>
      <c r="C7" s="572" t="s">
        <v>779</v>
      </c>
      <c r="D7" s="572"/>
      <c r="E7" s="572"/>
    </row>
    <row r="8" spans="1:5" x14ac:dyDescent="0.25">
      <c r="A8" s="575"/>
      <c r="B8" s="238" t="s">
        <v>1</v>
      </c>
      <c r="C8" s="572" t="s">
        <v>708</v>
      </c>
      <c r="D8" s="572"/>
      <c r="E8" s="572"/>
    </row>
    <row r="9" spans="1:5" x14ac:dyDescent="0.25">
      <c r="A9" s="575"/>
      <c r="B9" s="238" t="s">
        <v>2</v>
      </c>
      <c r="C9" s="569" t="s">
        <v>709</v>
      </c>
      <c r="D9" s="567"/>
      <c r="E9" s="568"/>
    </row>
    <row r="10" spans="1:5" ht="58.5" customHeight="1" x14ac:dyDescent="0.25">
      <c r="A10" s="575"/>
      <c r="B10" s="238" t="s">
        <v>39</v>
      </c>
      <c r="C10" s="571" t="s">
        <v>710</v>
      </c>
      <c r="D10" s="572"/>
      <c r="E10" s="572"/>
    </row>
    <row r="11" spans="1:5" ht="57.75" customHeight="1" x14ac:dyDescent="0.25">
      <c r="A11" s="575"/>
      <c r="B11" s="590" t="s">
        <v>274</v>
      </c>
      <c r="C11" s="597" t="s">
        <v>780</v>
      </c>
      <c r="D11" s="571" t="s">
        <v>711</v>
      </c>
      <c r="E11" s="240" t="s">
        <v>712</v>
      </c>
    </row>
    <row r="12" spans="1:5" ht="57.75" customHeight="1" x14ac:dyDescent="0.25">
      <c r="A12" s="575"/>
      <c r="B12" s="591"/>
      <c r="C12" s="598"/>
      <c r="D12" s="572"/>
      <c r="E12" s="240" t="s">
        <v>713</v>
      </c>
    </row>
    <row r="13" spans="1:5" ht="57.75" customHeight="1" x14ac:dyDescent="0.25">
      <c r="A13" s="575"/>
      <c r="B13" s="591"/>
      <c r="C13" s="598"/>
      <c r="D13" s="572"/>
      <c r="E13" s="240" t="s">
        <v>714</v>
      </c>
    </row>
    <row r="14" spans="1:5" ht="57.75" customHeight="1" x14ac:dyDescent="0.25">
      <c r="A14" s="575"/>
      <c r="B14" s="592"/>
      <c r="C14" s="599"/>
      <c r="D14" s="572"/>
      <c r="E14" s="240" t="s">
        <v>715</v>
      </c>
    </row>
    <row r="15" spans="1:5" ht="26.25" customHeight="1" x14ac:dyDescent="0.25">
      <c r="A15" s="575"/>
      <c r="B15" s="590" t="s">
        <v>717</v>
      </c>
      <c r="C15" s="581" t="s">
        <v>718</v>
      </c>
      <c r="D15" s="581" t="s">
        <v>781</v>
      </c>
      <c r="E15" s="234" t="s">
        <v>673</v>
      </c>
    </row>
    <row r="16" spans="1:5" ht="26.25" customHeight="1" x14ac:dyDescent="0.25">
      <c r="A16" s="575"/>
      <c r="B16" s="591"/>
      <c r="C16" s="582"/>
      <c r="D16" s="600"/>
      <c r="E16" s="234" t="s">
        <v>622</v>
      </c>
    </row>
    <row r="17" spans="1:7" ht="26.25" customHeight="1" x14ac:dyDescent="0.25">
      <c r="A17" s="575"/>
      <c r="B17" s="591"/>
      <c r="C17" s="582"/>
      <c r="D17" s="600"/>
      <c r="E17" s="235" t="s">
        <v>782</v>
      </c>
    </row>
    <row r="18" spans="1:7" ht="26.25" customHeight="1" x14ac:dyDescent="0.25">
      <c r="A18" s="575"/>
      <c r="B18" s="592"/>
      <c r="C18" s="583"/>
      <c r="D18" s="601"/>
      <c r="E18" s="234" t="s">
        <v>623</v>
      </c>
    </row>
    <row r="19" spans="1:7" ht="59.25" customHeight="1" x14ac:dyDescent="0.25">
      <c r="A19" s="575"/>
      <c r="B19" s="238" t="s">
        <v>249</v>
      </c>
      <c r="C19" s="566" t="s">
        <v>783</v>
      </c>
      <c r="D19" s="567"/>
      <c r="E19" s="568"/>
    </row>
    <row r="20" spans="1:7" ht="31.5" customHeight="1" x14ac:dyDescent="0.25">
      <c r="A20" s="575"/>
      <c r="B20" s="593" t="s">
        <v>237</v>
      </c>
      <c r="C20" s="235" t="s">
        <v>238</v>
      </c>
      <c r="D20" s="571" t="s">
        <v>699</v>
      </c>
      <c r="E20" s="571"/>
    </row>
    <row r="21" spans="1:7" x14ac:dyDescent="0.25">
      <c r="A21" s="575"/>
      <c r="B21" s="593"/>
      <c r="C21" s="235" t="s">
        <v>239</v>
      </c>
      <c r="D21" s="571" t="s">
        <v>700</v>
      </c>
      <c r="E21" s="571"/>
    </row>
    <row r="22" spans="1:7" x14ac:dyDescent="0.25">
      <c r="A22" s="575"/>
      <c r="B22" s="593"/>
      <c r="C22" s="235" t="s">
        <v>677</v>
      </c>
      <c r="D22" s="571" t="s">
        <v>701</v>
      </c>
      <c r="E22" s="571"/>
    </row>
    <row r="23" spans="1:7" ht="44.25" customHeight="1" x14ac:dyDescent="0.25">
      <c r="A23" s="575"/>
      <c r="B23" s="593"/>
      <c r="C23" s="235" t="s">
        <v>678</v>
      </c>
      <c r="D23" s="571" t="s">
        <v>702</v>
      </c>
      <c r="E23" s="571"/>
    </row>
    <row r="24" spans="1:7" ht="30.75" customHeight="1" x14ac:dyDescent="0.25">
      <c r="A24" s="575"/>
      <c r="B24" s="593"/>
      <c r="C24" s="235" t="s">
        <v>242</v>
      </c>
      <c r="D24" s="571" t="s">
        <v>703</v>
      </c>
      <c r="E24" s="571"/>
    </row>
    <row r="25" spans="1:7" ht="44.25" customHeight="1" x14ac:dyDescent="0.25">
      <c r="A25" s="575"/>
      <c r="B25" s="593"/>
      <c r="C25" s="235" t="s">
        <v>243</v>
      </c>
      <c r="D25" s="571" t="s">
        <v>704</v>
      </c>
      <c r="E25" s="571"/>
    </row>
    <row r="26" spans="1:7" ht="31.5" customHeight="1" x14ac:dyDescent="0.25">
      <c r="A26" s="575"/>
      <c r="B26" s="593"/>
      <c r="C26" s="235" t="s">
        <v>679</v>
      </c>
      <c r="D26" s="571" t="s">
        <v>705</v>
      </c>
      <c r="E26" s="571"/>
    </row>
    <row r="27" spans="1:7" ht="28.5" customHeight="1" x14ac:dyDescent="0.25">
      <c r="A27" s="575"/>
      <c r="B27" s="593"/>
      <c r="C27" s="235" t="s">
        <v>245</v>
      </c>
      <c r="D27" s="571" t="s">
        <v>706</v>
      </c>
      <c r="E27" s="571"/>
    </row>
    <row r="28" spans="1:7" ht="61.5" customHeight="1" x14ac:dyDescent="0.25">
      <c r="A28" s="575"/>
      <c r="B28" s="593"/>
      <c r="C28" s="235" t="s">
        <v>610</v>
      </c>
      <c r="D28" s="571" t="s">
        <v>707</v>
      </c>
      <c r="E28" s="571"/>
    </row>
    <row r="29" spans="1:7" ht="109.5" customHeight="1" x14ac:dyDescent="0.25">
      <c r="A29" s="575"/>
      <c r="B29" s="238" t="s">
        <v>46</v>
      </c>
      <c r="C29" s="571" t="s">
        <v>784</v>
      </c>
      <c r="D29" s="571"/>
      <c r="E29" s="571"/>
    </row>
    <row r="30" spans="1:7" ht="28.5" customHeight="1" x14ac:dyDescent="0.25">
      <c r="A30" s="575"/>
      <c r="B30" s="238" t="s">
        <v>47</v>
      </c>
      <c r="C30" s="566" t="s">
        <v>719</v>
      </c>
      <c r="D30" s="567"/>
      <c r="E30" s="568"/>
    </row>
    <row r="31" spans="1:7" ht="15" customHeight="1" x14ac:dyDescent="0.25">
      <c r="A31" s="575"/>
      <c r="B31" s="585" t="s">
        <v>748</v>
      </c>
      <c r="C31" s="588" t="s">
        <v>734</v>
      </c>
      <c r="D31" s="236" t="s">
        <v>720</v>
      </c>
      <c r="E31" s="241" t="s">
        <v>721</v>
      </c>
      <c r="F31" s="241" t="s">
        <v>722</v>
      </c>
      <c r="G31" s="236" t="s">
        <v>723</v>
      </c>
    </row>
    <row r="32" spans="1:7" ht="45" x14ac:dyDescent="0.25">
      <c r="A32" s="575"/>
      <c r="B32" s="585"/>
      <c r="C32" s="589"/>
      <c r="D32" s="241">
        <v>5</v>
      </c>
      <c r="E32" s="236" t="s">
        <v>7</v>
      </c>
      <c r="F32" s="46" t="s">
        <v>724</v>
      </c>
      <c r="G32" s="190" t="s">
        <v>729</v>
      </c>
    </row>
    <row r="33" spans="1:7" ht="45" x14ac:dyDescent="0.25">
      <c r="A33" s="575"/>
      <c r="B33" s="585"/>
      <c r="C33" s="589"/>
      <c r="D33" s="241">
        <v>4</v>
      </c>
      <c r="E33" s="236" t="s">
        <v>8</v>
      </c>
      <c r="F33" s="46" t="s">
        <v>725</v>
      </c>
      <c r="G33" s="46" t="s">
        <v>730</v>
      </c>
    </row>
    <row r="34" spans="1:7" ht="30" x14ac:dyDescent="0.25">
      <c r="A34" s="575"/>
      <c r="B34" s="585"/>
      <c r="C34" s="589"/>
      <c r="D34" s="236">
        <v>3</v>
      </c>
      <c r="E34" s="236" t="s">
        <v>9</v>
      </c>
      <c r="F34" s="46" t="s">
        <v>726</v>
      </c>
      <c r="G34" s="46" t="s">
        <v>731</v>
      </c>
    </row>
    <row r="35" spans="1:7" ht="30" x14ac:dyDescent="0.25">
      <c r="A35" s="575"/>
      <c r="B35" s="585"/>
      <c r="C35" s="589"/>
      <c r="D35" s="236">
        <v>2</v>
      </c>
      <c r="E35" s="236" t="s">
        <v>10</v>
      </c>
      <c r="F35" s="46" t="s">
        <v>727</v>
      </c>
      <c r="G35" s="46" t="s">
        <v>732</v>
      </c>
    </row>
    <row r="36" spans="1:7" ht="45" x14ac:dyDescent="0.25">
      <c r="A36" s="575"/>
      <c r="B36" s="585"/>
      <c r="C36" s="589"/>
      <c r="D36" s="236">
        <v>1</v>
      </c>
      <c r="E36" s="236" t="s">
        <v>11</v>
      </c>
      <c r="F36" s="46" t="s">
        <v>728</v>
      </c>
      <c r="G36" s="46" t="s">
        <v>733</v>
      </c>
    </row>
    <row r="37" spans="1:7" ht="30" x14ac:dyDescent="0.25">
      <c r="A37" s="575"/>
      <c r="B37" s="585"/>
      <c r="C37" s="584" t="s">
        <v>735</v>
      </c>
      <c r="D37" s="236" t="s">
        <v>720</v>
      </c>
      <c r="E37" s="241" t="s">
        <v>736</v>
      </c>
      <c r="F37" s="587" t="s">
        <v>737</v>
      </c>
      <c r="G37" s="585"/>
    </row>
    <row r="38" spans="1:7" ht="177.75" customHeight="1" x14ac:dyDescent="0.25">
      <c r="A38" s="575"/>
      <c r="B38" s="585"/>
      <c r="C38" s="584"/>
      <c r="D38" s="236" t="s">
        <v>13</v>
      </c>
      <c r="E38" s="46" t="s">
        <v>746</v>
      </c>
      <c r="F38" s="586" t="s">
        <v>747</v>
      </c>
      <c r="G38" s="586"/>
    </row>
    <row r="39" spans="1:7" ht="186" customHeight="1" x14ac:dyDescent="0.25">
      <c r="A39" s="575"/>
      <c r="B39" s="585"/>
      <c r="C39" s="584"/>
      <c r="D39" s="236" t="s">
        <v>14</v>
      </c>
      <c r="E39" s="46" t="s">
        <v>740</v>
      </c>
      <c r="F39" s="571" t="s">
        <v>741</v>
      </c>
      <c r="G39" s="572"/>
    </row>
    <row r="40" spans="1:7" ht="217.5" customHeight="1" x14ac:dyDescent="0.25">
      <c r="A40" s="575"/>
      <c r="B40" s="585"/>
      <c r="C40" s="584"/>
      <c r="D40" s="236" t="s">
        <v>15</v>
      </c>
      <c r="E40" s="46" t="s">
        <v>742</v>
      </c>
      <c r="F40" s="571" t="s">
        <v>743</v>
      </c>
      <c r="G40" s="572"/>
    </row>
    <row r="41" spans="1:7" ht="162.75" customHeight="1" x14ac:dyDescent="0.25">
      <c r="A41" s="575"/>
      <c r="B41" s="585"/>
      <c r="C41" s="584"/>
      <c r="D41" s="236" t="s">
        <v>16</v>
      </c>
      <c r="E41" s="46" t="s">
        <v>738</v>
      </c>
      <c r="F41" s="571" t="s">
        <v>739</v>
      </c>
      <c r="G41" s="572"/>
    </row>
    <row r="42" spans="1:7" ht="201.75" customHeight="1" x14ac:dyDescent="0.25">
      <c r="A42" s="575"/>
      <c r="B42" s="585"/>
      <c r="C42" s="584"/>
      <c r="D42" s="236" t="s">
        <v>17</v>
      </c>
      <c r="E42" s="46" t="s">
        <v>744</v>
      </c>
      <c r="F42" s="571" t="s">
        <v>745</v>
      </c>
      <c r="G42" s="572"/>
    </row>
    <row r="43" spans="1:7" ht="276.75" customHeight="1" x14ac:dyDescent="0.25">
      <c r="A43" s="575"/>
      <c r="B43" s="243" t="s">
        <v>785</v>
      </c>
    </row>
    <row r="44" spans="1:7" ht="160.5" customHeight="1" x14ac:dyDescent="0.25">
      <c r="A44" s="575"/>
      <c r="B44" s="238"/>
      <c r="C44" s="571" t="s">
        <v>786</v>
      </c>
      <c r="D44" s="571"/>
      <c r="E44" s="571"/>
      <c r="F44" s="571"/>
    </row>
    <row r="45" spans="1:7" x14ac:dyDescent="0.25">
      <c r="A45" s="575"/>
      <c r="B45" s="243" t="s">
        <v>157</v>
      </c>
      <c r="C45" s="576" t="s">
        <v>749</v>
      </c>
      <c r="D45" s="576"/>
      <c r="E45" s="576"/>
      <c r="F45" s="239"/>
    </row>
    <row r="46" spans="1:7" ht="45" customHeight="1" x14ac:dyDescent="0.25">
      <c r="A46" s="575"/>
      <c r="B46" s="243" t="s">
        <v>176</v>
      </c>
      <c r="C46" s="580" t="s">
        <v>749</v>
      </c>
      <c r="D46" s="580"/>
      <c r="E46" s="580"/>
      <c r="F46" s="240" t="s">
        <v>756</v>
      </c>
    </row>
    <row r="47" spans="1:7" ht="52.5" customHeight="1" x14ac:dyDescent="0.25">
      <c r="A47" s="575"/>
      <c r="B47" s="243" t="s">
        <v>177</v>
      </c>
      <c r="C47" s="580" t="s">
        <v>755</v>
      </c>
      <c r="D47" s="580"/>
      <c r="E47" s="580"/>
      <c r="F47" s="240" t="s">
        <v>756</v>
      </c>
    </row>
    <row r="48" spans="1:7" ht="33.75" customHeight="1" x14ac:dyDescent="0.25">
      <c r="A48" s="575"/>
      <c r="B48" s="243" t="s">
        <v>178</v>
      </c>
      <c r="C48" s="580" t="s">
        <v>750</v>
      </c>
      <c r="D48" s="580"/>
      <c r="E48" s="580"/>
      <c r="F48" s="240" t="s">
        <v>756</v>
      </c>
    </row>
    <row r="49" spans="1:7" ht="30.75" customHeight="1" x14ac:dyDescent="0.25">
      <c r="A49" s="575"/>
      <c r="B49" s="243" t="s">
        <v>179</v>
      </c>
      <c r="C49" s="580" t="s">
        <v>751</v>
      </c>
      <c r="D49" s="580"/>
      <c r="E49" s="580"/>
      <c r="F49" s="240" t="s">
        <v>756</v>
      </c>
    </row>
    <row r="50" spans="1:7" ht="30" customHeight="1" x14ac:dyDescent="0.25">
      <c r="A50" s="575"/>
      <c r="B50" s="243" t="s">
        <v>180</v>
      </c>
      <c r="C50" s="580" t="s">
        <v>752</v>
      </c>
      <c r="D50" s="580"/>
      <c r="E50" s="580"/>
      <c r="F50" s="240" t="s">
        <v>756</v>
      </c>
    </row>
    <row r="51" spans="1:7" ht="45" customHeight="1" x14ac:dyDescent="0.25">
      <c r="A51" s="575"/>
      <c r="B51" s="243" t="s">
        <v>181</v>
      </c>
      <c r="C51" s="580" t="s">
        <v>753</v>
      </c>
      <c r="D51" s="580"/>
      <c r="E51" s="580"/>
      <c r="F51" s="240" t="s">
        <v>756</v>
      </c>
    </row>
    <row r="52" spans="1:7" ht="30" customHeight="1" x14ac:dyDescent="0.25">
      <c r="A52" s="575"/>
      <c r="B52" s="243" t="s">
        <v>182</v>
      </c>
      <c r="C52" s="580" t="s">
        <v>754</v>
      </c>
      <c r="D52" s="580"/>
      <c r="E52" s="580"/>
      <c r="F52" s="240" t="s">
        <v>756</v>
      </c>
    </row>
    <row r="53" spans="1:7" ht="62.25" customHeight="1" x14ac:dyDescent="0.25">
      <c r="A53" s="575"/>
      <c r="B53" s="244" t="s">
        <v>183</v>
      </c>
      <c r="C53" s="566" t="s">
        <v>757</v>
      </c>
      <c r="D53" s="573"/>
      <c r="E53" s="573"/>
      <c r="F53" s="570"/>
    </row>
    <row r="54" spans="1:7" x14ac:dyDescent="0.25">
      <c r="A54" s="575"/>
      <c r="B54" s="577" t="s">
        <v>184</v>
      </c>
      <c r="C54" s="580" t="s">
        <v>759</v>
      </c>
      <c r="D54" s="580"/>
      <c r="E54" s="580"/>
      <c r="F54" s="240" t="s">
        <v>141</v>
      </c>
    </row>
    <row r="55" spans="1:7" x14ac:dyDescent="0.25">
      <c r="A55" s="575"/>
      <c r="B55" s="578"/>
      <c r="C55" s="580" t="s">
        <v>758</v>
      </c>
      <c r="D55" s="580"/>
      <c r="E55" s="580"/>
      <c r="F55" s="240" t="s">
        <v>15</v>
      </c>
    </row>
    <row r="56" spans="1:7" x14ac:dyDescent="0.25">
      <c r="A56" s="575"/>
      <c r="B56" s="579"/>
      <c r="C56" s="580" t="s">
        <v>760</v>
      </c>
      <c r="D56" s="580"/>
      <c r="E56" s="580"/>
      <c r="F56" s="240" t="s">
        <v>133</v>
      </c>
    </row>
    <row r="57" spans="1:7" ht="52.5" customHeight="1" x14ac:dyDescent="0.25">
      <c r="A57" s="575"/>
      <c r="B57" s="244" t="s">
        <v>185</v>
      </c>
      <c r="C57" s="566" t="s">
        <v>762</v>
      </c>
      <c r="D57" s="573"/>
      <c r="E57" s="573"/>
      <c r="F57" s="570"/>
    </row>
    <row r="58" spans="1:7" ht="62.25" customHeight="1" x14ac:dyDescent="0.25">
      <c r="A58" s="575"/>
      <c r="B58" s="244" t="s">
        <v>186</v>
      </c>
      <c r="C58" s="566" t="s">
        <v>761</v>
      </c>
      <c r="D58" s="573"/>
      <c r="E58" s="573"/>
      <c r="F58" s="570"/>
    </row>
    <row r="59" spans="1:7" ht="30" x14ac:dyDescent="0.25">
      <c r="A59" s="575"/>
      <c r="B59" s="243" t="s">
        <v>187</v>
      </c>
      <c r="C59" s="571" t="s">
        <v>764</v>
      </c>
      <c r="D59" s="571"/>
      <c r="E59" s="571"/>
      <c r="F59" s="240" t="s">
        <v>756</v>
      </c>
    </row>
    <row r="60" spans="1:7" ht="30" x14ac:dyDescent="0.25">
      <c r="A60" s="575"/>
      <c r="B60" s="243" t="s">
        <v>188</v>
      </c>
      <c r="C60" s="571" t="s">
        <v>763</v>
      </c>
      <c r="D60" s="571"/>
      <c r="E60" s="571"/>
      <c r="F60" s="240" t="s">
        <v>756</v>
      </c>
    </row>
    <row r="61" spans="1:7" ht="30" x14ac:dyDescent="0.25">
      <c r="A61" s="575"/>
      <c r="B61" s="243" t="s">
        <v>631</v>
      </c>
      <c r="C61" s="580" t="s">
        <v>765</v>
      </c>
      <c r="D61" s="580"/>
      <c r="E61" s="580"/>
      <c r="F61" s="242" t="s">
        <v>756</v>
      </c>
    </row>
    <row r="62" spans="1:7" ht="185.25" customHeight="1" x14ac:dyDescent="0.25">
      <c r="A62" s="575"/>
      <c r="B62" s="581" t="s">
        <v>767</v>
      </c>
      <c r="C62" s="235" t="s">
        <v>769</v>
      </c>
      <c r="D62" s="235" t="s">
        <v>768</v>
      </c>
      <c r="E62" s="235" t="s">
        <v>188</v>
      </c>
      <c r="F62" s="235" t="s">
        <v>770</v>
      </c>
      <c r="G62" s="235" t="s">
        <v>771</v>
      </c>
    </row>
    <row r="63" spans="1:7" x14ac:dyDescent="0.25">
      <c r="A63" s="575"/>
      <c r="B63" s="582"/>
      <c r="C63" s="109" t="s">
        <v>141</v>
      </c>
      <c r="D63" s="46" t="s">
        <v>150</v>
      </c>
      <c r="E63" s="46" t="s">
        <v>150</v>
      </c>
      <c r="F63" s="223">
        <v>2</v>
      </c>
      <c r="G63" s="21">
        <v>2</v>
      </c>
    </row>
    <row r="64" spans="1:7" x14ac:dyDescent="0.25">
      <c r="A64" s="575"/>
      <c r="B64" s="582"/>
      <c r="C64" s="109" t="s">
        <v>141</v>
      </c>
      <c r="D64" s="46" t="s">
        <v>150</v>
      </c>
      <c r="E64" s="46" t="s">
        <v>151</v>
      </c>
      <c r="F64" s="223">
        <v>2</v>
      </c>
      <c r="G64" s="21">
        <v>1</v>
      </c>
    </row>
    <row r="65" spans="1:8" x14ac:dyDescent="0.25">
      <c r="A65" s="575"/>
      <c r="B65" s="582"/>
      <c r="C65" s="109" t="s">
        <v>141</v>
      </c>
      <c r="D65" s="46" t="s">
        <v>150</v>
      </c>
      <c r="E65" s="46" t="s">
        <v>772</v>
      </c>
      <c r="F65" s="223">
        <v>2</v>
      </c>
      <c r="G65" s="21">
        <v>0</v>
      </c>
    </row>
    <row r="66" spans="1:8" x14ac:dyDescent="0.25">
      <c r="A66" s="575"/>
      <c r="B66" s="582"/>
      <c r="C66" s="109" t="s">
        <v>141</v>
      </c>
      <c r="D66" s="46" t="s">
        <v>772</v>
      </c>
      <c r="E66" s="46" t="s">
        <v>150</v>
      </c>
      <c r="F66" s="223">
        <v>0</v>
      </c>
      <c r="G66" s="21">
        <v>2</v>
      </c>
    </row>
    <row r="67" spans="1:8" x14ac:dyDescent="0.25">
      <c r="A67" s="575"/>
      <c r="B67" s="582"/>
      <c r="C67" s="46" t="s">
        <v>15</v>
      </c>
      <c r="D67" s="46" t="s">
        <v>150</v>
      </c>
      <c r="E67" s="46" t="s">
        <v>150</v>
      </c>
      <c r="F67" s="223">
        <v>1</v>
      </c>
      <c r="G67" s="21">
        <v>1</v>
      </c>
    </row>
    <row r="68" spans="1:8" x14ac:dyDescent="0.25">
      <c r="A68" s="575"/>
      <c r="B68" s="582"/>
      <c r="C68" s="46" t="s">
        <v>15</v>
      </c>
      <c r="D68" s="46" t="s">
        <v>150</v>
      </c>
      <c r="E68" s="46" t="s">
        <v>151</v>
      </c>
      <c r="F68" s="223">
        <v>1</v>
      </c>
      <c r="G68" s="21">
        <v>0</v>
      </c>
    </row>
    <row r="69" spans="1:8" x14ac:dyDescent="0.25">
      <c r="A69" s="575"/>
      <c r="B69" s="582"/>
      <c r="C69" s="46" t="s">
        <v>15</v>
      </c>
      <c r="D69" s="46" t="s">
        <v>150</v>
      </c>
      <c r="E69" s="46" t="s">
        <v>772</v>
      </c>
      <c r="F69" s="223">
        <v>1</v>
      </c>
      <c r="G69" s="21">
        <v>0</v>
      </c>
    </row>
    <row r="70" spans="1:8" x14ac:dyDescent="0.25">
      <c r="A70" s="575"/>
      <c r="B70" s="583"/>
      <c r="C70" s="46" t="s">
        <v>15</v>
      </c>
      <c r="D70" s="46" t="s">
        <v>772</v>
      </c>
      <c r="E70" s="46" t="s">
        <v>150</v>
      </c>
      <c r="F70" s="223">
        <v>0</v>
      </c>
      <c r="G70" s="21">
        <v>1</v>
      </c>
    </row>
    <row r="71" spans="1:8" x14ac:dyDescent="0.25">
      <c r="A71" s="575"/>
      <c r="B71" s="574" t="s">
        <v>766</v>
      </c>
      <c r="C71" s="576" t="s">
        <v>155</v>
      </c>
      <c r="D71" s="576"/>
      <c r="E71" s="576" t="s">
        <v>773</v>
      </c>
      <c r="F71" s="576"/>
      <c r="G71" s="576"/>
    </row>
    <row r="72" spans="1:8" x14ac:dyDescent="0.25">
      <c r="A72" s="575"/>
      <c r="B72" s="574"/>
      <c r="C72" s="576" t="s">
        <v>229</v>
      </c>
      <c r="D72" s="576"/>
      <c r="E72" s="576" t="s">
        <v>774</v>
      </c>
      <c r="F72" s="576"/>
      <c r="G72" s="576"/>
    </row>
    <row r="73" spans="1:8" x14ac:dyDescent="0.25">
      <c r="A73" s="575"/>
      <c r="B73" s="574"/>
      <c r="C73" s="576" t="s">
        <v>226</v>
      </c>
      <c r="D73" s="576"/>
      <c r="E73" s="576" t="s">
        <v>775</v>
      </c>
      <c r="F73" s="576"/>
      <c r="G73" s="576"/>
    </row>
    <row r="74" spans="1:8" ht="101.25" customHeight="1" x14ac:dyDescent="0.25">
      <c r="A74" s="575"/>
      <c r="B74" s="235" t="s">
        <v>51</v>
      </c>
      <c r="C74" s="571" t="s">
        <v>787</v>
      </c>
      <c r="D74" s="572"/>
      <c r="E74" s="572"/>
      <c r="F74" s="572"/>
      <c r="G74" s="572"/>
    </row>
    <row r="75" spans="1:8" ht="32.25" customHeight="1" x14ac:dyDescent="0.25">
      <c r="A75" s="575"/>
      <c r="B75" s="235" t="s">
        <v>776</v>
      </c>
      <c r="C75" s="566" t="s">
        <v>788</v>
      </c>
      <c r="D75" s="573"/>
      <c r="E75" s="573"/>
      <c r="F75" s="573"/>
      <c r="G75" s="570"/>
    </row>
    <row r="76" spans="1:8" ht="98.25" customHeight="1" x14ac:dyDescent="0.25">
      <c r="A76" s="575"/>
      <c r="B76" s="574" t="s">
        <v>789</v>
      </c>
      <c r="C76" s="241" t="s">
        <v>653</v>
      </c>
      <c r="D76" s="241" t="s">
        <v>654</v>
      </c>
      <c r="E76" s="241" t="s">
        <v>655</v>
      </c>
      <c r="F76" s="241" t="s">
        <v>164</v>
      </c>
      <c r="G76" s="241" t="s">
        <v>32</v>
      </c>
      <c r="H76" s="241" t="s">
        <v>656</v>
      </c>
    </row>
    <row r="77" spans="1:8" ht="102.75" customHeight="1" x14ac:dyDescent="0.25">
      <c r="A77" s="575"/>
      <c r="B77" s="574"/>
      <c r="C77" s="46" t="s">
        <v>790</v>
      </c>
      <c r="D77" s="46" t="s">
        <v>777</v>
      </c>
      <c r="E77" s="46" t="s">
        <v>791</v>
      </c>
      <c r="F77" s="46" t="s">
        <v>792</v>
      </c>
      <c r="G77" s="46" t="s">
        <v>793</v>
      </c>
      <c r="H77" s="46" t="s">
        <v>778</v>
      </c>
    </row>
    <row r="80" spans="1:8" ht="15" customHeight="1" x14ac:dyDescent="0.25">
      <c r="A80" s="565" t="s">
        <v>659</v>
      </c>
      <c r="B80" s="46" t="s">
        <v>633</v>
      </c>
      <c r="C80" s="569" t="s">
        <v>797</v>
      </c>
      <c r="D80" s="567"/>
      <c r="E80" s="567"/>
      <c r="F80" s="568"/>
    </row>
    <row r="81" spans="1:6" ht="30" x14ac:dyDescent="0.25">
      <c r="A81" s="565"/>
      <c r="B81" s="46" t="s">
        <v>634</v>
      </c>
      <c r="C81" s="569" t="s">
        <v>809</v>
      </c>
      <c r="D81" s="567"/>
      <c r="E81" s="567"/>
      <c r="F81" s="568"/>
    </row>
    <row r="82" spans="1:6" x14ac:dyDescent="0.25">
      <c r="A82" s="565"/>
      <c r="B82" s="46" t="s">
        <v>635</v>
      </c>
      <c r="C82" s="569" t="s">
        <v>798</v>
      </c>
      <c r="D82" s="567"/>
      <c r="E82" s="567"/>
      <c r="F82" s="568"/>
    </row>
    <row r="83" spans="1:6" x14ac:dyDescent="0.25">
      <c r="A83" s="565"/>
      <c r="B83" s="46" t="s">
        <v>589</v>
      </c>
      <c r="C83" s="569" t="s">
        <v>799</v>
      </c>
      <c r="D83" s="567"/>
      <c r="E83" s="567"/>
      <c r="F83" s="568"/>
    </row>
    <row r="84" spans="1:6" x14ac:dyDescent="0.25">
      <c r="A84" s="565"/>
      <c r="B84" s="46" t="s">
        <v>588</v>
      </c>
      <c r="C84" s="569" t="s">
        <v>800</v>
      </c>
      <c r="D84" s="567"/>
      <c r="E84" s="567"/>
      <c r="F84" s="568"/>
    </row>
    <row r="85" spans="1:6" ht="30" x14ac:dyDescent="0.25">
      <c r="A85" s="565"/>
      <c r="B85" s="46" t="s">
        <v>636</v>
      </c>
      <c r="C85" s="569" t="s">
        <v>810</v>
      </c>
      <c r="D85" s="567"/>
      <c r="E85" s="567"/>
      <c r="F85" s="568"/>
    </row>
    <row r="86" spans="1:6" ht="45" x14ac:dyDescent="0.25">
      <c r="A86" s="565"/>
      <c r="B86" s="46" t="s">
        <v>811</v>
      </c>
      <c r="C86" s="569" t="s">
        <v>812</v>
      </c>
      <c r="D86" s="567"/>
      <c r="E86" s="567"/>
      <c r="F86" s="568"/>
    </row>
    <row r="87" spans="1:6" ht="77.25" customHeight="1" x14ac:dyDescent="0.25">
      <c r="A87" s="565"/>
      <c r="B87" s="228" t="s">
        <v>625</v>
      </c>
      <c r="C87" s="566" t="s">
        <v>801</v>
      </c>
      <c r="D87" s="567"/>
      <c r="E87" s="567"/>
      <c r="F87" s="568"/>
    </row>
    <row r="88" spans="1:6" x14ac:dyDescent="0.25">
      <c r="A88" s="565"/>
      <c r="B88" s="228" t="s">
        <v>626</v>
      </c>
      <c r="C88" s="569" t="s">
        <v>802</v>
      </c>
      <c r="D88" s="567"/>
      <c r="E88" s="567"/>
      <c r="F88" s="568"/>
    </row>
    <row r="89" spans="1:6" x14ac:dyDescent="0.25">
      <c r="A89" s="565"/>
      <c r="B89" s="228" t="s">
        <v>627</v>
      </c>
      <c r="C89" s="569" t="s">
        <v>803</v>
      </c>
      <c r="D89" s="567"/>
      <c r="E89" s="567"/>
      <c r="F89" s="568"/>
    </row>
    <row r="90" spans="1:6" x14ac:dyDescent="0.25">
      <c r="A90" s="565"/>
      <c r="B90" s="228" t="s">
        <v>628</v>
      </c>
      <c r="C90" s="569" t="s">
        <v>804</v>
      </c>
      <c r="D90" s="567"/>
      <c r="E90" s="567"/>
      <c r="F90" s="568"/>
    </row>
    <row r="91" spans="1:6" x14ac:dyDescent="0.25">
      <c r="A91" s="565"/>
      <c r="B91" s="228" t="s">
        <v>629</v>
      </c>
      <c r="C91" s="569" t="s">
        <v>805</v>
      </c>
      <c r="D91" s="567"/>
      <c r="E91" s="567"/>
      <c r="F91" s="568"/>
    </row>
    <row r="92" spans="1:6" x14ac:dyDescent="0.25">
      <c r="A92" s="565"/>
      <c r="B92" s="228" t="s">
        <v>684</v>
      </c>
      <c r="C92" s="569" t="s">
        <v>806</v>
      </c>
      <c r="D92" s="567"/>
      <c r="E92" s="567"/>
      <c r="F92" s="568"/>
    </row>
    <row r="93" spans="1:6" x14ac:dyDescent="0.25">
      <c r="A93" s="565"/>
      <c r="B93" s="228" t="s">
        <v>685</v>
      </c>
      <c r="C93" s="569" t="s">
        <v>807</v>
      </c>
      <c r="D93" s="567"/>
      <c r="E93" s="567"/>
      <c r="F93" s="568"/>
    </row>
    <row r="94" spans="1:6" x14ac:dyDescent="0.25">
      <c r="A94" s="565"/>
      <c r="B94" s="228" t="s">
        <v>621</v>
      </c>
      <c r="C94" s="569" t="s">
        <v>808</v>
      </c>
      <c r="D94" s="567"/>
      <c r="E94" s="567"/>
      <c r="F94" s="568"/>
    </row>
    <row r="95" spans="1:6" ht="51" customHeight="1" x14ac:dyDescent="0.25">
      <c r="A95" s="565"/>
      <c r="B95" s="228" t="s">
        <v>813</v>
      </c>
      <c r="C95" s="566" t="s">
        <v>814</v>
      </c>
      <c r="D95" s="570"/>
      <c r="E95" s="228" t="s">
        <v>815</v>
      </c>
      <c r="F95" s="235" t="s">
        <v>816</v>
      </c>
    </row>
    <row r="96" spans="1:6" ht="57.75" customHeight="1" x14ac:dyDescent="0.25">
      <c r="A96" s="565"/>
      <c r="B96" s="228" t="s">
        <v>632</v>
      </c>
      <c r="C96" s="571" t="s">
        <v>817</v>
      </c>
      <c r="D96" s="571"/>
      <c r="E96" s="228" t="s">
        <v>818</v>
      </c>
      <c r="F96" s="235" t="s">
        <v>819</v>
      </c>
    </row>
    <row r="97" spans="1:6" ht="25.5" x14ac:dyDescent="0.25">
      <c r="A97" s="565"/>
      <c r="B97" s="228" t="s">
        <v>820</v>
      </c>
      <c r="C97" s="562" t="s">
        <v>821</v>
      </c>
      <c r="D97" s="563"/>
      <c r="E97" s="563"/>
      <c r="F97" s="564"/>
    </row>
    <row r="101" spans="1:6" ht="15" customHeight="1" x14ac:dyDescent="0.25"/>
    <row r="107" spans="1:6" ht="15" customHeight="1" x14ac:dyDescent="0.25"/>
  </sheetData>
  <mergeCells count="84">
    <mergeCell ref="A2:A4"/>
    <mergeCell ref="B2:B4"/>
    <mergeCell ref="C7:E7"/>
    <mergeCell ref="C8:E8"/>
    <mergeCell ref="D20:E20"/>
    <mergeCell ref="C9:E9"/>
    <mergeCell ref="C10:E10"/>
    <mergeCell ref="D11:D14"/>
    <mergeCell ref="B11:B14"/>
    <mergeCell ref="C11:C14"/>
    <mergeCell ref="D15:D18"/>
    <mergeCell ref="C19:E19"/>
    <mergeCell ref="C29:E29"/>
    <mergeCell ref="C30:E30"/>
    <mergeCell ref="B15:B18"/>
    <mergeCell ref="C15:C18"/>
    <mergeCell ref="B20:B28"/>
    <mergeCell ref="D23:E23"/>
    <mergeCell ref="D24:E24"/>
    <mergeCell ref="D25:E25"/>
    <mergeCell ref="D26:E26"/>
    <mergeCell ref="D27:E27"/>
    <mergeCell ref="D28:E28"/>
    <mergeCell ref="D21:E21"/>
    <mergeCell ref="D22:E22"/>
    <mergeCell ref="C44:F44"/>
    <mergeCell ref="C37:C42"/>
    <mergeCell ref="B31:B42"/>
    <mergeCell ref="F38:G38"/>
    <mergeCell ref="F37:G37"/>
    <mergeCell ref="F40:G40"/>
    <mergeCell ref="F39:G39"/>
    <mergeCell ref="F41:G41"/>
    <mergeCell ref="F42:G42"/>
    <mergeCell ref="C31:C36"/>
    <mergeCell ref="C50:E50"/>
    <mergeCell ref="C51:E51"/>
    <mergeCell ref="C53:F53"/>
    <mergeCell ref="C57:F57"/>
    <mergeCell ref="C52:E52"/>
    <mergeCell ref="C54:E54"/>
    <mergeCell ref="E71:G71"/>
    <mergeCell ref="E72:G72"/>
    <mergeCell ref="E73:G73"/>
    <mergeCell ref="C59:E59"/>
    <mergeCell ref="C60:E60"/>
    <mergeCell ref="C61:E61"/>
    <mergeCell ref="B76:B77"/>
    <mergeCell ref="A7:A77"/>
    <mergeCell ref="B71:B73"/>
    <mergeCell ref="C71:D71"/>
    <mergeCell ref="C72:D72"/>
    <mergeCell ref="C73:D73"/>
    <mergeCell ref="B54:B56"/>
    <mergeCell ref="C55:E55"/>
    <mergeCell ref="C56:E56"/>
    <mergeCell ref="B62:B70"/>
    <mergeCell ref="C58:F58"/>
    <mergeCell ref="C45:E45"/>
    <mergeCell ref="C46:E46"/>
    <mergeCell ref="C47:E47"/>
    <mergeCell ref="C48:E48"/>
    <mergeCell ref="C49:E49"/>
    <mergeCell ref="C94:F94"/>
    <mergeCell ref="C95:D95"/>
    <mergeCell ref="C96:D96"/>
    <mergeCell ref="C74:G74"/>
    <mergeCell ref="C75:G75"/>
    <mergeCell ref="C97:F97"/>
    <mergeCell ref="A80:A97"/>
    <mergeCell ref="C87:F87"/>
    <mergeCell ref="C88:F88"/>
    <mergeCell ref="C89:F89"/>
    <mergeCell ref="C90:F90"/>
    <mergeCell ref="C91:F91"/>
    <mergeCell ref="C92:F92"/>
    <mergeCell ref="C80:F80"/>
    <mergeCell ref="C81:F81"/>
    <mergeCell ref="C82:F82"/>
    <mergeCell ref="C83:F83"/>
    <mergeCell ref="C84:F84"/>
    <mergeCell ref="C85:F85"/>
    <mergeCell ref="C86:F86"/>
    <mergeCell ref="C93:F9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Contexto</vt:lpstr>
      <vt:lpstr>Calific impacto riesgos corrupc</vt:lpstr>
      <vt:lpstr>Mapa de riesgo </vt:lpstr>
      <vt:lpstr>Mapa de Riesgos</vt:lpstr>
      <vt:lpstr>Validacion</vt:lpstr>
      <vt:lpstr>DATOS </vt:lpstr>
      <vt:lpstr>Registro de incidente</vt:lpstr>
      <vt:lpstr>Datos</vt:lpstr>
      <vt:lpstr>Instructivo</vt:lpstr>
      <vt:lpstr>'DATOS '!Asumir_Riesgo</vt:lpstr>
      <vt:lpstr>'DATOS '!tratamiento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Sandra Ximena Florez Murcia</cp:lastModifiedBy>
  <cp:lastPrinted>2019-01-31T17:16:13Z</cp:lastPrinted>
  <dcterms:created xsi:type="dcterms:W3CDTF">2017-12-21T14:02:03Z</dcterms:created>
  <dcterms:modified xsi:type="dcterms:W3CDTF">2021-01-19T01:17:41Z</dcterms:modified>
</cp:coreProperties>
</file>