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5" yWindow="615"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'!$D$34:$D$37</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Z29" i="40" l="1"/>
  <c r="AA29" i="40" s="1"/>
  <c r="Z28" i="40"/>
  <c r="AA28" i="40" s="1"/>
  <c r="Z27" i="40"/>
  <c r="AA27" i="40" s="1"/>
  <c r="Z26" i="40"/>
  <c r="AA26" i="40" s="1"/>
  <c r="Z25" i="40"/>
  <c r="AA25" i="40" s="1"/>
  <c r="Z24" i="40"/>
  <c r="AA24" i="40" s="1"/>
  <c r="Z23" i="40"/>
  <c r="AA23" i="40" s="1"/>
  <c r="Z22" i="40"/>
  <c r="AA22" i="40" s="1"/>
  <c r="Z21" i="40"/>
  <c r="AA21" i="40" s="1"/>
  <c r="Z20" i="40"/>
  <c r="AA20" i="40" s="1"/>
  <c r="Z19" i="40"/>
  <c r="AA19" i="40" s="1"/>
  <c r="Z18" i="40"/>
  <c r="AA18" i="40" s="1"/>
  <c r="Z17" i="40"/>
  <c r="AA17" i="40" s="1"/>
  <c r="Z16" i="40"/>
  <c r="AA16" i="40" s="1"/>
  <c r="Z15" i="40"/>
  <c r="AA15" i="40" s="1"/>
  <c r="Z14" i="40"/>
  <c r="AA14" i="40" s="1"/>
  <c r="Z13" i="40"/>
  <c r="AA13" i="40" s="1"/>
  <c r="Z12" i="40"/>
  <c r="AA12" i="40" s="1"/>
  <c r="Z11" i="40"/>
  <c r="AA11" i="40" s="1"/>
  <c r="AC14" i="40" l="1"/>
  <c r="AD14" i="40"/>
  <c r="AC22" i="40"/>
  <c r="AD22" i="40" s="1"/>
  <c r="AC15" i="40"/>
  <c r="AD15" i="40" s="1"/>
  <c r="AC23" i="40"/>
  <c r="AD23" i="40" s="1"/>
  <c r="AC16" i="40"/>
  <c r="AD16" i="40" s="1"/>
  <c r="AC24" i="40"/>
  <c r="AD24" i="40" s="1"/>
  <c r="AC17" i="40"/>
  <c r="AD17" i="40" s="1"/>
  <c r="AC25" i="40"/>
  <c r="AD25" i="40" s="1"/>
  <c r="AC18" i="40"/>
  <c r="AD18" i="40" s="1"/>
  <c r="AC26" i="40"/>
  <c r="AD26" i="40" s="1"/>
  <c r="AC11" i="40"/>
  <c r="AD11" i="40" s="1"/>
  <c r="AC19" i="40"/>
  <c r="AD19" i="40" s="1"/>
  <c r="AC27" i="40"/>
  <c r="AD27" i="40" s="1"/>
  <c r="AC12" i="40"/>
  <c r="AD12" i="40" s="1"/>
  <c r="AC20" i="40"/>
  <c r="AD20" i="40" s="1"/>
  <c r="AC28" i="40"/>
  <c r="AD28" i="40" s="1"/>
  <c r="AC13" i="40"/>
  <c r="AD13" i="40" s="1"/>
  <c r="AC21" i="40"/>
  <c r="AD21" i="40" s="1"/>
  <c r="AC29" i="40"/>
  <c r="AD29" i="40" s="1"/>
  <c r="CM18" i="40"/>
  <c r="CK18" i="40"/>
  <c r="CM14" i="40"/>
  <c r="CK14" i="40"/>
  <c r="U3" i="42"/>
  <c r="U4" i="42"/>
  <c r="U5" i="42"/>
  <c r="U6" i="42"/>
  <c r="U2" i="42"/>
  <c r="AL18" i="40" l="1"/>
  <c r="AL14" i="40"/>
  <c r="V3" i="42" l="1"/>
  <c r="V4" i="42"/>
  <c r="V5" i="42"/>
  <c r="V6" i="42"/>
  <c r="CG18" i="40" l="1"/>
  <c r="CF18" i="40"/>
  <c r="CF14" i="40"/>
  <c r="CG14" i="40"/>
  <c r="CM10" i="40"/>
  <c r="CK10" i="40"/>
  <c r="P18" i="40" l="1"/>
  <c r="P14" i="40"/>
  <c r="AL10" i="40"/>
  <c r="AE18" i="40" l="1"/>
  <c r="AF18" i="40" s="1"/>
  <c r="AE14" i="40"/>
  <c r="AF14" i="40" l="1"/>
  <c r="AF24" i="40"/>
  <c r="AF21" i="40"/>
  <c r="Z62" i="46"/>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0" i="40" l="1"/>
  <c r="AA10" i="40" s="1"/>
  <c r="V2" i="42"/>
  <c r="CG10" i="40" l="1"/>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21" authorId="0">
      <text>
        <r>
          <rPr>
            <b/>
            <sz val="9"/>
            <color indexed="81"/>
            <rFont val="Tahoma"/>
            <family val="2"/>
          </rPr>
          <t>Jenny Trujillo:</t>
        </r>
        <r>
          <rPr>
            <sz val="9"/>
            <color indexed="81"/>
            <rFont val="Tahoma"/>
            <family val="2"/>
          </rPr>
          <t xml:space="preserve">
ecónomicos, personas, procesos, sistemas, tecnología, información.</t>
        </r>
      </text>
    </comment>
    <comment ref="S21"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<sst xmlns="http://schemas.openxmlformats.org/spreadsheetml/2006/main" count="2690" uniqueCount="1029">
  <si>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</si>
  <si>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</si>
  <si>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</si>
  <si>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</si>
  <si>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</si>
  <si>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</si>
  <si>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</si>
  <si>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</si>
  <si>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</si>
  <si>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</si>
  <si>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</si>
  <si>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</si>
  <si>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</si>
  <si>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</si>
  <si>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</si>
  <si>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</si>
  <si>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</si>
  <si>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</si>
  <si>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</si>
  <si>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</si>
  <si>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</si>
  <si>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</si>
  <si>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</si>
  <si>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</si>
  <si>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</si>
  <si>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</si>
  <si>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</si>
  <si>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</si>
  <si>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</si>
  <si>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</si>
  <si>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</si>
  <si>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</si>
  <si>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</si>
  <si>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</si>
  <si>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</si>
  <si>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</si>
  <si>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</si>
  <si>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</si>
  <si>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</si>
  <si>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</si>
  <si>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</si>
  <si>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</si>
  <si>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</si>
  <si>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</si>
  <si>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</si>
  <si>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</si>
  <si>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</si>
  <si>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</si>
  <si>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</si>
  <si>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</si>
  <si>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</si>
  <si>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</si>
  <si>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</si>
  <si>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</si>
  <si>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</si>
  <si>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</si>
  <si>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</si>
  <si>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</si>
  <si>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</si>
  <si>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</si>
  <si>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</si>
  <si>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</si>
  <si>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</si>
  <si>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</si>
  <si>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</si>
  <si>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</si>
  <si>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</si>
  <si>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</si>
  <si>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</si>
  <si>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</si>
  <si>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</si>
  <si>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</si>
  <si>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</si>
  <si>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</si>
  <si>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</si>
  <si>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</si>
  <si>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</si>
  <si>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</si>
  <si>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</si>
  <si>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</si>
  <si>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</si>
  <si>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</si>
  <si>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</si>
  <si>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</si>
  <si>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</si>
  <si>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</si>
  <si>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</si>
  <si>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</si>
  <si>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</si>
  <si>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</si>
  <si>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</si>
  <si>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</si>
  <si>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</si>
  <si>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</si>
  <si>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</si>
  <si>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</si>
  <si>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</si>
  <si>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</si>
  <si>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</si>
  <si>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</si>
  <si>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</si>
  <si>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</si>
  <si>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</si>
  <si>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</si>
  <si>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</si>
  <si>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</si>
  <si>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</si>
  <si>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</si>
  <si>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</si>
  <si>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</si>
  <si>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</si>
  <si>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</si>
  <si>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</si>
  <si>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</si>
  <si>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</si>
  <si>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</si>
  <si>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</si>
  <si>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</si>
  <si>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</si>
  <si>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</si>
  <si>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</si>
  <si>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</si>
  <si>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</si>
  <si>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</si>
  <si>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</si>
  <si>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</si>
  <si>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</si>
  <si>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</si>
  <si>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</si>
  <si>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</si>
  <si>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</si>
  <si>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</si>
  <si>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</si>
  <si>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</si>
  <si>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</si>
  <si>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</si>
  <si>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</si>
  <si>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</si>
  <si>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</si>
  <si>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</si>
  <si>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</si>
  <si>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</si>
  <si>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</si>
  <si>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</si>
  <si>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</si>
  <si>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</si>
  <si>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</si>
  <si>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</si>
  <si>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</si>
  <si>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</si>
  <si>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</si>
  <si>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</si>
  <si>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</si>
  <si>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</si>
  <si>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</si>
  <si>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</si>
  <si>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</si>
  <si>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</si>
  <si>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</si>
  <si>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</si>
  <si>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</si>
  <si>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</si>
  <si>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</si>
  <si>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</si>
  <si>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</si>
  <si>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</si>
  <si>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</si>
  <si>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</si>
  <si>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</si>
  <si>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</si>
  <si>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</si>
  <si>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</si>
  <si>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</si>
  <si>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</si>
  <si>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</si>
  <si>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</si>
  <si>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</si>
  <si>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</si>
  <si>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</si>
  <si>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</si>
  <si>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</si>
  <si>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</si>
  <si>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</si>
  <si>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</si>
  <si>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</si>
  <si>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</si>
  <si>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</si>
  <si>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</si>
  <si>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</si>
  <si>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</si>
  <si>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</si>
  <si>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</si>
  <si>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</si>
  <si>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</si>
  <si>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</si>
  <si>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</si>
  <si>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</si>
  <si>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</si>
  <si>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</si>
  <si>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</si>
  <si>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</si>
  <si>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</si>
  <si>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</si>
  <si>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</si>
  <si>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</si>
  <si>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</si>
  <si>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</si>
  <si>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</si>
  <si>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</si>
  <si>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</si>
  <si>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</si>
  <si>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</si>
  <si>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</si>
  <si>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</si>
  <si>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</si>
  <si>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</si>
  <si>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</si>
  <si>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</si>
  <si>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</si>
  <si>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</si>
  <si>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</si>
  <si>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</si>
  <si>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</si>
  <si>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</si>
  <si>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</si>
  <si>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</si>
  <si>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</si>
  <si>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</si>
  <si>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</si>
  <si>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</si>
  <si>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</si>
  <si>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</si>
  <si>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</si>
  <si>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</si>
  <si>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</si>
  <si>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</si>
  <si>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</si>
  <si>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</si>
  <si>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</si>
  <si>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</si>
  <si>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</si>
  <si>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</si>
  <si>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</si>
  <si>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</si>
  <si>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</si>
  <si>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</si>
  <si>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</si>
  <si>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</si>
  <si>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</si>
  <si>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</si>
  <si>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</si>
  <si>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</si>
  <si>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</si>
  <si>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</si>
  <si>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</si>
  <si>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</si>
  <si>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</si>
  <si>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</si>
  <si>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</si>
  <si>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</si>
  <si>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</si>
  <si>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</si>
  <si>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</si>
  <si>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</si>
  <si>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</si>
  <si>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</si>
  <si>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</si>
  <si>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</si>
  <si>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</si>
  <si>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</si>
  <si>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</si>
  <si>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</si>
  <si>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</si>
  <si>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</si>
  <si>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</si>
  <si>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</si>
  <si>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</si>
  <si>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</si>
  <si>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</si>
  <si>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</si>
  <si>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</si>
  <si>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</si>
  <si>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</si>
  <si>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</si>
  <si>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</si>
  <si>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</si>
  <si>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</si>
  <si>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</si>
  <si>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</si>
  <si>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</si>
  <si>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</si>
  <si>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</si>
  <si>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</si>
  <si>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</si>
  <si>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</si>
  <si>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</si>
  <si>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</si>
  <si>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</si>
  <si>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</si>
  <si>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</si>
  <si>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</si>
  <si>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</si>
  <si>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</si>
  <si>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</si>
  <si>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</si>
  <si>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</si>
  <si>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</si>
  <si>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</si>
  <si>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</si>
  <si>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</si>
  <si>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</si>
  <si>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</si>
  <si>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</si>
  <si>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</si>
  <si>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</si>
  <si>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</si>
  <si>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</si>
  <si>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</si>
  <si>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</si>
  <si>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</si>
  <si>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</si>
  <si>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</si>
  <si>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</si>
  <si>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</si>
  <si>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</si>
  <si>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</si>
  <si>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</si>
  <si>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</si>
  <si>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</si>
  <si>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</si>
  <si>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</si>
  <si>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</si>
  <si>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</si>
  <si>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</si>
  <si>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</si>
  <si>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</si>
  <si>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</si>
  <si>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</si>
  <si>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</si>
  <si>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</si>
  <si>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</si>
  <si>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</si>
  <si>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</si>
  <si>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</si>
  <si>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</si>
  <si>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</si>
  <si>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</si>
  <si>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</si>
  <si>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</si>
  <si>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</si>
  <si>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</si>
  <si>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</si>
  <si>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</si>
  <si>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</si>
  <si>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</si>
  <si>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</si>
  <si>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</si>
  <si>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</si>
  <si>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</si>
  <si>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</si>
  <si>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</si>
  <si>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</si>
  <si>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</si>
  <si>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</si>
  <si>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</si>
  <si>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</si>
  <si>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</si>
  <si>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</si>
  <si>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</si>
  <si>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</si>
  <si>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</si>
  <si>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</si>
  <si>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</si>
  <si>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</si>
  <si>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</si>
  <si>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</si>
  <si>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</si>
  <si>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</si>
  <si>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</si>
  <si>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</si>
  <si>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</si>
  <si>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</si>
  <si>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</si>
  <si>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</si>
  <si>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</si>
  <si>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</si>
  <si>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</si>
  <si>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</si>
  <si>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</si>
  <si>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</si>
  <si>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</si>
  <si>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</si>
  <si>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</si>
  <si>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</si>
  <si>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</si>
  <si>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</si>
  <si>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</si>
  <si>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</si>
  <si>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</si>
  <si>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</si>
  <si>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</si>
  <si>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</si>
  <si>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</si>
  <si>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</si>
  <si>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</si>
  <si>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</si>
  <si>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</si>
  <si>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</si>
  <si>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</si>
  <si>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</si>
  <si>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</si>
  <si>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</si>
  <si>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</si>
  <si>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</si>
  <si>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</si>
  <si>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</si>
  <si>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</si>
  <si>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</si>
  <si>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</si>
  <si>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</si>
  <si>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</si>
  <si>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</si>
  <si>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</si>
  <si>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</si>
  <si>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</si>
  <si>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</si>
  <si>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</si>
  <si>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</si>
  <si>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</si>
  <si>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</si>
  <si>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</si>
  <si>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</si>
  <si>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</si>
  <si>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</si>
  <si>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</si>
  <si>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</si>
  <si>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</si>
  <si>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</si>
  <si>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</si>
  <si>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</si>
  <si>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</si>
  <si>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</si>
  <si>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</si>
  <si>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</si>
  <si>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</si>
  <si>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</si>
  <si>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</si>
  <si>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</si>
  <si>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</si>
  <si>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</si>
  <si>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</si>
  <si>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</si>
  <si>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</si>
  <si>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</si>
  <si>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</si>
  <si>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</si>
  <si>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</si>
  <si>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</si>
  <si>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</si>
  <si>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</si>
  <si>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</si>
  <si>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</si>
  <si>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</si>
  <si>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</si>
  <si>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</si>
  <si>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</si>
  <si>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</si>
  <si>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</si>
  <si>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</si>
  <si>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</si>
  <si>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</si>
  <si>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</si>
  <si>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</si>
  <si>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</si>
  <si>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</si>
  <si>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</si>
  <si>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</si>
  <si>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</si>
  <si>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</si>
  <si>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</si>
  <si>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</si>
  <si>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</si>
  <si>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</si>
  <si>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</si>
  <si>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</si>
  <si>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</si>
  <si>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</si>
  <si>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</si>
  <si>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</si>
  <si>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</si>
  <si>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</si>
  <si>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</si>
  <si>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</si>
  <si>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</si>
  <si>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</si>
  <si>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</si>
  <si>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</si>
  <si>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</si>
  <si>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</si>
  <si>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</si>
  <si>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</si>
  <si>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</si>
  <si>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</si>
  <si>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</si>
  <si>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</si>
  <si>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</si>
  <si>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</si>
  <si>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</si>
  <si>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</si>
  <si>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</si>
  <si>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</si>
  <si>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</si>
  <si>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</si>
  <si>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</si>
  <si>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</si>
  <si>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</si>
  <si>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</si>
  <si>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</si>
  <si>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</si>
  <si>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</si>
  <si>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</si>
  <si>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</si>
  <si>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</si>
  <si>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</si>
  <si>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</si>
  <si>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</si>
  <si>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</si>
  <si>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</si>
  <si>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</si>
  <si>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</si>
  <si>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</si>
  <si>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</si>
  <si>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</si>
  <si>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</si>
  <si>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</si>
  <si>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</si>
  <si>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</si>
  <si>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</si>
  <si>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</si>
  <si>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</si>
  <si>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</si>
  <si>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</si>
  <si>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</si>
  <si>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</si>
  <si>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</si>
  <si>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</si>
  <si>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</si>
  <si>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</si>
  <si>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</si>
  <si>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</si>
  <si>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</si>
  <si>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</si>
  <si>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</si>
  <si>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</si>
  <si>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</si>
  <si>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</si>
  <si>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</si>
  <si>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</si>
  <si>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</si>
  <si>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</si>
  <si>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</si>
  <si>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</si>
  <si>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</si>
  <si>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</si>
  <si>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</si>
  <si>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</si>
  <si>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</si>
  <si>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</si>
  <si>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</si>
  <si>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</si>
  <si>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</si>
  <si>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</si>
  <si>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</si>
  <si>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</si>
  <si>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</si>
  <si>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</si>
  <si>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</si>
  <si>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</si>
  <si>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</si>
  <si>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</si>
  <si>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</si>
  <si>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</si>
  <si>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</si>
  <si>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</si>
  <si>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</si>
  <si>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</si>
  <si>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</si>
  <si>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</si>
  <si>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</si>
  <si>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</si>
  <si>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</si>
  <si>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</si>
  <si>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</si>
  <si>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</si>
  <si>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</si>
  <si>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</si>
  <si>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</si>
  <si>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</si>
  <si>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</si>
  <si>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</si>
  <si>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</si>
  <si>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</si>
  <si>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</si>
  <si>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</si>
  <si>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</si>
  <si>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</si>
  <si>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</si>
  <si>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</si>
  <si>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</si>
  <si>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</si>
  <si>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</si>
  <si>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</si>
  <si>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</si>
  <si>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</si>
  <si>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</si>
  <si>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</si>
  <si>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</si>
  <si>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</si>
  <si>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</si>
  <si>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</si>
  <si>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</si>
  <si>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</si>
  <si>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</si>
  <si>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</si>
  <si>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</si>
  <si>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</si>
  <si>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</si>
  <si>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</si>
  <si>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</si>
  <si>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</si>
  <si>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</si>
  <si>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</si>
  <si>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</si>
  <si>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</si>
  <si>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</si>
  <si>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</si>
  <si>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</si>
  <si>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</si>
  <si>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</si>
  <si>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</si>
  <si>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</si>
  <si>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</si>
  <si>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</si>
  <si>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</si>
  <si>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</si>
  <si>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</si>
  <si>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</si>
  <si>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</si>
  <si>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</si>
  <si>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</si>
  <si>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</si>
  <si>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</si>
  <si>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</si>
  <si>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</si>
  <si>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</si>
  <si>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</si>
  <si>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</si>
  <si>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</si>
  <si>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</si>
  <si>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</si>
  <si>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</si>
  <si>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</si>
  <si>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</si>
  <si>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</si>
  <si>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</si>
  <si>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</si>
  <si>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</si>
  <si>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</si>
  <si>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</si>
  <si>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</si>
  <si>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</si>
  <si>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</si>
  <si>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</si>
  <si>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</si>
  <si>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</si>
  <si>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</si>
  <si>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</si>
  <si>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</si>
  <si>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</si>
  <si>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</si>
  <si>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</si>
  <si>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</si>
  <si>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</si>
  <si>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</si>
  <si>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</si>
  <si>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</si>
  <si>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</si>
  <si>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</si>
  <si>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</si>
  <si>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</si>
  <si>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</si>
  <si>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</si>
  <si>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</si>
  <si>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</si>
  <si>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</si>
  <si>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</si>
  <si>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</si>
  <si>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</si>
  <si>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</si>
  <si>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</si>
  <si>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</si>
  <si>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</si>
  <si>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</si>
  <si>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</si>
  <si>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</si>
  <si>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</si>
  <si>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</si>
  <si>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</si>
  <si>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</si>
  <si>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</si>
  <si>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</si>
  <si>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</si>
  <si>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</si>
  <si>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</si>
  <si>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</si>
  <si>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</si>
  <si>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</si>
  <si>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</si>
  <si>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</si>
  <si>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</si>
  <si>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</si>
  <si>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</si>
  <si>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</si>
  <si>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</si>
  <si>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</si>
  <si>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</si>
  <si>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</si>
  <si>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</si>
  <si>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</si>
  <si>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</si>
  <si>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</si>
  <si>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</si>
  <si>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</si>
  <si>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</si>
  <si>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</si>
  <si>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</si>
  <si>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</si>
  <si>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</si>
  <si>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</si>
  <si>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</si>
  <si>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</si>
  <si>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</si>
  <si>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</si>
  <si>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</si>
  <si>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</si>
  <si>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</si>
  <si>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</si>
  <si>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</si>
  <si>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</si>
  <si>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</si>
  <si>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</si>
  <si>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</si>
  <si>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</si>
  <si>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</si>
  <si>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</si>
  <si>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</si>
  <si>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</si>
  <si>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</si>
  <si>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</si>
  <si>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</si>
  <si>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</si>
  <si>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</si>
  <si>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</si>
  <si>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</si>
  <si>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</si>
  <si>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</si>
  <si>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</si>
  <si>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</si>
  <si>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</si>
  <si>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</si>
  <si>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</si>
  <si>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</si>
  <si>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</si>
  <si>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</si>
  <si>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</si>
  <si>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</si>
  <si>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</si>
  <si>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</si>
  <si>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</si>
  <si>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</si>
  <si>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</si>
  <si>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</si>
  <si>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</si>
  <si>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</si>
  <si>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</si>
  <si>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</si>
  <si>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</si>
  <si>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</si>
  <si>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</si>
  <si>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</si>
  <si>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</si>
  <si>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</si>
  <si>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</si>
  <si>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</si>
  <si>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</si>
  <si>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</si>
  <si>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</si>
  <si>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</si>
  <si>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</si>
  <si>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</si>
  <si>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</si>
  <si>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</si>
  <si>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</si>
  <si>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</si>
  <si>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</si>
  <si>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</si>
  <si>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</si>
  <si>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</si>
  <si>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</si>
  <si>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</si>
  <si>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</si>
  <si>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</si>
  <si>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</si>
  <si>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</si>
  <si>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</si>
  <si>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</si>
  <si>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</si>
  <si>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</si>
  <si>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</si>
  <si>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</si>
  <si>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</si>
  <si>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</si>
  <si>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</si>
  <si>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</si>
  <si>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</si>
  <si>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</si>
  <si>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</si>
  <si>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</si>
  <si>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</si>
  <si>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</si>
  <si>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</si>
  <si>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</si>
  <si>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</si>
  <si>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</si>
  <si>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</si>
  <si>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</si>
  <si>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</si>
  <si>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</si>
  <si>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</si>
  <si>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</si>
  <si>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</si>
  <si>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r>
      <t xml:space="preserve">Políticos
</t>
    </r>
    <r>
      <rPr>
        <sz val="14"/>
        <rFont val="Cambria"/>
        <family val="1"/>
      </rPr>
      <t>(Cambios de gobierno, legislación, políticas públicas, regulación).</t>
    </r>
  </si>
  <si>
    <t>Cambio de administración  que impliquen nuevas directrices, ajustes en programas y proyectos</t>
  </si>
  <si>
    <t>Ineficiencia operacional en el desarrollo de la Gestión Documental de la Entidad</t>
  </si>
  <si>
    <r>
      <t xml:space="preserve">Estructura Organizacional
PERSONAS
</t>
    </r>
    <r>
      <rPr>
        <sz val="14"/>
        <rFont val="Cambria"/>
        <family val="1"/>
      </rPr>
      <t>(competencia del personal, disponibilidad del personal, seguridad y salud ocupacional).</t>
    </r>
  </si>
  <si>
    <t xml:space="preserve">Servidores públicos y contratistas no capacitados ni actualizados en el manejo de los procesos y procedimientos en materia archivística 
Manejo inadecuado de la documentación por los usuarios internos 
Aplicación inadecuada de la Tabla de Retención Documental por parte de los servidores públicos y contratistas de la Entidad
Uso indecuado de espacios y elementos apropiados para la salvaguarda, organización, preservación y conservación de los archivos
El recurso humano de gestión documental no cumple con las competencias y perfiles adecuados
Resistencia al cambio   para llevar a cabo los planes,  programas y actividades propias de la gestión documental
</t>
  </si>
  <si>
    <t xml:space="preserve">Pérdida de documentos físicos y electrónicos en las diferentes unidades de información
Deterioro documental
Ineficiencia operacional en el desarrollo de la Gestión Documental de la Entidad
Entrega inoportuna de la correspondencia a las dependencias y al responsable del trámite. 
</t>
  </si>
  <si>
    <r>
      <t xml:space="preserve">Objetivo del Proceso Proceso
DISEÑO DEL PROCESO: </t>
    </r>
    <r>
      <rPr>
        <sz val="14"/>
        <rFont val="Cambria"/>
        <family val="1"/>
      </rPr>
      <t>claridad en la descripción del alcance y objetivo del proceso.</t>
    </r>
  </si>
  <si>
    <t>N.A.</t>
  </si>
  <si>
    <t xml:space="preserve">
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</si>
  <si>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</si>
  <si>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r>
      <t xml:space="preserve">Sociales y Culturales
</t>
    </r>
    <r>
      <rPr>
        <sz val="14"/>
        <rFont val="Cambria"/>
        <family val="1"/>
      </rPr>
      <t>(demografía, responsabilidad social, orden público)</t>
    </r>
  </si>
  <si>
    <t xml:space="preserve">Directrices distritales frente a la formulación e Implementación de la gestión documental
</t>
  </si>
  <si>
    <t xml:space="preserve">
Ineficiencia operacional en el desarrollo de la Gestión Documental de la Entidad
</t>
  </si>
  <si>
    <t xml:space="preserve">Alta rotación de personal, por tanto falta de continuidad y eficacia de la gestión de archivo  
Falta de personal y continuidad del mismo para la aplicación de los instrumentos archivísticos de la Entidad 
</t>
  </si>
  <si>
    <t xml:space="preserve">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
</t>
  </si>
  <si>
    <t>Orden publico</t>
  </si>
  <si>
    <t>Atentados.
Atraco.
Violencia.</t>
  </si>
  <si>
    <r>
      <t xml:space="preserve">Legales y reglamentarios
</t>
    </r>
    <r>
      <rPr>
        <sz val="14"/>
        <rFont val="Cambria"/>
        <family val="1"/>
      </rPr>
      <t>(Normatividad externa (leyes, decretos,
ordenanzas y acuerdos)</t>
    </r>
  </si>
  <si>
    <t xml:space="preserve">Cambios normativos que impliquen nuevas directrices, ajustes en planes, programas y proyectos </t>
  </si>
  <si>
    <t xml:space="preserve"> Ineficiencia operacional en el desarrollo de la Gestión Documental de la Entidad</t>
  </si>
  <si>
    <r>
      <t xml:space="preserve">Políticas, objetivos y estrategias implementadas
ESTRATÉGICOS
</t>
    </r>
    <r>
      <rPr>
        <sz val="14"/>
        <rFont val="Cambria"/>
        <family val="1"/>
      </rPr>
      <t>(direccionamiento estratégico, planeación institucional,liderazgo, trabajo en equipo).</t>
    </r>
  </si>
  <si>
    <t xml:space="preserve">Incumplimiento de estándares normativos y procedimentales en materia de Gestión Documental  
Se es reactivo ante novedades y hallazgos relacionados con los procesos de gestión documental   
Limitado  compromiso de la alta dirección  </t>
  </si>
  <si>
    <t>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t>
  </si>
  <si>
    <r>
      <t xml:space="preserve">Interrelación con otros procesos
INTERACCIONES CON OTROS PROCESOS: </t>
    </r>
    <r>
      <rPr>
        <sz val="14"/>
        <rFont val="Cambria"/>
        <family val="1"/>
      </rPr>
      <t>relación precisa con otros procesos en cuanto a insumos, proveedores, productos, usuarios o clientes.</t>
    </r>
  </si>
  <si>
    <t xml:space="preserve">Inadecuado almacenamiento de los documentos de acuerdo a su soporte documental   
No siempre se trabaja por procesos, lo que genera problemas de articulación de los grupos de trabajo. 
</t>
  </si>
  <si>
    <t xml:space="preserve">Ineficiencia operacional en el desarrollo de la Gestión Documental de la Entidad 
</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</si>
  <si>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</si>
  <si>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</si>
  <si>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r>
      <t xml:space="preserve">Tecnológicos
</t>
    </r>
    <r>
      <rPr>
        <sz val="14"/>
        <rFont val="Cambria"/>
        <family val="1"/>
      </rPr>
      <t>(Avances en tecnología, acceso a sistemas de información
externos, gobierno en línea)</t>
    </r>
  </si>
  <si>
    <t xml:space="preserve">Nuevas plataformas tecnológicas distritales que impliquen cambios de la infraestructura y la cultura documental de la entidad
</t>
  </si>
  <si>
    <r>
      <t xml:space="preserve">Recursos y conocimientos con que se cuenta
FINANCIEROS
</t>
    </r>
    <r>
      <rPr>
        <sz val="14"/>
        <rFont val="Cambria"/>
        <family val="1"/>
      </rPr>
      <t>(presupuesto de funcionamiento, recursos de inversión, infraestructura, capacidad instalada).</t>
    </r>
  </si>
  <si>
    <t xml:space="preserve">Recursos limitados para la operación y logística del plan de gestión documental </t>
  </si>
  <si>
    <r>
      <t xml:space="preserve">Procedimientos asociados
</t>
    </r>
    <r>
      <rPr>
        <sz val="14"/>
        <rFont val="Cambria"/>
        <family val="1"/>
      </rPr>
      <t>Pertinencia en los procedimientos que
desarrollan los procesos.</t>
    </r>
  </si>
  <si>
    <t xml:space="preserve">Procesos y Procedimientos de Gestión Documental no actualizados en el Sistema Integrado de Gestión de la Entidad   
Procedimientos y formatos no socializados de gestión documental  
Falta fortalecimiento de los controles para el manejo de la documentación    
No aplicar las estrategias de planeación, prevención y saneamiento ambiental y documental a los archivos </t>
  </si>
  <si>
    <t xml:space="preserve">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
</t>
  </si>
  <si>
    <t>Ambientales</t>
  </si>
  <si>
    <t xml:space="preserve">Falta controles ambientales y sanitarios en el archivo de gestión
</t>
  </si>
  <si>
    <t xml:space="preserve">Deterioro documental 
</t>
  </si>
  <si>
    <r>
      <t xml:space="preserve">Financieros
</t>
    </r>
    <r>
      <rPr>
        <sz val="14"/>
        <rFont val="Cambria"/>
        <family val="1"/>
      </rPr>
      <t>(Disponibilidad de capital, liquidez, mercados
financieros, desempleo, competencia.)</t>
    </r>
  </si>
  <si>
    <t xml:space="preserve">Disminución en el Presupuesto asignado a la entidad.  </t>
  </si>
  <si>
    <r>
      <t xml:space="preserve">Relaciones con las partes involucradas
COMUNICACIÓN INTERNA: </t>
    </r>
    <r>
      <rPr>
        <sz val="14"/>
        <rFont val="Cambria"/>
        <family val="1"/>
      </rPr>
      <t>canales utilizados y su efectividad, flujo de la información necesaria para el desarrollo de las operaciones.</t>
    </r>
  </si>
  <si>
    <t xml:space="preserve">Estrategias de convocatoria con poca receptividad de la población que dificultan el cumplimiento de las metas de gestión de archivo
</t>
  </si>
  <si>
    <r>
      <t xml:space="preserve">Responsable del proceso </t>
    </r>
    <r>
      <rPr>
        <sz val="14"/>
        <rFont val="Cambria"/>
        <family val="1"/>
      </rPr>
      <t>Grado de autoridad y responsabilidad de los funcionarios frente al proceso.</t>
    </r>
  </si>
  <si>
    <t>Desarticulación institucional y sectorial que no ha permitido la integración de respuestas integrales e integradoras a los empleadosfrente a la gestión documental</t>
  </si>
  <si>
    <t xml:space="preserve">Demoras en el reparto de la correspondencia y de las comunicaciones oficiales que requieren prioridad  
No contar con el compromiso institucional para la aplicación de las herramientas archivisticas  
Deficiencias en la cultura de gestión documental   
Mínima participación de los servidores públicos en las actividades de capacitación de gestión documental   
Mínima participación de los servidores públicos en el diligenciamiento de procedimientos  relacionados con la gestión documental  
Falta de conocimiento y la aplicación del mismo con respecto a las dependencias encargadas de atender los diferentes requerimientos
</t>
  </si>
  <si>
    <r>
      <t xml:space="preserve">Activos de seguridad digital del proceso                                                                                                                                                                                                                                                                                                                                                                                                                                                              </t>
    </r>
    <r>
      <rPr>
        <sz val="14"/>
        <rFont val="Cambria"/>
        <family val="1"/>
      </rPr>
      <t>Información, aplicaciones,
hardware entre otros, que se deben proteger para garantizar el funcionamiento interno de cada proceso, como de cara al ciudadano</t>
    </r>
  </si>
  <si>
    <t xml:space="preserve">No se ingresa la información de manera correcta y oportuna a los sistemas de información de la entidad. </t>
  </si>
  <si>
    <t xml:space="preserve">Perdida de integridad 
Perdida de disponibilidad  
Perdida de confidencialidad </t>
  </si>
  <si>
    <t xml:space="preserve">1. Inoportuna utilización de las herramientas archivísticas de la Entidad. </t>
  </si>
  <si>
    <t xml:space="preserve">Factores asociados con el desconocimiento de los procesos, los procedimientos, manejo inadecuado en la aplicación e implementación de los instrumentos archivisticos; a). El Cuadro de Clasificación Documental (CCD),  b). La Tabla de Retención Documental (TRD),  c). El Programa de Gestión Documental (PGD), d). Plan Institucional de Archivos de la Entidad (PINAR), e). El Inventario Documental, f). Un modelo de requisitos para la gestión de documentos electrónicos, g). Los bancos terminológicos de tipos, series y sub-series documentales, h). Los mapas de procesos, flujos documentales y la descripción de las funciones de las unidades administrativas de la entidad, i). Tablas de Control de Acceso,  y j) Tabla de Valoración Documental (TVD) y la falta de apropiación de la cultura archivística por parte de los servidores públicos y contratistas de la Entidad pueden generar reprocesos que afectan la continuidad de negocio, sanciones disciplinarias y administrativas, hallazgos administrativos internos y externos y perdida de archivos fisicos y electrónicos. </t>
  </si>
  <si>
    <t xml:space="preserve">1.1 Desconocimiento de los procesos y procedimientos de gestión documental. 
1.2. Manejo inadecuado de la aplicación e implementación de los instrumentos archivisticos.
1.3 Falta de apropiación de la cultura archivística por parte de los Servidores Publicos y Contratista de la Entidad, </t>
  </si>
  <si>
    <t xml:space="preserve">1.1 . Reprocesos que afectan la continuidad en la gestión de la administración pública.
1.2. Sanciones disciplinarias y administrativas.
1.3. Hallazgos administrativos internos y externos frente a los procesos archivísticos de la Entidad.
1.4 Perdida de documentos fisicos y electrónicos en las diferentes unidades de información. </t>
  </si>
  <si>
    <t xml:space="preserve">1. Los Servidores Públicos o Contratista cada vez que requieran la consulta o el préstamo de los archivos de gestión, central o histórico del Instituto física o electrónicamente.
diligencian el  Formato FO-160 de consulta y préstamo de documentos, el cual hace parte del Instructivo para la Administración de Archivos -IN -005 numeral 6.3, este formato se envía al correo electrónico del prestador del servicio  quien verifica el registro de información requerida, atendiendo el mismo, de no recepcionar adecuadamente el formato diligenciado,  solicitará por  correo electrónico su corrección o ajuste, como evidencia el  responsable del trámite registra en el formato denominado consolidado de consulta y prestamos los siguientes datos;  número de orden, fecha, solicitante, dependencia, tipo de expediente, medio de consullta (fisico o electronico) y nombre de la persona que atiende la consulta, información que debe ser publicada mensualmente en el drive del usuario gestiondocumental@ipes.gov.co, para su consulta y seguimento. 
El formato FO-160 de consulta y préstamo de documentos con su respectiva respuesta se archiva de manera electrónica o física teniendo en cuenta la aplicación e implementación adecuada de la Tabla de Retención Documental –TRD del Instituto. </t>
  </si>
  <si>
    <t>2.  Los Servidores Públicos y Contratistas ubicaran cada vez que se requiera el  Formato FO-063 Guía de afuera, el cual esta incorporado en el Instructivo para la Administración de Archivos -IN-005, numeral 6.3 item 4, en el espacio o unidad de conservación (caja o repositorio) inicial del expediente o archivo que se encuentra en calidad de préstamo. 
el prestador del servicio garantiza el debido diligenciamiento del formato y el área de Gestión Documental verifica que este documento este situado y apropiadamente tramitado, si surgen observaciones se informa al responsable para el respectivo ajuste.
el documento Guía de Afuera FO-063 se archiva físicamente y debe ser digitalizado para que la información se encuentre disponible en el drive del usuario gestiondocumental@ipes.gov.co, como evidencia teniendo en cuenta la aplicación e implementación de la Tabla de Retención Documental –TRD del Instituto.</t>
  </si>
  <si>
    <t>3.  Los Servidores Públicos  y Contratistas, son responsables de la adecuada conservación, organización, uso y manejo de los documentos y archivos fisicos y electronicos que se deriven en el ejercicio de sus funciones u obligaciones, al ser vinculado, contratado, trasladado o desvinculado de su cargo o actividades.
por lo tanto diligencian cada vez que se requiera el formato FO-064 Formato único de inventario documental, instrumento archivístico que se describe en el Instructivo para la Administración de Archivos -IN-005 numeral 6.2.3 item 4 y hace parte integral del Plan Institucional de Archivo -PINAR -DE-030 por lo tanto diligencian cada vez que se requiera el formato FO-064 Formato único de inventario documental, instrumento archivístico que se describe en el Instructivo para la Administración de Archivos -IN-005 numeral 6.2.3 item 4 y hace parte integral del Plan Institucional de Archivo -PINAR -DE-030
el área de Gestión Documental revisa mensualmente el cumplimiento en cuanto al diligenciamiento adecuado de este formato y de presentarse ajustes u observaciones atenderá lo pertinente con el respectivo responsable, el inventario documental debe estar publicado como  evidencia en las unidad “U” del equipo del Servidor Público o Contratista y en el drive del usuario gestiondocumental@ipes.gov.co, teniendo en cuenta los lineamientos establecidos por la Subdirección Administrativa y Financiera – Gestión Documental.</t>
  </si>
  <si>
    <t>4. Para la adecuada organización, clasificación, control y transferencia de los expedientes creados en su etapa de gestión y trámite los Servidores Públicos y Contratistas responsables de este proceso
deben elaborar de acuerdo con la Tabla de Retención Documental, en su totalidad por cada una de las series documentales que aplique en cada dependencia  la respectiva hoja de control, la cual se ubica como primer documento al abrir el expediente y donde se consigna la información básica de serie, subserie y tipo documental, dado cumplimiento a los establecido en el Instructivo para la Administración de Archivos -IN-005 numeral 6.2.2 item 4 y al Acuerdo 002 de 2014 “Por medio del cual se establecen los criterios básicos para creación, conformación, organización, control y consulta de los expedientes de archivo y se dictan otras disposiciones” articulo 12 Paragrafo,
el formato una vez creado en la dependiencia se envia al area de Gestión Documental para su revisión y ajustes, y retorna nuevamente al area responsable para su tramite y publicación en el Sistema Integrado de Gestión Mipg a través del formato FO-021 "solicitud elaboración, modificación y/o anulación de documentos" con la  Subdirección de Diseño y Analisis Estrategico, de acuerdo con la necesidad de las dependencias en cuanto a los procesos de actualización o modificación la misma se tramita conjuntamente con el area técnica de Gestión Documental.</t>
  </si>
  <si>
    <t xml:space="preserve">1.1 Verificar el diligenciamiento del Formato FO-160 de consulta y préstamo de documentos teniendo en cuenta las solicitudes de las dependencias enviadas  a través de correo electronico y registrar la infomación en el  formato consolidado de consulta y prestamos de documentos con el pantallazo de las imágenes de los correos electronicos. </t>
  </si>
  <si>
    <t xml:space="preserve">1.1. Formato consolidado de consulta y prestamos  y pantallazos de las imágenes de los correos electronicos </t>
  </si>
  <si>
    <t>Instructivo para la Administración de Archivos -IN -005 numeral 6.3</t>
  </si>
  <si>
    <t xml:space="preserve">Subdirección Administrativa  y Financiera - Profesional de Gestión Documental </t>
  </si>
  <si>
    <r>
      <rPr>
        <sz val="11"/>
        <color rgb="FFFF0000"/>
        <rFont val="Arial"/>
        <family val="2"/>
      </rPr>
      <t xml:space="preserve">
</t>
    </r>
    <r>
      <rPr>
        <sz val="11"/>
        <rFont val="Arial"/>
        <family val="2"/>
      </rPr>
      <t xml:space="preserve">
1/01/2020</t>
    </r>
  </si>
  <si>
    <t xml:space="preserve">
31/12/2020</t>
  </si>
  <si>
    <r>
      <rPr>
        <sz val="11"/>
        <color rgb="FFFF0000"/>
        <rFont val="Arial"/>
        <family val="2"/>
      </rPr>
      <t xml:space="preserve">
</t>
    </r>
    <r>
      <rPr>
        <sz val="11"/>
        <rFont val="Arial"/>
        <family val="2"/>
      </rPr>
      <t xml:space="preserve">
Se efectua un (1) seguimiento trimestral </t>
    </r>
  </si>
  <si>
    <t xml:space="preserve">Durante el primer cautrimestre se realizó el diligenciamiento del  formato que consolida la consulta y el préstamo de los documentos de archivo y la evidencia de los pantallazos de consutla electronica </t>
  </si>
  <si>
    <t xml:space="preserve">El Formato consolidado de consulta y prestamo de documentos y documento en word con los  pantallazos de los correos electronicos de consulta  de los archivos los cuales se encuentran publicados en la carpeta Drive: https://drive.google.com/drive/folders/0AIx1WEACX2lyUk9PVA
</t>
  </si>
  <si>
    <t xml:space="preserve">Se realiza el seguimiento trimestral </t>
  </si>
  <si>
    <t>2.2 Realizar el seguimiento trimestal de uso, aplicación y diligenciamiento en las dependencias del Formato Guía de Afuera FO-063</t>
  </si>
  <si>
    <t>2.2 Formato Guía de Afuera FO-063</t>
  </si>
  <si>
    <t xml:space="preserve">Se efectua un (1) seguimiento trimestral </t>
  </si>
  <si>
    <t xml:space="preserve">Se evidencia en el primer cuatrimestre la utilización minima del formato FO-063 Guía de afuera, toda vez que se esta implementando la consulta de forma electronica. </t>
  </si>
  <si>
    <t>Formato Guía de Afuera FO-063 se encuentra publicado en la carpeta Drive:  https://drive.google.com/drive/folders/0AIx1WEACX2lyUk9PVA</t>
  </si>
  <si>
    <t xml:space="preserve">3.3 Efectuar mensualmente el seguimiento de uso, aplicación y diligenciamiento en las dependencias del Formato FO-064 Formato único de inventario documental a través del Formato seguimiento actividades de gestión documental. </t>
  </si>
  <si>
    <t xml:space="preserve">3.3 Formato  FO-064 Formato único de inventario documental 
Formato seguimiento actividades de gestión documental </t>
  </si>
  <si>
    <t>Instructivo para la Administración de Archivos IN-005 numeral 6.2.3 item 4 y Plan Institucional de Archivo -PINAR -DE-030</t>
  </si>
  <si>
    <t>Se efectua un (1) seguimiento mensual</t>
  </si>
  <si>
    <t xml:space="preserve">Se efectuo durante el primer cuatrimestre los seguimientos a las actividades de gestión documental especificamente lo relacionado con el diligenciamiento del formato FO-064 Formato único de inventario documental por dependencia </t>
  </si>
  <si>
    <t>El Formato  FO-064 Formato único de inventario documental y el Formato seguimiento actividades de gestión documental, se encuentran  publicados en la carpeta Drive:  https://drive.google.com/drive/folders/0AIx1WEACX2lyUk9PVA</t>
  </si>
  <si>
    <t>Se realiza el seguimiento mensual</t>
  </si>
  <si>
    <t>4.4 Realizar cada cuatrimestre el seguimeinto por dependencias en cuanto a la elaboración de las hojas de control de acuerdo con la implementación y aplicación de la tabla de retención documental del Instituto</t>
  </si>
  <si>
    <t xml:space="preserve">4.4 Formato se seguimiento elaboración hojas de control por dependencia </t>
  </si>
  <si>
    <t xml:space="preserve">Se efectua un (1) seguimiento cada cuatro meses
Este indicador se reportará en el tercer  cuatrimestre </t>
  </si>
  <si>
    <t xml:space="preserve">Durante el segundo cautrimestre se realizó el diligenciamiento del  formato que consolida la consulta y el préstamo de los documentos de archivo y la evidencia de los pantallazos de consutla electronica </t>
  </si>
  <si>
    <t>Las evidencias del segundo cuatrimestre se encuentran en la carpeta Drive:  https://drive.google.com/drive/folders/0AIx1WEACX2lyUk9PVA</t>
  </si>
  <si>
    <t xml:space="preserve">Se evidencia en el segundo cuatrimestre la utilización minima del formato FO-063 Guía de afuera, toda vez que se esta implementando la consulta de forma electronica. </t>
  </si>
  <si>
    <t>Se efectuo durante el segundo cuatrimestre los seguimientos a las actividades de gestión documental especificamente lo relacionado con el diligenciamiento del formato FO-064 Formato único de inventario documental por dependencia</t>
  </si>
  <si>
    <t>Se efectua el seguimiento mensual</t>
  </si>
  <si>
    <t xml:space="preserve">
2. Inapropiado manejo del Sistema de Conservación -Plan de de Conservación Documental.</t>
  </si>
  <si>
    <t xml:space="preserve">Espacios y unidades de conservación no adecuados para el depósito y almacenamiento de los documentos puede causar deterioro documental, deficiencias de mantenimiento de la edificación o inmueble del archivo, falta del mobiliario adecuado de acuerdo al volumen y características de la documentación para la conservación del material documental independiente del soporte o medio donde este registrado (físico, electrónico o analógico), desconocimiento de los criterios y estrategias para el tratamiento de los documentos y de las medidas de prevención, protección y saneamiento ambiental y documental a los archivos, acciones inadecuadas para el tratamiento de archivos afectados en los casos de emergencia o siniestros, presencia de agentes biológicos que inciden en el deterioro documental, presencia de contaminantes atmosféricos, plagas e insectos en espacios de archivo, deficientes rutinas de limpieza y desinfección de áreas, pueden generar en los Servidores Públicos y Contratistas alergias y enfermedades debido a espacios contaminados, pueden ocacionar costos adicionales para la Entidad asociados a procesos técnicos para la recuperación de la información, no atender con la oportunidad requerida  la consulta y el préstamo de los documentos y pérdida de la historia y el know how  institucional </t>
  </si>
  <si>
    <t>2.1. Uso indecuado de los espacios y unidades de conservación pueden causar deterioro documental. 
2.2. Deficiencia en el mantenimiento de los espacios detinados para la conservación del archivo.
2.3. No aplicar las estrategias de planeación, prevención y saneamiento ambiental y documental a los archivos 
2.4 Acciones inadecuadas para el tratamiento de archivos afectados en los casos de emergencia o siniestros</t>
  </si>
  <si>
    <t xml:space="preserve">2.1. No atender con la oportunidad requerida  la consulta y el préstamo de los documentos.
2.2. Costos adicionales para la Entidad asociados a procesos técnicos para la recuperación de la información
2.3. Pérdida de la historia y el know how  institucional </t>
  </si>
  <si>
    <t xml:space="preserve">1. Para un adecuado control de las condicones de higiene y aseo en los espacios y depositos destinados a la conservación fisica de los archivos la Subdirección Administrativa y Financiera – Gestión Documental conjuntamente con el área de Servicios Generales de la Entidad, capacitan al  personal operario de aseo de la sede administrativa y las plazas de mercado del Instituto, actividad contemplada dentro del Instructivo para la Administración de Archivos - IN-005, numeral 6.6 item 9,
dentro de esta sensibilización se le solicita al personal el diligenciamiento del formato de seguimiento al procedimiento de limpieza y desinfección de las áreas y depósitos de archivo FO-805, actividad que se debe realizar tres veces por semana, 
el área de Gestión Documental revisa  que este formato esté debidamente diligenciado si surgen observaciones en cuanto a la actividad se informa al área de Servicios Generales para tomar las medidas necesarias en cuanto a la prestación del servicio, 
el formato establecido para esta actividad se archiva como evidencia físicamente y debe ser digitalizado para que la información se encuentre disponible en el drive del usuario gestiondocumental@ipes.gov.co, como evidencia teniendo en cuenta la aplicación de la Tabla de Retención Documental –TRD del Instituto.  </t>
  </si>
  <si>
    <t xml:space="preserve">2. Dentro del adecuado uso racional de los elementos fisicos para la conservación y preservación de los archivos (carpetas, cajas, ganchos de legajar, resmas de papel carta y oficio) los Servidores Públicos y Contratistas utilizan apropiadamete estos insumos
para ello el área de Gestión Documental conjuntamente con el Almacén General controlarán el manejo y consumo por dependencia a través del Formato FO -127 pedido de papelería, que hace parte del Procedimiento salida de bienes PR-068, otros documentos asociados son el Manual del Sistema Integrado de Conservación Documental MS -026 y el Instructivo de Administración de Archivos -IN-005, igualmente se consolida en el formato seguimiento consumo de elementos de archivo mensualmente la información por dependencia para su analisis, 
en caso de observar que no se da un uso adecuado y racionalizado a los elementos se informara por correo electrónico al Subdirector, jefe de oficina o Asesoría para que se atienda lo pertinente y se realice las correcciones del caso, 
cada una de las evidencias se archivaran física y electrónicamente y debe estar disponible en el drive del usuario gestiondocumental@ipes.gov.co, como evidencia teniendo en cuenta la aplicación de la Tabla de Retención Documental –TRD del Instituto. </t>
  </si>
  <si>
    <r>
      <rPr>
        <sz val="11"/>
        <rFont val="Arial"/>
        <family val="2"/>
      </rPr>
      <t>3. El proceso de Gestión Documental con el apoyo de la Subdirección de Diseño y Analisis Estrategico cada cuatrimestre realiza la inspección del  efectivo mantenimiento al sistema de almacenamiento e instalaciones fisicas donde se encuentran los archivos
se diligencia el formato de inspección de mantenimiento de sistemas de almacenamiento e instalaciones fisicas de archivo, dentro del cual se identifican las diferentes áreas intervenidas en la actividad (pisos, puertas, estantería, mobiliario y lámparas dentro el depósito de archivo opteniendo una calificación de la siguiente forma:  1 = Cumple: la actividad  se realiza en su totalidad para esa área y no se tiene ninguna observación o aspecto a mejorar. 0 = No Cumple: la actividad no se realiza en determinada área por diferentes razones, por lo tanto no cumple, y  2 = Cumple parcialmente</t>
    </r>
    <r>
      <rPr>
        <sz val="11"/>
        <color rgb="FFFF0000"/>
        <rFont val="Arial"/>
        <family val="2"/>
      </rPr>
      <t xml:space="preserve">: </t>
    </r>
    <r>
      <rPr>
        <sz val="11"/>
        <rFont val="Arial"/>
        <family val="2"/>
      </rPr>
      <t>Para la actividad realizada en determinada área y que al verificarse no cumple a cabalidad, o la actividad que se realiza pero no en su totalidad, igualmente se describe la observacón a la que allá lugar con la cual se estable la actividad de mejora continua.</t>
    </r>
    <r>
      <rPr>
        <sz val="11"/>
        <color rgb="FFFF0000"/>
        <rFont val="Arial"/>
        <family val="2"/>
      </rPr>
      <t xml:space="preserve"> 
</t>
    </r>
    <r>
      <rPr>
        <sz val="11"/>
        <rFont val="Arial"/>
        <family val="2"/>
      </rPr>
      <t>El formato de inspección de mantenimiento de sistemas de almacenamiento e instalaciones fisicas de archivo se archiva de manera electrónica o física teniendo en cuenta la aplicación e implementación adecuada de la Tabla de Retención Documental –TRD del Instituto.</t>
    </r>
    <r>
      <rPr>
        <sz val="11"/>
        <color rgb="FFFF0000"/>
        <rFont val="Arial"/>
        <family val="2"/>
      </rPr>
      <t xml:space="preserve"> </t>
    </r>
  </si>
  <si>
    <t xml:space="preserve">4. La Subdirección Administrativa y Financiera con el apoyo del Archivo de Bogotá realizan una vez cada dos años el monitoreo y control de condiciones ambientales y saneamiento ambiental preventivo de los depósitos de archivo,
elaborando el respectivo informe técnico de visita, el cual es tenido en cuenta para fortalecer el Manual del Sistema Integrado de Conservación Documental MS -026 y el Programa de Gestión Documental- PGD -DE -032
el informe técnico de visita se archiva como evidencia físicamente teniendo en cuenta la aplicación de la Tabla de Retención Documental –TRD del Instituto.
Las actividades de mejora registradas dentro del informe deben ser analizadas por el Comite de Gestión y Desempeño Institucional -Sesión Gestión Documental desde el componente financiero y técnco para su puesta en marcha. </t>
  </si>
  <si>
    <t>1. Programar las capaciaciones para el personal operario de aseo de la sede administrativa y las plazas de mercado del Instituto , tres veces al año,  relacionadas con el  control y  seguimiento a las condiciones de higiene y aseo en los archivos del Instituto</t>
  </si>
  <si>
    <t xml:space="preserve">1. Formato de seguimiento al procedimiento de limpieza y desinfección de las áreas y depósitos de archivo FO-805
Presentación de la capacitación.
Planillas de asistencia </t>
  </si>
  <si>
    <t>Instructivo para la Administración de Archivos - IN-005, numeral 6.6 item 9,</t>
  </si>
  <si>
    <t xml:space="preserve">Se programan tres capacitaciones  al año </t>
  </si>
  <si>
    <t>Se realiza en el primer cuatrimestre dos capacitaciones, teorico practicas relacionadas con el protocolo y los elementos que se deben utilizar para el proceso de higiene y limpieza de los espacios de archivo al personal contratado por el Intituto para el servicio de aseo con el acompañamento del Archivo de Bogotá</t>
  </si>
  <si>
    <t>Formato de seguimiento al procedimiento de limpieza y desinfección de las áreas y depósitos de archivo FO-805
Presentación de la capacitación.
Planillas de asistencia se encuentran  publicados en la carpeta Drive:  https://drive.google.com/drive/folders/0AIx1WEACX2lyUk9PVA</t>
  </si>
  <si>
    <t xml:space="preserve">.Se realizó una de las tres capacitacitaciones programadas en el año. </t>
  </si>
  <si>
    <t xml:space="preserve">2. Analizar el formato de seguimiento consumo de elementos de archivo mensualmente </t>
  </si>
  <si>
    <t xml:space="preserve">
2. Formato de seguimiento consumo de elementos de archivo mensualmente </t>
  </si>
  <si>
    <t xml:space="preserve">Subdirección Administrativa y Financiera -  Profesional de Gestión Documental  y Prosional del Almacen General </t>
  </si>
  <si>
    <t xml:space="preserve">Durante el primer cuatrimestre  se ha realizado conjuntamente con el area de Almacén un total de cuatro seguimientos al consumo y utilización de elementos de archivo en las dependencias de la Entidad. </t>
  </si>
  <si>
    <t xml:space="preserve">
Formato de seguimiento consumo de elementos de archivo mensualmente se encuentran  publicados en la carpeta Drive:  https://drive.google.com/drive/folders/0AIx1WEACX2lyUk9PVA</t>
  </si>
  <si>
    <t xml:space="preserve">3.3 Realizar cada cuatrimestre  el seguimeinto a los resultados registrados en el formato de inspección de mantenimiento de sistemas de almacenamiento e instalaciones fisicas de archivo </t>
  </si>
  <si>
    <t xml:space="preserve">3.3 El formato de inspección de mantenimiento de sistemas de almacenamiento e instalaciones fisicas de archivo </t>
  </si>
  <si>
    <t xml:space="preserve">Subdirección Administrativa  y Financiera - Profesional de Gestión Documental y Subdirección de Diseño y Analisis Estrategico Profesional de Infraestructura. </t>
  </si>
  <si>
    <t>4.4 Revisar el informe  técnico resultado del monitoreo y control de condiciones ambientales y Saneamiento Ambiental realizado por el Archivo de Bogotá, desde el componente financiero y tecnico para su puesta en marcha</t>
  </si>
  <si>
    <t xml:space="preserve">4. Informe técnico de visita monitoreo y control de condiciones ambientales  y saneamiento ambiental
Acta de reunión Comité de Gestión y Desempeño Institucional - Sesión Gestión Documental </t>
  </si>
  <si>
    <t>Subdirección Administrativa  y Financiera - Profesional de Gestión Documental y Subdirección de Diseño y Analisis Estrategico Profesional Ambiental - PIGA</t>
  </si>
  <si>
    <t>Se efectua un (1) seguimiento cada dos años</t>
  </si>
  <si>
    <t>Durante el primer cuatrimestre se evidencia el informe técnico de  saneamiento ambiental a los depositos de archvio del Instituto, realizado por el Archivo de Bogotá en 2019</t>
  </si>
  <si>
    <t xml:space="preserve">Informe técnico de visita monitoreo y control de condiciones ambientales  y saneamiento ambiental,  publicado en la carpeta Drive:  https://drive.google.com/drive/folders/0AIx1WEACX2lyUk9PVA
</t>
  </si>
  <si>
    <t>Se efectua un (1) seguimiento en el año 2019</t>
  </si>
  <si>
    <t>Durante el segundo cuatrimestre se  diligencio el Formato de seguimiento al procedimiento de limpieza y desinfección de las áreas y depósitos de archivo FO-805</t>
  </si>
  <si>
    <t xml:space="preserve">No se efectuaron capacitaciones teniendo en cuenta las cuarentenas y condicones de salubridad por covid -19. </t>
  </si>
  <si>
    <t xml:space="preserve">Durante el segundo cuatrimestre se ha realizado conjuntamente con el area de Almacén un total de cuatro seguimientos al consumo y utilización de elementos de archivo en las dependencias de la Entidad. </t>
  </si>
  <si>
    <t xml:space="preserve">Durante el segundo cuatrimestre se evidencia el informe técnico de  saneamiento ambiental a los depositos de archvio del Instituto, realizado por el Archivo de Bogotá en 2019.  </t>
  </si>
  <si>
    <t>Se realizó el seguimiento en el año 2019.</t>
  </si>
  <si>
    <t xml:space="preserve">
3. Inapropiado manejo del Sistema de Conservación -Plan de Preservación digital a largo plazo.</t>
  </si>
  <si>
    <t xml:space="preserve">La obsolescencia de los programas de Software, por no poder ejecutarse en sistemas operativos nuevos, el cambio de hardware con el fin de acceder a tecnologías más rápidas, los documentos digitales almacenados en soportes o formatos tecnológicos que, con el tiempo, corren el riesgo de no poder ser leídos en los nuevos sistemas de software o son susceptibles de daño y degradación potencial, los desastres naturales que ponen en peligro los soportes de almacenamiento de la información, los ataques informáticos o errores humanos realizados con la infraestructura tecnológica por robo, alteración o borrado, el uso inadecuado de dispositivos de almacenamiento al interior de la Entidad, la falta de definición de roles y perfiles y la falta de contraseñas seguras pueden ocasionar pérdida parcial o total de información, contar con la información digital sin software ni hardware adecuados para su lectura, el uso inadecuado de la información, generando con ello la no continuidad de negocio. </t>
  </si>
  <si>
    <t xml:space="preserve">3.1 Obsolescencia de los programas de Software. 
3.2 Cambio de hardware con el fin de acceder a tecnologías más rápidas
3.3 Documentos digitales que corren el riesgo de no poder ser leídos y susceptibles a daños y degradación.
3.4 Desastres naturales que ponen en riesgo los soportes de almacenamiento de la información 
3.5 Ataques informáticos o errores humanos realizados a  la infraestructura tecnológica por robo, alteración o borrado.
3.6 Uso inadecuado de dispositivos de almacenamiento al interior de la Entidad
3.7  La  falta de definición de roles y perfiles y la falta de contraseñas seguras </t>
  </si>
  <si>
    <t>3.1 Pérdida parcial o total de información
3.2 Contar con información digital sin software ni hardware adecuados para su lectura
3.3 Uso inadecuado de la información
3.4 No se garantiza la continuidad del negocio</t>
  </si>
  <si>
    <t>1. El Profesional de Sistemas de las Subdirección de Diseño y Análisis Estratégico y el Profesional de Gestión Documental de la Subdirección Administrativa y Financiera realizan el seguimiento al Plan de Preservación digital a largo plazo cada cuatrimestre,
por lo tanto se diligencia el formato de seguimiento y avances al Plan de preservación digital a largo plazo en el cual se identifican las siguientes categorías:  la política de preservación documental, las estrategias, la gobernanza, la colaboración, los conocimientos técnicos, la identificación de documentos electrónicos a preservar, los formatos de preservación, la comunidad designada, la ingesta, el almacenamiento, la renovación de dispositivos / medios, la integridad, la seguridad, los metadatos de preservación, el acceso y la eliminación segura de documentos electrónicos,
para el análisis del seguimiento de realizan mesas de trabajo interdisciplinarias soportadas en actas de reunión, el formato se seguimiento y avances al Plan de preservación digital a largo plazo y las actas de reunión deben ser publicados como evidencia el drive del usuario gestiondocumental@ipes.gov.co, teniendo en cuenta los lineamientos establecidos por la Subdirección Administrativa y Financiera – Gestión Documental.</t>
  </si>
  <si>
    <t xml:space="preserve">1. Diligenciar el formato de seguimiento y avances al Plan de preservación digital a largo plazo y adelantar las respectivas mesa de trabajo interdisciplinarias para su analisis y compromisos. </t>
  </si>
  <si>
    <t>1. Formato se seguimiento y avances al Plan de preservación digital a largo plazo 
Actas de reunión</t>
  </si>
  <si>
    <t xml:space="preserve">Subdirección Administrativa  y Financiera - Profesional de Gestión Documental y Subdirección de Diseño y Analisis Estrategico Profesional Sistemas </t>
  </si>
  <si>
    <t>4. Ineficiencia operacional en el desarrollo de la Gestión Documental de la Entidad.</t>
  </si>
  <si>
    <t>El recurso humano en las dependencias para las actividades  de gestión documental no cumple con las competencias y perfiles adecuados, factores asocidos a la alta rotación y a la no continuidad del personal para la aplicación de los instrumentos archivísticos de la Entidad, la resistencia al cambio para llevar a cabo los planes,  programas y actividades propias del proceso y la  poca participación de los Servidores Públicos y Contratista en las sensibilizaciones y capacitaciones relacionadas con la administración, organización y salvaguarda de los archivos físicos y electrónicos del Instituto, pueden afectar el cumplimiento de objetivos y reprocesos en las actividades de mejora de la gestión documental de la Entidad, hallazgos por parte de los  entes de control internos y externos y sanciones disciplinarias.</t>
  </si>
  <si>
    <t>4.1 El recurso humano en las dependencias para las actividades  de gestión documental no cumple con las competencias y perfiles adecuados.
4.2 Alta rotación de personal, por tanto falta de continuidad y eficacia de la gestión de archivo.
4.3 Falta de personal y continuidad del mismo para la aplicación de los instrumentos archivísticos de la Entidad.
4.4. Poca participación  de los Servidores Públicos y Contratista en las sensibilizaciones y capacitaciones q relacionadas con la administración, organización y salvaguarda de los archivos físicos y electrónicos del Instituto
4.5 Resistencia al cambio   para llevar a cabo los planes,  programas y actividades propias de la gestión documental</t>
  </si>
  <si>
    <t xml:space="preserve">
4.1. Reprocesos en las actividades de mejora de la gestión documental de la Entidad.
4.2.. Afectación en el  cumplimiento de los objetivos del proceso de Gestión Documental.
4.3. . Hallazgos por parte de los entes de control Internos y externos. 
4.4. Sanciones disciplinarias.</t>
  </si>
  <si>
    <t xml:space="preserve">1. Para el fortalecimiento del conocimiento en gestión documental de los Servidores Públicos y Contratistas la Subdirección Administrativa y Financiera – Gestión Documental, teniendo en cuenta el  Instructivo de Administración de Archivos -IN-005 numeral 6.6 parrafo final y como parte integral del Plan Institucional de Archivo -PINAR -DE-030 programa a través del Plan Institucional de Capacitación -PIC -DE-022 la tematica requerida en materia documental, 
una vez efectuada la sensibilización los parcipantes diligenciarán los siguientes formatos FO- 605 Evaluación pre de conocimientos de capacitación, FO- 606 Evaluación post de conocimientos de capacitación y FO- 607 Evaluación satisfacción capacitación,  los cuales serán revisados por el área de Gestión Documental analizando los factores de mejora, sugerencias, compromisos y seguimiento,
de observar el no diligenciamiento por parte de los asistentes se procede a solicitar el respectivo trámite ante el o los responsables, como evidencia se deben archivaran física o electrónicamente los formatos anteriormente descritos, teniendo  en cuenta la aplicación e implementación de la Tabla de Retención Documental –TRD del Instituto.  
Si la actividad de capacitación no se realiza en el periodo definido se reprograma para su cumplimiento  seguimiento y retroalimentación. </t>
  </si>
  <si>
    <t xml:space="preserve">2. El proceso de Gestión Documental realiza el seguimiento a las capacitaciones programas y realizadas teniendo en cuenta el Plan Institucional de Capacitación -PIC cada vez que se requiera, 
utilizando el formato de seguimiento a capacitaciones de gestión documental en el cual se identifica la tematica, la fecha, la dependencia, el número de Servidores Públicos y Contratistas capacitados,  el diligenciamiento de los formatos FO- 605 Evaluación pre de conocimientos de capacitación, FO- 606 Evaluación post de conocimientos de capacitación,  FO- 607 Evaluación satisfacción capacitación  y el formulario electrónico de preguntas relacionadas con cada sensibilización identificando las necesidades de complementación o dudas de los participantes, igualmente se analiza el total de personas convocadas a las capacitaciones sobre el total de participantes por dependencia y tematica
el reporte de las capacitaciones y el seguimiento efectuado se envía electronicamente al área de Talento Humano y se publica en el drive de gestiondocumental@ipes.gov.co carpeta PINAR,  teniendo  en cuenta la aplicación e implementación de la Tabla de Retención Documental –TRD del Instituto. </t>
  </si>
  <si>
    <t>1. Programar y realizar las capaciaciones de Gestión Documental  para los Servidores Públicos y Contratistas del Institito, dentro Plan Institucional de Capacitación -PIC -DE -022</t>
  </si>
  <si>
    <t xml:space="preserve">Formatos; FO- 605 Evaluación pre de conocimientos de capacitación, FO- 606 Evaluación post de conocimientos de capacitación y FO- 607 Evaluación satisfacción capacitación, Presentación en power point y correos o planillas de asistencia </t>
  </si>
  <si>
    <t>Instructivo de Administración de Archivos -IN-005 numeral 6.6 parrafo final y como parte integral del Plan Institucional de Archivo -PINAR -DE-030 programa a través del Plan Institucional de Capacitación -PIC -DE-022</t>
  </si>
  <si>
    <t xml:space="preserve">Subdirección Administrativa y Financiera - Profesional de Gestión Documental  y Profesional de Talento Humano </t>
  </si>
  <si>
    <t xml:space="preserve">Se realizan 16 capacitaciones al año </t>
  </si>
  <si>
    <t xml:space="preserve">Se adelanto durante el primer cuatrimestre un total de 7 capacitaciones a las dependencias en la siguiente tematica: Directiva 03 de 2013, Conservación y preservación de documentos fisicos y digitales, Transferencias documentales primarias y secundarias, Plan institucional de archivo y programa de gestión documental y administración de comunicaciones oficiales, lo anterior dando cumplimiento al Plan Institucional de Capacitación -PIC. </t>
  </si>
  <si>
    <t>Formatos; FO- 605 Evaluación pre de conocimientos de capacitación, FO- 606 Evaluación post de conocimientos de capacitación y FO- 607 Evaluación satisfacción capacitación, Presentación en power point y correos o planillas de asistencia se encuentran  publicados en la carpeta Drive:  https://drive.google.com/drive/folders/0AIx1WEACX2lyUk9PVA</t>
  </si>
  <si>
    <t>Se realizaron cuatro (4)  capacitaciones de las dieciseis (16) programadas en el mes de marzo de 2020 teniendo el cuenta el Plan Instituciona de Capacitación PIC</t>
  </si>
  <si>
    <t>2. Mediante el formato seguimiento a capacitaciones de gestión documental se identifican las necesidades manifiestas por los participantes y se analiza el total de personas convocadas a las capacitaciones sobre el total de participantes por dependencia y tematica</t>
  </si>
  <si>
    <t xml:space="preserve">Formato de seguimiento a capacitaciones </t>
  </si>
  <si>
    <t xml:space="preserve">Se aplica el seguimiento a las ocho (8) capacitaciones realizadas durante los meses de marzo y junio de 2020
Este indicador se reportará en el tercer cuatrimestre </t>
  </si>
  <si>
    <t xml:space="preserve">Se adelanto durante el segundo  cuatrimestre un total de 7 capacitaciones a las dependencias en la siguiente tematica: Directiva 03 de 2013, Conservación y preservación de documentos fisicos y digitales, Transferencias documentales primarias y secundarias, Plan institucional de archivo y programa de gestión documental y administración de comunicaciones oficiales, lo anterior dando cumplimiento al Plan Institucional de Capacitación -PIC. </t>
  </si>
  <si>
    <t>Se realizaron ocho (8)  capacitaciones de las dieciseis (16) programadas en el mes de junio de 2020 teniendo el cuenta el Plan Instituciona de Capacitación PIC</t>
  </si>
  <si>
    <t xml:space="preserve">5. Gestión inoportuna en la entrega de las comunicaciones oficiales a las dependencias y al responsable de su tramite.  </t>
  </si>
  <si>
    <t xml:space="preserve">El reparto de las comunicaciones oficiales realizado por el operador de mensajeria a las dependencias  a destiempos puden traer con sigo entregas inoportunas y atrasos en el tramite.  Igualmente se pueden presentar demoras por parte del responsable de la distribución interna al personal designado para dar respuesta a las mismas </t>
  </si>
  <si>
    <t>5.1. Falta de aplicación de los  procedimientos para la radicación y entrega de la correspondencia a las dependencias 
5.2. Demora  en el reparto de las comunicaciones oficiales a las dependencias por parte del operador del servicio de mensajería
5.3. Tardanza en cada una de las dependencias para la entrega de las comunicaciones oficiales al personal  delegado para su trámite oportuno</t>
  </si>
  <si>
    <t xml:space="preserve">5.1. Acciones jurídicas en contra del Instituto 
5.2. Sanciones disciplinarias y administrativas </t>
  </si>
  <si>
    <t xml:space="preserve">1. El prestador del servicio de mensajería del Instituto, para evitar el atraso en el reparto y entrega de las comunicaciones oficiales a las dependencias con la oportunidad requerida y de acuerdo con el Procedimiento para la administración de comunicaciones -PR-064, diariamente utiliza la planilla de reparto de correspondencia, generada electrónicamente por el aplicativo de radicación del Instituto efectuando en los horarios establecidos los respectivos repartos por área,
si durante el recorrido de reparto en el área de destino no es recepcionada o recibida  la documentación se  registrada en la casilla de anotaciones la hora en que se efectúo la actividad , con este dato el operador realiza la observación por correo electronico al responsable y Jefe inmediato con el objetivo de corregir el contratiempo y generar la trazabilidad del proceso 
las evidencias se archivaran física o electrónicamente teniendo en cuenta la aplicación e implementación de la Tabla de Retención Documental –TRD del Instituto.  </t>
  </si>
  <si>
    <t xml:space="preserve">2. Para evitar la demora en la distribución interna los Servidores Públicos y Contratistas designados en cada dependencia efectuan el reparto interno diariamente de las comunicaciones oficiales para el respectivo trámite de respuesta
mediante el Formato FO-268 Control correspondencia en las areas, el cual hace parte del Procedimiento para la administración de comunicaciones oficiales -PR-064,  
el área de Gestión Documental realizará la revisión de este instrumento mensualmente y si observa que la planilla no esta debidamente diligenciada, solicitará al responsable los ajustes que se requieran verificando el cumplimiento de los mismos,
como evidencia se debe archivar física o electrónicamente, el Formato único por dependencia FO-268 Control correspondencia en las areas teniendo en cuenta la aplicación e implementacuón de la Tabla de Retención Documental –TRD del Instituto. </t>
  </si>
  <si>
    <t>3. Los Servidores Públicos y Contratistas de la Entidad dada la emergencia ocasionada por el Covid-19 tramitan diariamente las comunicaciones oficiales a través de la ventanilla electrónica del Instituto, emulando las condiciones del ambiente físico de la unidad de correspondencia por lo tanto se gestiona de manera centralizada y normalizada, los servicios de recepción, radicación y distribución de las comunicaciones en ambiente electrónico a través del correo gestiondocumental@ipes.gov.co, 
teniendo en cuenta el registro de la información en el aplicativo de la Entidad la Unidad de Correspondencia genera un archivo plano con las comunicaciones recibidas, internas y enviadas identificado con el nombre de Informe registro de comunicaciones oficiales el cual contiene: el tipo de comunicación, el número de radicación, la fecha de radicación, el destinatario, el remitente, el asunto y las observaciones, 
identifica si los documentos fueron firmados con firma autógrafa insertada en el documento o con la palabra original firmado, si se generaron de esta forma se solicitará la aplicación de firmas electrónicas o la generación del documento en medio físico para su firma, teniendo en cuenta la autenticidad, integridad y fiabilidad de los documentos producidos electrónicamente. 
El informe registro de comunicaciones oficiales debe estar publicado como evidencia en el drive del usuario gestiondocumental@ipes.gov.co, carpeta Archivos electrónicos unidad de correspondencia 2020, teniendo en cuenta los lineamientos establecidos por la Subdirección Administrativa y Financiera – Gestión Documental.</t>
  </si>
  <si>
    <t>1. Seguimiento mensual a la entrega oportuna de las comunicaciones de acuerdo con los registros de la Planilla de reparto de correspondencia</t>
  </si>
  <si>
    <t>Planilla de reparto de correspondencia</t>
  </si>
  <si>
    <t xml:space="preserve">Subdirección Administrativa  y Financiera - Profesional de Gestión Documental  Unidad de Correspondencia  </t>
  </si>
  <si>
    <t xml:space="preserve">Se efectuó durante el primer cuatrimestre  la elaboración de las planillas de reparto fisica y electronicamente para el entrega de las comunicaciones a las dependencias durante los meses de marzo y abril se generaron las circulares 20, 21 y 22 para el manejo de las comunicaciones y la radicación de procesos contractuales, dada la emergencia de salud por Covid 19. </t>
  </si>
  <si>
    <t xml:space="preserve">Planilla de reparto de correspondencia que se encuentran fisicamente en la Entidad en el archivo de la Unidad de correspondencias y planillas electronicas generadas durante los mes de marzo y abril y las circulares las cuales se encuentran publicadas en la carpeta Drive:  https://drive.google.com/drive/folders/0AIx1WEACX2lyUk9PVA </t>
  </si>
  <si>
    <t xml:space="preserve">2. Seguimiento mensual al  Formato FO-268 Control correspondencia en las areas versión (2). </t>
  </si>
  <si>
    <t xml:space="preserve">FO - 268  Control correspondencia en las areas versión (2). </t>
  </si>
  <si>
    <t xml:space="preserve">Subdirección Administrativa  y Financiera - Profesional de Gestión Documental y   Profesional Servicio al Usuario </t>
  </si>
  <si>
    <t>Durante el primer cuatrimestre se  realiza seguimiento en cuanto a la actualización del formato FO-268  Control correspondencia en las areas versión (2). y se elaboró el respectivo informe.</t>
  </si>
  <si>
    <t xml:space="preserve">FO - 268  Control correspondencia en las areas versión (2).  actualizada e informe los cuales  se encuentran publicados en la carpeta Drive:  https://drive.google.com/drive/folders/0AIx1WEACX2lyUk9PVA </t>
  </si>
  <si>
    <t xml:space="preserve">3.  Elaborar el Informe registro de comunicaciones oficiales identificando  si los documentos fueron firmados con firma autógrafa insertada en el documento o con la palabra original firmado, si se generaron de esta forma se solicitará la aplicación de firmas electrónicas o la generación del documento en medio físico para su firma, teniendo en cuenta la autenticidad, integridad y fiabilidad de los documentos producidos electrónicamente. </t>
  </si>
  <si>
    <t>Documento en excel informe de registro de comunicaciones oficiales</t>
  </si>
  <si>
    <t xml:space="preserve">Se efectua un (1) seguimiento mensual
Este indicador se reportará en el tercer cuatrimestre </t>
  </si>
  <si>
    <t xml:space="preserve">Se efectuo el proceso de reparto de correspondencia a las dependencia dando cumplimiento a la circular 047 "Lineamientos para uso de documentos electroncos en ambiente de trabajo en casa por la contingencia generada por la emergencia sanitaria covid -19" de 2020 del Archivo de Bogotá </t>
  </si>
  <si>
    <t xml:space="preserve">Durante el segundo cuatrimestre se  realiza reunión con el area de Servicio al Usuario  en cuanto a la actualización del formato FO-268  Control correspondencia en las areas versión (2), para su incorporación en ambiente electronico. </t>
  </si>
  <si>
    <t>La accion que se menciona en el plan de tratamiento es coherente al reporte del vance del II cuatrimestre</t>
  </si>
  <si>
    <t>Interpelar con el responsable para conocer cuales son las situaciones de dificultad que se presentan durante el ejercicio de la accion establecida en el plan de tratamiento
No se identifica en el formato si corresponde al FO-160</t>
  </si>
  <si>
    <t>Interpelar con el responsable para conocer cuales son las situaciones de dificultad que se presentan durante el ejercicio de la accion establecida en el plan de tratamiento
No se identifica en el formato si corresponde al FO-063</t>
  </si>
  <si>
    <t>Interpelar con el responsable para conocer cuales son las situaciones de dificultad que se presentan durante el ejercicio de la accion establecida en el plan de tratamiento
No se identifica en el formato si corresponde al FO-064</t>
  </si>
  <si>
    <t xml:space="preserve"> Se valida en el tercer  cuatrimestre </t>
  </si>
  <si>
    <t>La accion que se menciona en el plan de tratamiento no es coherente al reporte del vance del II cuatrimestre</t>
  </si>
  <si>
    <t>Dado que las capacitaciones no se pudieron realizar, es valido la accion que reportan sin embargo actualizarla en el plan de tratamiento.</t>
  </si>
  <si>
    <t>El soporte que se menciona en el plan de tratamiento es coherente al reporte del vance del II cuatrimestre</t>
  </si>
  <si>
    <t xml:space="preserve">Sin embargo la accion o el producto resultante de la accion carece de soporte ya que se menciona la accion de analizar:
Analizar el formato de seguimiento consumo de elementos de archivo 
</t>
  </si>
  <si>
    <t>No se reporta avance de esta accion que se desarrolla cada cuatrimestre</t>
  </si>
  <si>
    <t>Se mantiene informe técnico de  saneamiento ambiental a los depositos de archvio del Instituto, realizado por el Archivo de Bogotá en 2019</t>
  </si>
  <si>
    <t>En que se soporta la frecuencia cada 2 años?</t>
  </si>
  <si>
    <t>No se reporta avance de esta accion que se desarrolla en el III cuatrimestre</t>
  </si>
  <si>
    <t>En que se soporta el ejericicio en el III cuatrimestre?</t>
  </si>
  <si>
    <t>Existe un cronograma de capacitaciones según el PIC?</t>
  </si>
  <si>
    <t>Interpelar con el gestor las situaciones de dificultad que se presentan durante el ejercicio de reparto de correspondencia</t>
  </si>
  <si>
    <t>Interpelar con el gestor las situaciones de dificultad que se presentan durante el ejercicio de reparto de correspondencia
Las evidencias estan vinculadas en la carpeta del riesgo #4 y este riesgo se menciona como riesgo #5</t>
  </si>
  <si>
    <t>En proceso de validacion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</si>
</sst>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9"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4"/>
      <name val="Cambria"/>
      <family val="1"/>
    </font>
    <font>
      <sz val="14"/>
      <color rgb="FFFF0000"/>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theme="8"/>
      </right>
      <top style="thin">
        <color indexed="64"/>
      </top>
      <bottom style="thin">
        <color indexed="64"/>
      </bottom>
      <diagonal/>
    </border>
    <border>
      <left style="thin">
        <color indexed="64"/>
      </left>
      <right style="medium">
        <color theme="8"/>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9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25"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xf numFmtId="0" fontId="33" fillId="0" borderId="0" xfId="0" applyFont="1"/>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9" fillId="0" borderId="1" xfId="0" applyFont="1" applyFill="1" applyBorder="1" applyAlignment="1">
      <alignment horizontal="justify" vertical="center" wrapText="1"/>
    </xf>
    <xf numFmtId="0" fontId="9" fillId="0" borderId="1" xfId="0" applyFont="1" applyBorder="1" applyAlignment="1" applyProtection="1">
      <alignment horizontal="justify" vertical="center" wrapText="1"/>
      <protection locked="0"/>
    </xf>
    <xf numFmtId="0" fontId="30" fillId="9" borderId="10" xfId="0" applyFont="1" applyFill="1" applyBorder="1" applyAlignment="1">
      <alignment horizontal="center" vertical="center" wrapText="1"/>
    </xf>
    <xf numFmtId="0" fontId="30" fillId="9" borderId="42" xfId="0" applyFont="1" applyFill="1" applyBorder="1" applyAlignment="1">
      <alignment horizontal="center" vertical="center" textRotation="90" wrapText="1"/>
    </xf>
    <xf numFmtId="0" fontId="30" fillId="9" borderId="43"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top" wrapText="1"/>
      <protection locked="0"/>
    </xf>
    <xf numFmtId="164"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9" fontId="4" fillId="0" borderId="1" xfId="0" applyNumberFormat="1" applyFont="1" applyBorder="1" applyAlignment="1" applyProtection="1">
      <alignment horizontal="center" vertical="center" wrapText="1"/>
      <protection locked="0"/>
    </xf>
    <xf numFmtId="0" fontId="9" fillId="0" borderId="51" xfId="0" applyFont="1" applyFill="1" applyBorder="1" applyAlignment="1" applyProtection="1">
      <alignment horizontal="justify" vertical="top" wrapText="1"/>
      <protection locked="0"/>
    </xf>
    <xf numFmtId="0" fontId="9" fillId="0" borderId="52" xfId="0" applyFont="1" applyFill="1" applyBorder="1" applyAlignment="1" applyProtection="1">
      <alignment horizontal="justify" vertical="top" wrapText="1"/>
      <protection locked="0"/>
    </xf>
    <xf numFmtId="0" fontId="9" fillId="14" borderId="1" xfId="0" applyFont="1" applyFill="1" applyBorder="1" applyAlignment="1" applyProtection="1">
      <alignment horizontal="justify" vertical="center" wrapText="1"/>
      <protection locked="0"/>
    </xf>
    <xf numFmtId="164" fontId="9" fillId="14" borderId="1" xfId="0" applyNumberFormat="1"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top" wrapText="1"/>
      <protection locked="0"/>
    </xf>
    <xf numFmtId="0" fontId="1" fillId="14" borderId="1" xfId="0" applyFont="1" applyFill="1" applyBorder="1" applyAlignment="1" applyProtection="1">
      <alignment horizontal="justify" vertical="center" wrapText="1"/>
      <protection locked="0"/>
    </xf>
    <xf numFmtId="0" fontId="4" fillId="14" borderId="1" xfId="0" applyFont="1" applyFill="1" applyBorder="1" applyAlignment="1" applyProtection="1">
      <alignment horizontal="justify" vertical="center" wrapText="1"/>
      <protection locked="0"/>
    </xf>
    <xf numFmtId="0" fontId="9" fillId="14" borderId="1" xfId="0" applyFont="1" applyFill="1" applyBorder="1" applyAlignment="1">
      <alignment horizontal="justify" vertical="center" wrapText="1"/>
    </xf>
    <xf numFmtId="0" fontId="9" fillId="14" borderId="1"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3" fillId="14" borderId="1" xfId="0" applyFont="1" applyFill="1" applyBorder="1" applyAlignment="1" applyProtection="1">
      <alignment horizontal="justify" vertical="center" wrapText="1"/>
      <protection locked="0"/>
    </xf>
    <xf numFmtId="14" fontId="3" fillId="14" borderId="1" xfId="0" applyNumberFormat="1"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49"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2" fillId="0" borderId="38"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6"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horizontal="left" vertical="center" wrapText="1"/>
    </xf>
    <xf numFmtId="0" fontId="32" fillId="0" borderId="37" xfId="0" applyFont="1" applyBorder="1" applyAlignment="1">
      <alignment horizontal="left" vertical="center" wrapText="1"/>
    </xf>
    <xf numFmtId="0" fontId="30" fillId="9" borderId="46" xfId="0" applyFont="1" applyFill="1" applyBorder="1" applyAlignment="1">
      <alignment horizontal="center" vertical="center" textRotation="90" wrapText="1"/>
    </xf>
    <xf numFmtId="0" fontId="30" fillId="9" borderId="43"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48" fillId="0" borderId="44"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6" xfId="0" applyFont="1" applyBorder="1" applyAlignment="1">
      <alignment horizontal="center" vertical="center" wrapText="1"/>
    </xf>
    <xf numFmtId="0" fontId="31" fillId="14" borderId="44"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2" fillId="0" borderId="7" xfId="0" applyFont="1" applyBorder="1" applyAlignment="1">
      <alignment horizontal="center" vertical="center" wrapText="1"/>
    </xf>
    <xf numFmtId="0" fontId="32" fillId="0" borderId="45" xfId="0" applyFont="1" applyBorder="1" applyAlignment="1">
      <alignment horizontal="center" vertical="center" wrapText="1"/>
    </xf>
    <xf numFmtId="0" fontId="48" fillId="14" borderId="44" xfId="0" applyFont="1" applyFill="1" applyBorder="1" applyAlignment="1">
      <alignment horizontal="center" vertical="center" wrapText="1"/>
    </xf>
    <xf numFmtId="0" fontId="48" fillId="14" borderId="7" xfId="0" applyFont="1" applyFill="1" applyBorder="1" applyAlignment="1">
      <alignment horizontal="center" vertical="center" wrapText="1"/>
    </xf>
    <xf numFmtId="0" fontId="48" fillId="14" borderId="6" xfId="0" applyFont="1" applyFill="1" applyBorder="1" applyAlignment="1">
      <alignment horizontal="center" vertical="center" wrapText="1"/>
    </xf>
    <xf numFmtId="0" fontId="48" fillId="0" borderId="5" xfId="0" applyFont="1" applyBorder="1" applyAlignment="1">
      <alignment horizontal="center" vertical="center" wrapText="1"/>
    </xf>
    <xf numFmtId="0" fontId="48" fillId="0" borderId="45"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1" fillId="14" borderId="40"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41" xfId="0" applyFont="1" applyBorder="1" applyAlignment="1">
      <alignment horizontal="center" vertical="center" wrapText="1"/>
    </xf>
    <xf numFmtId="0" fontId="31" fillId="0" borderId="40" xfId="0" applyFont="1" applyBorder="1" applyAlignment="1">
      <alignment horizontal="justify" vertical="center" wrapText="1"/>
    </xf>
    <xf numFmtId="0" fontId="31" fillId="0" borderId="33" xfId="0" applyFont="1" applyBorder="1" applyAlignment="1">
      <alignment horizontal="justify" vertical="center" wrapText="1"/>
    </xf>
    <xf numFmtId="0" fontId="32" fillId="0" borderId="33" xfId="0" applyFont="1" applyBorder="1" applyAlignment="1">
      <alignment horizontal="justify" vertical="center" wrapText="1"/>
    </xf>
    <xf numFmtId="0" fontId="32" fillId="0" borderId="41" xfId="0" applyFont="1" applyBorder="1" applyAlignment="1">
      <alignment horizontal="justify" vertical="center" wrapText="1"/>
    </xf>
    <xf numFmtId="0" fontId="32" fillId="0" borderId="40"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1"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41"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cellXfs>
  <cellStyles count="6">
    <cellStyle name="Hipervínculo 2" xfId="4"/>
    <cellStyle name="Normal" xfId="0" builtinId="0"/>
    <cellStyle name="Normal 2" xfId="5"/>
    <cellStyle name="Normal 3" xfId="1"/>
    <cellStyle name="Normal 3 2" xfId="3"/>
    <cellStyle name="Porcentaje" xfId="2" builtinId="5"/>
  </cellStyles>
  <dxfs count="35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extLst>
        </xdr:cNvPr>
        <xdr:cNvSpPr/>
      </xdr:nvSpPr>
      <xdr:spPr>
        <a:xfrm>
          <a:off x="17456524" y="219634"/>
          <a:ext cx="110433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152400</xdr:colOff>
      <xdr:row>1</xdr:row>
      <xdr:rowOff>95250</xdr:rowOff>
    </xdr:from>
    <xdr:to>
      <xdr:col>0</xdr:col>
      <xdr:colOff>1152525</xdr:colOff>
      <xdr:row>7</xdr:row>
      <xdr:rowOff>95250</xdr:rowOff>
    </xdr:to>
    <xdr:pic>
      <xdr:nvPicPr>
        <xdr:cNvPr id="5" name="Picture 23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247650"/>
          <a:ext cx="1000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6" name="Flecha: hacia la izquierda 1">
          <a:hlinkClick xmlns:r="http://schemas.openxmlformats.org/officeDocument/2006/relationships" r:id="rId1"/>
          <a:extLst>
            <a:ext uri="{FF2B5EF4-FFF2-40B4-BE49-F238E27FC236}"/>
          </a:extLst>
        </xdr:cNvPr>
        <xdr:cNvSpPr/>
      </xdr:nvSpPr>
      <xdr:spPr>
        <a:xfrm>
          <a:off x="17456524" y="219634"/>
          <a:ext cx="110433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152400</xdr:colOff>
      <xdr:row>1</xdr:row>
      <xdr:rowOff>95250</xdr:rowOff>
    </xdr:from>
    <xdr:to>
      <xdr:col>0</xdr:col>
      <xdr:colOff>1152525</xdr:colOff>
      <xdr:row>7</xdr:row>
      <xdr:rowOff>95250</xdr:rowOff>
    </xdr:to>
    <xdr:pic>
      <xdr:nvPicPr>
        <xdr:cNvPr id="7" name="Picture 23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247650"/>
          <a:ext cx="1000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8" name="Flecha: hacia la izquierda 1">
          <a:hlinkClick xmlns:r="http://schemas.openxmlformats.org/officeDocument/2006/relationships" r:id="rId1"/>
          <a:extLst>
            <a:ext uri="{FF2B5EF4-FFF2-40B4-BE49-F238E27FC236}"/>
          </a:extLst>
        </xdr:cNvPr>
        <xdr:cNvSpPr/>
      </xdr:nvSpPr>
      <xdr:spPr>
        <a:xfrm>
          <a:off x="17456524" y="219634"/>
          <a:ext cx="110433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152400</xdr:colOff>
      <xdr:row>1</xdr:row>
      <xdr:rowOff>95250</xdr:rowOff>
    </xdr:from>
    <xdr:to>
      <xdr:col>0</xdr:col>
      <xdr:colOff>1152525</xdr:colOff>
      <xdr:row>7</xdr:row>
      <xdr:rowOff>95250</xdr:rowOff>
    </xdr:to>
    <xdr:pic>
      <xdr:nvPicPr>
        <xdr:cNvPr id="9" name="Picture 23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247650"/>
          <a:ext cx="1000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10" name="Flecha: hacia la izquierda 1">
          <a:hlinkClick xmlns:r="http://schemas.openxmlformats.org/officeDocument/2006/relationships" r:id="rId1"/>
          <a:extLst>
            <a:ext uri="{FF2B5EF4-FFF2-40B4-BE49-F238E27FC236}"/>
          </a:extLst>
        </xdr:cNvPr>
        <xdr:cNvSpPr/>
      </xdr:nvSpPr>
      <xdr:spPr>
        <a:xfrm>
          <a:off x="17456524" y="219634"/>
          <a:ext cx="110433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152400</xdr:colOff>
      <xdr:row>1</xdr:row>
      <xdr:rowOff>95250</xdr:rowOff>
    </xdr:from>
    <xdr:to>
      <xdr:col>0</xdr:col>
      <xdr:colOff>1152525</xdr:colOff>
      <xdr:row>7</xdr:row>
      <xdr:rowOff>95250</xdr:rowOff>
    </xdr:to>
    <xdr:pic>
      <xdr:nvPicPr>
        <xdr:cNvPr id="11" name="Picture 23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247650"/>
          <a:ext cx="1000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70" zoomScaleNormal="70" zoomScaleSheetLayoutView="70" workbookViewId="0">
      <selection activeCell="B1" sqref="B1:W8"/>
    </sheetView>
  </sheetViews>
  <sheetFormatPr baseColWidth="10" defaultRowHeight="15" x14ac:dyDescent="0.25"/>
  <cols>
    <col min="1" max="1" width="18.85546875" style="213" customWidth="1"/>
    <col min="2" max="5" width="6.140625" style="213" customWidth="1"/>
    <col min="6" max="9" width="8.5703125" style="213" customWidth="1"/>
    <col min="10" max="10" width="20.42578125" style="213" customWidth="1"/>
    <col min="11" max="13" width="20.85546875" style="213" customWidth="1"/>
    <col min="14" max="18" width="9.5703125" style="213" customWidth="1"/>
    <col min="19" max="19" width="17.42578125" style="213" customWidth="1"/>
    <col min="20" max="22" width="14.7109375" style="108" customWidth="1"/>
    <col min="23" max="256" width="11.42578125" style="213"/>
    <col min="257" max="257" width="18.85546875" style="213" customWidth="1"/>
    <col min="258" max="261" width="6.140625" style="213" customWidth="1"/>
    <col min="262" max="265" width="8.5703125" style="213" customWidth="1"/>
    <col min="266" max="266" width="20.42578125" style="213" customWidth="1"/>
    <col min="267" max="269" width="20.85546875" style="213" customWidth="1"/>
    <col min="270" max="274" width="9.5703125" style="213" customWidth="1"/>
    <col min="275" max="275" width="17.42578125" style="213" customWidth="1"/>
    <col min="276" max="278" width="14.7109375" style="213" customWidth="1"/>
    <col min="279" max="512" width="11.42578125" style="213"/>
    <col min="513" max="513" width="18.85546875" style="213" customWidth="1"/>
    <col min="514" max="517" width="6.140625" style="213" customWidth="1"/>
    <col min="518" max="521" width="8.5703125" style="213" customWidth="1"/>
    <col min="522" max="522" width="20.42578125" style="213" customWidth="1"/>
    <col min="523" max="525" width="20.85546875" style="213" customWidth="1"/>
    <col min="526" max="530" width="9.5703125" style="213" customWidth="1"/>
    <col min="531" max="531" width="17.42578125" style="213" customWidth="1"/>
    <col min="532" max="534" width="14.7109375" style="213" customWidth="1"/>
    <col min="535" max="768" width="11.42578125" style="213"/>
    <col min="769" max="769" width="18.85546875" style="213" customWidth="1"/>
    <col min="770" max="773" width="6.140625" style="213" customWidth="1"/>
    <col min="774" max="777" width="8.5703125" style="213" customWidth="1"/>
    <col min="778" max="778" width="20.42578125" style="213" customWidth="1"/>
    <col min="779" max="781" width="20.85546875" style="213" customWidth="1"/>
    <col min="782" max="786" width="9.5703125" style="213" customWidth="1"/>
    <col min="787" max="787" width="17.42578125" style="213" customWidth="1"/>
    <col min="788" max="790" width="14.7109375" style="213" customWidth="1"/>
    <col min="791" max="1024" width="11.42578125" style="213"/>
    <col min="1025" max="1025" width="18.85546875" style="213" customWidth="1"/>
    <col min="1026" max="1029" width="6.140625" style="213" customWidth="1"/>
    <col min="1030" max="1033" width="8.5703125" style="213" customWidth="1"/>
    <col min="1034" max="1034" width="20.42578125" style="213" customWidth="1"/>
    <col min="1035" max="1037" width="20.85546875" style="213" customWidth="1"/>
    <col min="1038" max="1042" width="9.5703125" style="213" customWidth="1"/>
    <col min="1043" max="1043" width="17.42578125" style="213" customWidth="1"/>
    <col min="1044" max="1046" width="14.7109375" style="213" customWidth="1"/>
    <col min="1047" max="1280" width="11.42578125" style="213"/>
    <col min="1281" max="1281" width="18.85546875" style="213" customWidth="1"/>
    <col min="1282" max="1285" width="6.140625" style="213" customWidth="1"/>
    <col min="1286" max="1289" width="8.5703125" style="213" customWidth="1"/>
    <col min="1290" max="1290" width="20.42578125" style="213" customWidth="1"/>
    <col min="1291" max="1293" width="20.85546875" style="213" customWidth="1"/>
    <col min="1294" max="1298" width="9.5703125" style="213" customWidth="1"/>
    <col min="1299" max="1299" width="17.42578125" style="213" customWidth="1"/>
    <col min="1300" max="1302" width="14.7109375" style="213" customWidth="1"/>
    <col min="1303" max="1536" width="11.42578125" style="213"/>
    <col min="1537" max="1537" width="18.85546875" style="213" customWidth="1"/>
    <col min="1538" max="1541" width="6.140625" style="213" customWidth="1"/>
    <col min="1542" max="1545" width="8.5703125" style="213" customWidth="1"/>
    <col min="1546" max="1546" width="20.42578125" style="213" customWidth="1"/>
    <col min="1547" max="1549" width="20.85546875" style="213" customWidth="1"/>
    <col min="1550" max="1554" width="9.5703125" style="213" customWidth="1"/>
    <col min="1555" max="1555" width="17.42578125" style="213" customWidth="1"/>
    <col min="1556" max="1558" width="14.7109375" style="213" customWidth="1"/>
    <col min="1559" max="1792" width="11.42578125" style="213"/>
    <col min="1793" max="1793" width="18.85546875" style="213" customWidth="1"/>
    <col min="1794" max="1797" width="6.140625" style="213" customWidth="1"/>
    <col min="1798" max="1801" width="8.5703125" style="213" customWidth="1"/>
    <col min="1802" max="1802" width="20.42578125" style="213" customWidth="1"/>
    <col min="1803" max="1805" width="20.85546875" style="213" customWidth="1"/>
    <col min="1806" max="1810" width="9.5703125" style="213" customWidth="1"/>
    <col min="1811" max="1811" width="17.42578125" style="213" customWidth="1"/>
    <col min="1812" max="1814" width="14.7109375" style="213" customWidth="1"/>
    <col min="1815" max="2048" width="11.42578125" style="213"/>
    <col min="2049" max="2049" width="18.85546875" style="213" customWidth="1"/>
    <col min="2050" max="2053" width="6.140625" style="213" customWidth="1"/>
    <col min="2054" max="2057" width="8.5703125" style="213" customWidth="1"/>
    <col min="2058" max="2058" width="20.42578125" style="213" customWidth="1"/>
    <col min="2059" max="2061" width="20.85546875" style="213" customWidth="1"/>
    <col min="2062" max="2066" width="9.5703125" style="213" customWidth="1"/>
    <col min="2067" max="2067" width="17.42578125" style="213" customWidth="1"/>
    <col min="2068" max="2070" width="14.7109375" style="213" customWidth="1"/>
    <col min="2071" max="2304" width="11.42578125" style="213"/>
    <col min="2305" max="2305" width="18.85546875" style="213" customWidth="1"/>
    <col min="2306" max="2309" width="6.140625" style="213" customWidth="1"/>
    <col min="2310" max="2313" width="8.5703125" style="213" customWidth="1"/>
    <col min="2314" max="2314" width="20.42578125" style="213" customWidth="1"/>
    <col min="2315" max="2317" width="20.85546875" style="213" customWidth="1"/>
    <col min="2318" max="2322" width="9.5703125" style="213" customWidth="1"/>
    <col min="2323" max="2323" width="17.42578125" style="213" customWidth="1"/>
    <col min="2324" max="2326" width="14.7109375" style="213" customWidth="1"/>
    <col min="2327" max="2560" width="11.42578125" style="213"/>
    <col min="2561" max="2561" width="18.85546875" style="213" customWidth="1"/>
    <col min="2562" max="2565" width="6.140625" style="213" customWidth="1"/>
    <col min="2566" max="2569" width="8.5703125" style="213" customWidth="1"/>
    <col min="2570" max="2570" width="20.42578125" style="213" customWidth="1"/>
    <col min="2571" max="2573" width="20.85546875" style="213" customWidth="1"/>
    <col min="2574" max="2578" width="9.5703125" style="213" customWidth="1"/>
    <col min="2579" max="2579" width="17.42578125" style="213" customWidth="1"/>
    <col min="2580" max="2582" width="14.7109375" style="213" customWidth="1"/>
    <col min="2583" max="2816" width="11.42578125" style="213"/>
    <col min="2817" max="2817" width="18.85546875" style="213" customWidth="1"/>
    <col min="2818" max="2821" width="6.140625" style="213" customWidth="1"/>
    <col min="2822" max="2825" width="8.5703125" style="213" customWidth="1"/>
    <col min="2826" max="2826" width="20.42578125" style="213" customWidth="1"/>
    <col min="2827" max="2829" width="20.85546875" style="213" customWidth="1"/>
    <col min="2830" max="2834" width="9.5703125" style="213" customWidth="1"/>
    <col min="2835" max="2835" width="17.42578125" style="213" customWidth="1"/>
    <col min="2836" max="2838" width="14.7109375" style="213" customWidth="1"/>
    <col min="2839" max="3072" width="11.42578125" style="213"/>
    <col min="3073" max="3073" width="18.85546875" style="213" customWidth="1"/>
    <col min="3074" max="3077" width="6.140625" style="213" customWidth="1"/>
    <col min="3078" max="3081" width="8.5703125" style="213" customWidth="1"/>
    <col min="3082" max="3082" width="20.42578125" style="213" customWidth="1"/>
    <col min="3083" max="3085" width="20.85546875" style="213" customWidth="1"/>
    <col min="3086" max="3090" width="9.5703125" style="213" customWidth="1"/>
    <col min="3091" max="3091" width="17.42578125" style="213" customWidth="1"/>
    <col min="3092" max="3094" width="14.7109375" style="213" customWidth="1"/>
    <col min="3095" max="3328" width="11.42578125" style="213"/>
    <col min="3329" max="3329" width="18.85546875" style="213" customWidth="1"/>
    <col min="3330" max="3333" width="6.140625" style="213" customWidth="1"/>
    <col min="3334" max="3337" width="8.5703125" style="213" customWidth="1"/>
    <col min="3338" max="3338" width="20.42578125" style="213" customWidth="1"/>
    <col min="3339" max="3341" width="20.85546875" style="213" customWidth="1"/>
    <col min="3342" max="3346" width="9.5703125" style="213" customWidth="1"/>
    <col min="3347" max="3347" width="17.42578125" style="213" customWidth="1"/>
    <col min="3348" max="3350" width="14.7109375" style="213" customWidth="1"/>
    <col min="3351" max="3584" width="11.42578125" style="213"/>
    <col min="3585" max="3585" width="18.85546875" style="213" customWidth="1"/>
    <col min="3586" max="3589" width="6.140625" style="213" customWidth="1"/>
    <col min="3590" max="3593" width="8.5703125" style="213" customWidth="1"/>
    <col min="3594" max="3594" width="20.42578125" style="213" customWidth="1"/>
    <col min="3595" max="3597" width="20.85546875" style="213" customWidth="1"/>
    <col min="3598" max="3602" width="9.5703125" style="213" customWidth="1"/>
    <col min="3603" max="3603" width="17.42578125" style="213" customWidth="1"/>
    <col min="3604" max="3606" width="14.7109375" style="213" customWidth="1"/>
    <col min="3607" max="3840" width="11.42578125" style="213"/>
    <col min="3841" max="3841" width="18.85546875" style="213" customWidth="1"/>
    <col min="3842" max="3845" width="6.140625" style="213" customWidth="1"/>
    <col min="3846" max="3849" width="8.5703125" style="213" customWidth="1"/>
    <col min="3850" max="3850" width="20.42578125" style="213" customWidth="1"/>
    <col min="3851" max="3853" width="20.85546875" style="213" customWidth="1"/>
    <col min="3854" max="3858" width="9.5703125" style="213" customWidth="1"/>
    <col min="3859" max="3859" width="17.42578125" style="213" customWidth="1"/>
    <col min="3860" max="3862" width="14.7109375" style="213" customWidth="1"/>
    <col min="3863" max="4096" width="11.42578125" style="213"/>
    <col min="4097" max="4097" width="18.85546875" style="213" customWidth="1"/>
    <col min="4098" max="4101" width="6.140625" style="213" customWidth="1"/>
    <col min="4102" max="4105" width="8.5703125" style="213" customWidth="1"/>
    <col min="4106" max="4106" width="20.42578125" style="213" customWidth="1"/>
    <col min="4107" max="4109" width="20.85546875" style="213" customWidth="1"/>
    <col min="4110" max="4114" width="9.5703125" style="213" customWidth="1"/>
    <col min="4115" max="4115" width="17.42578125" style="213" customWidth="1"/>
    <col min="4116" max="4118" width="14.7109375" style="213" customWidth="1"/>
    <col min="4119" max="4352" width="11.42578125" style="213"/>
    <col min="4353" max="4353" width="18.85546875" style="213" customWidth="1"/>
    <col min="4354" max="4357" width="6.140625" style="213" customWidth="1"/>
    <col min="4358" max="4361" width="8.5703125" style="213" customWidth="1"/>
    <col min="4362" max="4362" width="20.42578125" style="213" customWidth="1"/>
    <col min="4363" max="4365" width="20.85546875" style="213" customWidth="1"/>
    <col min="4366" max="4370" width="9.5703125" style="213" customWidth="1"/>
    <col min="4371" max="4371" width="17.42578125" style="213" customWidth="1"/>
    <col min="4372" max="4374" width="14.7109375" style="213" customWidth="1"/>
    <col min="4375" max="4608" width="11.42578125" style="213"/>
    <col min="4609" max="4609" width="18.85546875" style="213" customWidth="1"/>
    <col min="4610" max="4613" width="6.140625" style="213" customWidth="1"/>
    <col min="4614" max="4617" width="8.5703125" style="213" customWidth="1"/>
    <col min="4618" max="4618" width="20.42578125" style="213" customWidth="1"/>
    <col min="4619" max="4621" width="20.85546875" style="213" customWidth="1"/>
    <col min="4622" max="4626" width="9.5703125" style="213" customWidth="1"/>
    <col min="4627" max="4627" width="17.42578125" style="213" customWidth="1"/>
    <col min="4628" max="4630" width="14.7109375" style="213" customWidth="1"/>
    <col min="4631" max="4864" width="11.42578125" style="213"/>
    <col min="4865" max="4865" width="18.85546875" style="213" customWidth="1"/>
    <col min="4866" max="4869" width="6.140625" style="213" customWidth="1"/>
    <col min="4870" max="4873" width="8.5703125" style="213" customWidth="1"/>
    <col min="4874" max="4874" width="20.42578125" style="213" customWidth="1"/>
    <col min="4875" max="4877" width="20.85546875" style="213" customWidth="1"/>
    <col min="4878" max="4882" width="9.5703125" style="213" customWidth="1"/>
    <col min="4883" max="4883" width="17.42578125" style="213" customWidth="1"/>
    <col min="4884" max="4886" width="14.7109375" style="213" customWidth="1"/>
    <col min="4887" max="5120" width="11.42578125" style="213"/>
    <col min="5121" max="5121" width="18.85546875" style="213" customWidth="1"/>
    <col min="5122" max="5125" width="6.140625" style="213" customWidth="1"/>
    <col min="5126" max="5129" width="8.5703125" style="213" customWidth="1"/>
    <col min="5130" max="5130" width="20.42578125" style="213" customWidth="1"/>
    <col min="5131" max="5133" width="20.85546875" style="213" customWidth="1"/>
    <col min="5134" max="5138" width="9.5703125" style="213" customWidth="1"/>
    <col min="5139" max="5139" width="17.42578125" style="213" customWidth="1"/>
    <col min="5140" max="5142" width="14.7109375" style="213" customWidth="1"/>
    <col min="5143" max="5376" width="11.42578125" style="213"/>
    <col min="5377" max="5377" width="18.85546875" style="213" customWidth="1"/>
    <col min="5378" max="5381" width="6.140625" style="213" customWidth="1"/>
    <col min="5382" max="5385" width="8.5703125" style="213" customWidth="1"/>
    <col min="5386" max="5386" width="20.42578125" style="213" customWidth="1"/>
    <col min="5387" max="5389" width="20.85546875" style="213" customWidth="1"/>
    <col min="5390" max="5394" width="9.5703125" style="213" customWidth="1"/>
    <col min="5395" max="5395" width="17.42578125" style="213" customWidth="1"/>
    <col min="5396" max="5398" width="14.7109375" style="213" customWidth="1"/>
    <col min="5399" max="5632" width="11.42578125" style="213"/>
    <col min="5633" max="5633" width="18.85546875" style="213" customWidth="1"/>
    <col min="5634" max="5637" width="6.140625" style="213" customWidth="1"/>
    <col min="5638" max="5641" width="8.5703125" style="213" customWidth="1"/>
    <col min="5642" max="5642" width="20.42578125" style="213" customWidth="1"/>
    <col min="5643" max="5645" width="20.85546875" style="213" customWidth="1"/>
    <col min="5646" max="5650" width="9.5703125" style="213" customWidth="1"/>
    <col min="5651" max="5651" width="17.42578125" style="213" customWidth="1"/>
    <col min="5652" max="5654" width="14.7109375" style="213" customWidth="1"/>
    <col min="5655" max="5888" width="11.42578125" style="213"/>
    <col min="5889" max="5889" width="18.85546875" style="213" customWidth="1"/>
    <col min="5890" max="5893" width="6.140625" style="213" customWidth="1"/>
    <col min="5894" max="5897" width="8.5703125" style="213" customWidth="1"/>
    <col min="5898" max="5898" width="20.42578125" style="213" customWidth="1"/>
    <col min="5899" max="5901" width="20.85546875" style="213" customWidth="1"/>
    <col min="5902" max="5906" width="9.5703125" style="213" customWidth="1"/>
    <col min="5907" max="5907" width="17.42578125" style="213" customWidth="1"/>
    <col min="5908" max="5910" width="14.7109375" style="213" customWidth="1"/>
    <col min="5911" max="6144" width="11.42578125" style="213"/>
    <col min="6145" max="6145" width="18.85546875" style="213" customWidth="1"/>
    <col min="6146" max="6149" width="6.140625" style="213" customWidth="1"/>
    <col min="6150" max="6153" width="8.5703125" style="213" customWidth="1"/>
    <col min="6154" max="6154" width="20.42578125" style="213" customWidth="1"/>
    <col min="6155" max="6157" width="20.85546875" style="213" customWidth="1"/>
    <col min="6158" max="6162" width="9.5703125" style="213" customWidth="1"/>
    <col min="6163" max="6163" width="17.42578125" style="213" customWidth="1"/>
    <col min="6164" max="6166" width="14.7109375" style="213" customWidth="1"/>
    <col min="6167" max="6400" width="11.42578125" style="213"/>
    <col min="6401" max="6401" width="18.85546875" style="213" customWidth="1"/>
    <col min="6402" max="6405" width="6.140625" style="213" customWidth="1"/>
    <col min="6406" max="6409" width="8.5703125" style="213" customWidth="1"/>
    <col min="6410" max="6410" width="20.42578125" style="213" customWidth="1"/>
    <col min="6411" max="6413" width="20.85546875" style="213" customWidth="1"/>
    <col min="6414" max="6418" width="9.5703125" style="213" customWidth="1"/>
    <col min="6419" max="6419" width="17.42578125" style="213" customWidth="1"/>
    <col min="6420" max="6422" width="14.7109375" style="213" customWidth="1"/>
    <col min="6423" max="6656" width="11.42578125" style="213"/>
    <col min="6657" max="6657" width="18.85546875" style="213" customWidth="1"/>
    <col min="6658" max="6661" width="6.140625" style="213" customWidth="1"/>
    <col min="6662" max="6665" width="8.5703125" style="213" customWidth="1"/>
    <col min="6666" max="6666" width="20.42578125" style="213" customWidth="1"/>
    <col min="6667" max="6669" width="20.85546875" style="213" customWidth="1"/>
    <col min="6670" max="6674" width="9.5703125" style="213" customWidth="1"/>
    <col min="6675" max="6675" width="17.42578125" style="213" customWidth="1"/>
    <col min="6676" max="6678" width="14.7109375" style="213" customWidth="1"/>
    <col min="6679" max="6912" width="11.42578125" style="213"/>
    <col min="6913" max="6913" width="18.85546875" style="213" customWidth="1"/>
    <col min="6914" max="6917" width="6.140625" style="213" customWidth="1"/>
    <col min="6918" max="6921" width="8.5703125" style="213" customWidth="1"/>
    <col min="6922" max="6922" width="20.42578125" style="213" customWidth="1"/>
    <col min="6923" max="6925" width="20.85546875" style="213" customWidth="1"/>
    <col min="6926" max="6930" width="9.5703125" style="213" customWidth="1"/>
    <col min="6931" max="6931" width="17.42578125" style="213" customWidth="1"/>
    <col min="6932" max="6934" width="14.7109375" style="213" customWidth="1"/>
    <col min="6935" max="7168" width="11.42578125" style="213"/>
    <col min="7169" max="7169" width="18.85546875" style="213" customWidth="1"/>
    <col min="7170" max="7173" width="6.140625" style="213" customWidth="1"/>
    <col min="7174" max="7177" width="8.5703125" style="213" customWidth="1"/>
    <col min="7178" max="7178" width="20.42578125" style="213" customWidth="1"/>
    <col min="7179" max="7181" width="20.85546875" style="213" customWidth="1"/>
    <col min="7182" max="7186" width="9.5703125" style="213" customWidth="1"/>
    <col min="7187" max="7187" width="17.42578125" style="213" customWidth="1"/>
    <col min="7188" max="7190" width="14.7109375" style="213" customWidth="1"/>
    <col min="7191" max="7424" width="11.42578125" style="213"/>
    <col min="7425" max="7425" width="18.85546875" style="213" customWidth="1"/>
    <col min="7426" max="7429" width="6.140625" style="213" customWidth="1"/>
    <col min="7430" max="7433" width="8.5703125" style="213" customWidth="1"/>
    <col min="7434" max="7434" width="20.42578125" style="213" customWidth="1"/>
    <col min="7435" max="7437" width="20.85546875" style="213" customWidth="1"/>
    <col min="7438" max="7442" width="9.5703125" style="213" customWidth="1"/>
    <col min="7443" max="7443" width="17.42578125" style="213" customWidth="1"/>
    <col min="7444" max="7446" width="14.7109375" style="213" customWidth="1"/>
    <col min="7447" max="7680" width="11.42578125" style="213"/>
    <col min="7681" max="7681" width="18.85546875" style="213" customWidth="1"/>
    <col min="7682" max="7685" width="6.140625" style="213" customWidth="1"/>
    <col min="7686" max="7689" width="8.5703125" style="213" customWidth="1"/>
    <col min="7690" max="7690" width="20.42578125" style="213" customWidth="1"/>
    <col min="7691" max="7693" width="20.85546875" style="213" customWidth="1"/>
    <col min="7694" max="7698" width="9.5703125" style="213" customWidth="1"/>
    <col min="7699" max="7699" width="17.42578125" style="213" customWidth="1"/>
    <col min="7700" max="7702" width="14.7109375" style="213" customWidth="1"/>
    <col min="7703" max="7936" width="11.42578125" style="213"/>
    <col min="7937" max="7937" width="18.85546875" style="213" customWidth="1"/>
    <col min="7938" max="7941" width="6.140625" style="213" customWidth="1"/>
    <col min="7942" max="7945" width="8.5703125" style="213" customWidth="1"/>
    <col min="7946" max="7946" width="20.42578125" style="213" customWidth="1"/>
    <col min="7947" max="7949" width="20.85546875" style="213" customWidth="1"/>
    <col min="7950" max="7954" width="9.5703125" style="213" customWidth="1"/>
    <col min="7955" max="7955" width="17.42578125" style="213" customWidth="1"/>
    <col min="7956" max="7958" width="14.7109375" style="213" customWidth="1"/>
    <col min="7959" max="8192" width="11.42578125" style="213"/>
    <col min="8193" max="8193" width="18.85546875" style="213" customWidth="1"/>
    <col min="8194" max="8197" width="6.140625" style="213" customWidth="1"/>
    <col min="8198" max="8201" width="8.5703125" style="213" customWidth="1"/>
    <col min="8202" max="8202" width="20.42578125" style="213" customWidth="1"/>
    <col min="8203" max="8205" width="20.85546875" style="213" customWidth="1"/>
    <col min="8206" max="8210" width="9.5703125" style="213" customWidth="1"/>
    <col min="8211" max="8211" width="17.42578125" style="213" customWidth="1"/>
    <col min="8212" max="8214" width="14.7109375" style="213" customWidth="1"/>
    <col min="8215" max="8448" width="11.42578125" style="213"/>
    <col min="8449" max="8449" width="18.85546875" style="213" customWidth="1"/>
    <col min="8450" max="8453" width="6.140625" style="213" customWidth="1"/>
    <col min="8454" max="8457" width="8.5703125" style="213" customWidth="1"/>
    <col min="8458" max="8458" width="20.42578125" style="213" customWidth="1"/>
    <col min="8459" max="8461" width="20.85546875" style="213" customWidth="1"/>
    <col min="8462" max="8466" width="9.5703125" style="213" customWidth="1"/>
    <col min="8467" max="8467" width="17.42578125" style="213" customWidth="1"/>
    <col min="8468" max="8470" width="14.7109375" style="213" customWidth="1"/>
    <col min="8471" max="8704" width="11.42578125" style="213"/>
    <col min="8705" max="8705" width="18.85546875" style="213" customWidth="1"/>
    <col min="8706" max="8709" width="6.140625" style="213" customWidth="1"/>
    <col min="8710" max="8713" width="8.5703125" style="213" customWidth="1"/>
    <col min="8714" max="8714" width="20.42578125" style="213" customWidth="1"/>
    <col min="8715" max="8717" width="20.85546875" style="213" customWidth="1"/>
    <col min="8718" max="8722" width="9.5703125" style="213" customWidth="1"/>
    <col min="8723" max="8723" width="17.42578125" style="213" customWidth="1"/>
    <col min="8724" max="8726" width="14.7109375" style="213" customWidth="1"/>
    <col min="8727" max="8960" width="11.42578125" style="213"/>
    <col min="8961" max="8961" width="18.85546875" style="213" customWidth="1"/>
    <col min="8962" max="8965" width="6.140625" style="213" customWidth="1"/>
    <col min="8966" max="8969" width="8.5703125" style="213" customWidth="1"/>
    <col min="8970" max="8970" width="20.42578125" style="213" customWidth="1"/>
    <col min="8971" max="8973" width="20.85546875" style="213" customWidth="1"/>
    <col min="8974" max="8978" width="9.5703125" style="213" customWidth="1"/>
    <col min="8979" max="8979" width="17.42578125" style="213" customWidth="1"/>
    <col min="8980" max="8982" width="14.7109375" style="213" customWidth="1"/>
    <col min="8983" max="9216" width="11.42578125" style="213"/>
    <col min="9217" max="9217" width="18.85546875" style="213" customWidth="1"/>
    <col min="9218" max="9221" width="6.140625" style="213" customWidth="1"/>
    <col min="9222" max="9225" width="8.5703125" style="213" customWidth="1"/>
    <col min="9226" max="9226" width="20.42578125" style="213" customWidth="1"/>
    <col min="9227" max="9229" width="20.85546875" style="213" customWidth="1"/>
    <col min="9230" max="9234" width="9.5703125" style="213" customWidth="1"/>
    <col min="9235" max="9235" width="17.42578125" style="213" customWidth="1"/>
    <col min="9236" max="9238" width="14.7109375" style="213" customWidth="1"/>
    <col min="9239" max="9472" width="11.42578125" style="213"/>
    <col min="9473" max="9473" width="18.85546875" style="213" customWidth="1"/>
    <col min="9474" max="9477" width="6.140625" style="213" customWidth="1"/>
    <col min="9478" max="9481" width="8.5703125" style="213" customWidth="1"/>
    <col min="9482" max="9482" width="20.42578125" style="213" customWidth="1"/>
    <col min="9483" max="9485" width="20.85546875" style="213" customWidth="1"/>
    <col min="9486" max="9490" width="9.5703125" style="213" customWidth="1"/>
    <col min="9491" max="9491" width="17.42578125" style="213" customWidth="1"/>
    <col min="9492" max="9494" width="14.7109375" style="213" customWidth="1"/>
    <col min="9495" max="9728" width="11.42578125" style="213"/>
    <col min="9729" max="9729" width="18.85546875" style="213" customWidth="1"/>
    <col min="9730" max="9733" width="6.140625" style="213" customWidth="1"/>
    <col min="9734" max="9737" width="8.5703125" style="213" customWidth="1"/>
    <col min="9738" max="9738" width="20.42578125" style="213" customWidth="1"/>
    <col min="9739" max="9741" width="20.85546875" style="213" customWidth="1"/>
    <col min="9742" max="9746" width="9.5703125" style="213" customWidth="1"/>
    <col min="9747" max="9747" width="17.42578125" style="213" customWidth="1"/>
    <col min="9748" max="9750" width="14.7109375" style="213" customWidth="1"/>
    <col min="9751" max="9984" width="11.42578125" style="213"/>
    <col min="9985" max="9985" width="18.85546875" style="213" customWidth="1"/>
    <col min="9986" max="9989" width="6.140625" style="213" customWidth="1"/>
    <col min="9990" max="9993" width="8.5703125" style="213" customWidth="1"/>
    <col min="9994" max="9994" width="20.42578125" style="213" customWidth="1"/>
    <col min="9995" max="9997" width="20.85546875" style="213" customWidth="1"/>
    <col min="9998" max="10002" width="9.5703125" style="213" customWidth="1"/>
    <col min="10003" max="10003" width="17.42578125" style="213" customWidth="1"/>
    <col min="10004" max="10006" width="14.7109375" style="213" customWidth="1"/>
    <col min="10007" max="10240" width="11.42578125" style="213"/>
    <col min="10241" max="10241" width="18.85546875" style="213" customWidth="1"/>
    <col min="10242" max="10245" width="6.140625" style="213" customWidth="1"/>
    <col min="10246" max="10249" width="8.5703125" style="213" customWidth="1"/>
    <col min="10250" max="10250" width="20.42578125" style="213" customWidth="1"/>
    <col min="10251" max="10253" width="20.85546875" style="213" customWidth="1"/>
    <col min="10254" max="10258" width="9.5703125" style="213" customWidth="1"/>
    <col min="10259" max="10259" width="17.42578125" style="213" customWidth="1"/>
    <col min="10260" max="10262" width="14.7109375" style="213" customWidth="1"/>
    <col min="10263" max="10496" width="11.42578125" style="213"/>
    <col min="10497" max="10497" width="18.85546875" style="213" customWidth="1"/>
    <col min="10498" max="10501" width="6.140625" style="213" customWidth="1"/>
    <col min="10502" max="10505" width="8.5703125" style="213" customWidth="1"/>
    <col min="10506" max="10506" width="20.42578125" style="213" customWidth="1"/>
    <col min="10507" max="10509" width="20.85546875" style="213" customWidth="1"/>
    <col min="10510" max="10514" width="9.5703125" style="213" customWidth="1"/>
    <col min="10515" max="10515" width="17.42578125" style="213" customWidth="1"/>
    <col min="10516" max="10518" width="14.7109375" style="213" customWidth="1"/>
    <col min="10519" max="10752" width="11.42578125" style="213"/>
    <col min="10753" max="10753" width="18.85546875" style="213" customWidth="1"/>
    <col min="10754" max="10757" width="6.140625" style="213" customWidth="1"/>
    <col min="10758" max="10761" width="8.5703125" style="213" customWidth="1"/>
    <col min="10762" max="10762" width="20.42578125" style="213" customWidth="1"/>
    <col min="10763" max="10765" width="20.85546875" style="213" customWidth="1"/>
    <col min="10766" max="10770" width="9.5703125" style="213" customWidth="1"/>
    <col min="10771" max="10771" width="17.42578125" style="213" customWidth="1"/>
    <col min="10772" max="10774" width="14.7109375" style="213" customWidth="1"/>
    <col min="10775" max="11008" width="11.42578125" style="213"/>
    <col min="11009" max="11009" width="18.85546875" style="213" customWidth="1"/>
    <col min="11010" max="11013" width="6.140625" style="213" customWidth="1"/>
    <col min="11014" max="11017" width="8.5703125" style="213" customWidth="1"/>
    <col min="11018" max="11018" width="20.42578125" style="213" customWidth="1"/>
    <col min="11019" max="11021" width="20.85546875" style="213" customWidth="1"/>
    <col min="11022" max="11026" width="9.5703125" style="213" customWidth="1"/>
    <col min="11027" max="11027" width="17.42578125" style="213" customWidth="1"/>
    <col min="11028" max="11030" width="14.7109375" style="213" customWidth="1"/>
    <col min="11031" max="11264" width="11.42578125" style="213"/>
    <col min="11265" max="11265" width="18.85546875" style="213" customWidth="1"/>
    <col min="11266" max="11269" width="6.140625" style="213" customWidth="1"/>
    <col min="11270" max="11273" width="8.5703125" style="213" customWidth="1"/>
    <col min="11274" max="11274" width="20.42578125" style="213" customWidth="1"/>
    <col min="11275" max="11277" width="20.85546875" style="213" customWidth="1"/>
    <col min="11278" max="11282" width="9.5703125" style="213" customWidth="1"/>
    <col min="11283" max="11283" width="17.42578125" style="213" customWidth="1"/>
    <col min="11284" max="11286" width="14.7109375" style="213" customWidth="1"/>
    <col min="11287" max="11520" width="11.42578125" style="213"/>
    <col min="11521" max="11521" width="18.85546875" style="213" customWidth="1"/>
    <col min="11522" max="11525" width="6.140625" style="213" customWidth="1"/>
    <col min="11526" max="11529" width="8.5703125" style="213" customWidth="1"/>
    <col min="11530" max="11530" width="20.42578125" style="213" customWidth="1"/>
    <col min="11531" max="11533" width="20.85546875" style="213" customWidth="1"/>
    <col min="11534" max="11538" width="9.5703125" style="213" customWidth="1"/>
    <col min="11539" max="11539" width="17.42578125" style="213" customWidth="1"/>
    <col min="11540" max="11542" width="14.7109375" style="213" customWidth="1"/>
    <col min="11543" max="11776" width="11.42578125" style="213"/>
    <col min="11777" max="11777" width="18.85546875" style="213" customWidth="1"/>
    <col min="11778" max="11781" width="6.140625" style="213" customWidth="1"/>
    <col min="11782" max="11785" width="8.5703125" style="213" customWidth="1"/>
    <col min="11786" max="11786" width="20.42578125" style="213" customWidth="1"/>
    <col min="11787" max="11789" width="20.85546875" style="213" customWidth="1"/>
    <col min="11790" max="11794" width="9.5703125" style="213" customWidth="1"/>
    <col min="11795" max="11795" width="17.42578125" style="213" customWidth="1"/>
    <col min="11796" max="11798" width="14.7109375" style="213" customWidth="1"/>
    <col min="11799" max="12032" width="11.42578125" style="213"/>
    <col min="12033" max="12033" width="18.85546875" style="213" customWidth="1"/>
    <col min="12034" max="12037" width="6.140625" style="213" customWidth="1"/>
    <col min="12038" max="12041" width="8.5703125" style="213" customWidth="1"/>
    <col min="12042" max="12042" width="20.42578125" style="213" customWidth="1"/>
    <col min="12043" max="12045" width="20.85546875" style="213" customWidth="1"/>
    <col min="12046" max="12050" width="9.5703125" style="213" customWidth="1"/>
    <col min="12051" max="12051" width="17.42578125" style="213" customWidth="1"/>
    <col min="12052" max="12054" width="14.7109375" style="213" customWidth="1"/>
    <col min="12055" max="12288" width="11.42578125" style="213"/>
    <col min="12289" max="12289" width="18.85546875" style="213" customWidth="1"/>
    <col min="12290" max="12293" width="6.140625" style="213" customWidth="1"/>
    <col min="12294" max="12297" width="8.5703125" style="213" customWidth="1"/>
    <col min="12298" max="12298" width="20.42578125" style="213" customWidth="1"/>
    <col min="12299" max="12301" width="20.85546875" style="213" customWidth="1"/>
    <col min="12302" max="12306" width="9.5703125" style="213" customWidth="1"/>
    <col min="12307" max="12307" width="17.42578125" style="213" customWidth="1"/>
    <col min="12308" max="12310" width="14.7109375" style="213" customWidth="1"/>
    <col min="12311" max="12544" width="11.42578125" style="213"/>
    <col min="12545" max="12545" width="18.85546875" style="213" customWidth="1"/>
    <col min="12546" max="12549" width="6.140625" style="213" customWidth="1"/>
    <col min="12550" max="12553" width="8.5703125" style="213" customWidth="1"/>
    <col min="12554" max="12554" width="20.42578125" style="213" customWidth="1"/>
    <col min="12555" max="12557" width="20.85546875" style="213" customWidth="1"/>
    <col min="12558" max="12562" width="9.5703125" style="213" customWidth="1"/>
    <col min="12563" max="12563" width="17.42578125" style="213" customWidth="1"/>
    <col min="12564" max="12566" width="14.7109375" style="213" customWidth="1"/>
    <col min="12567" max="12800" width="11.42578125" style="213"/>
    <col min="12801" max="12801" width="18.85546875" style="213" customWidth="1"/>
    <col min="12802" max="12805" width="6.140625" style="213" customWidth="1"/>
    <col min="12806" max="12809" width="8.5703125" style="213" customWidth="1"/>
    <col min="12810" max="12810" width="20.42578125" style="213" customWidth="1"/>
    <col min="12811" max="12813" width="20.85546875" style="213" customWidth="1"/>
    <col min="12814" max="12818" width="9.5703125" style="213" customWidth="1"/>
    <col min="12819" max="12819" width="17.42578125" style="213" customWidth="1"/>
    <col min="12820" max="12822" width="14.7109375" style="213" customWidth="1"/>
    <col min="12823" max="13056" width="11.42578125" style="213"/>
    <col min="13057" max="13057" width="18.85546875" style="213" customWidth="1"/>
    <col min="13058" max="13061" width="6.140625" style="213" customWidth="1"/>
    <col min="13062" max="13065" width="8.5703125" style="213" customWidth="1"/>
    <col min="13066" max="13066" width="20.42578125" style="213" customWidth="1"/>
    <col min="13067" max="13069" width="20.85546875" style="213" customWidth="1"/>
    <col min="13070" max="13074" width="9.5703125" style="213" customWidth="1"/>
    <col min="13075" max="13075" width="17.42578125" style="213" customWidth="1"/>
    <col min="13076" max="13078" width="14.7109375" style="213" customWidth="1"/>
    <col min="13079" max="13312" width="11.42578125" style="213"/>
    <col min="13313" max="13313" width="18.85546875" style="213" customWidth="1"/>
    <col min="13314" max="13317" width="6.140625" style="213" customWidth="1"/>
    <col min="13318" max="13321" width="8.5703125" style="213" customWidth="1"/>
    <col min="13322" max="13322" width="20.42578125" style="213" customWidth="1"/>
    <col min="13323" max="13325" width="20.85546875" style="213" customWidth="1"/>
    <col min="13326" max="13330" width="9.5703125" style="213" customWidth="1"/>
    <col min="13331" max="13331" width="17.42578125" style="213" customWidth="1"/>
    <col min="13332" max="13334" width="14.7109375" style="213" customWidth="1"/>
    <col min="13335" max="13568" width="11.42578125" style="213"/>
    <col min="13569" max="13569" width="18.85546875" style="213" customWidth="1"/>
    <col min="13570" max="13573" width="6.140625" style="213" customWidth="1"/>
    <col min="13574" max="13577" width="8.5703125" style="213" customWidth="1"/>
    <col min="13578" max="13578" width="20.42578125" style="213" customWidth="1"/>
    <col min="13579" max="13581" width="20.85546875" style="213" customWidth="1"/>
    <col min="13582" max="13586" width="9.5703125" style="213" customWidth="1"/>
    <col min="13587" max="13587" width="17.42578125" style="213" customWidth="1"/>
    <col min="13588" max="13590" width="14.7109375" style="213" customWidth="1"/>
    <col min="13591" max="13824" width="11.42578125" style="213"/>
    <col min="13825" max="13825" width="18.85546875" style="213" customWidth="1"/>
    <col min="13826" max="13829" width="6.140625" style="213" customWidth="1"/>
    <col min="13830" max="13833" width="8.5703125" style="213" customWidth="1"/>
    <col min="13834" max="13834" width="20.42578125" style="213" customWidth="1"/>
    <col min="13835" max="13837" width="20.85546875" style="213" customWidth="1"/>
    <col min="13838" max="13842" width="9.5703125" style="213" customWidth="1"/>
    <col min="13843" max="13843" width="17.42578125" style="213" customWidth="1"/>
    <col min="13844" max="13846" width="14.7109375" style="213" customWidth="1"/>
    <col min="13847" max="14080" width="11.42578125" style="213"/>
    <col min="14081" max="14081" width="18.85546875" style="213" customWidth="1"/>
    <col min="14082" max="14085" width="6.140625" style="213" customWidth="1"/>
    <col min="14086" max="14089" width="8.5703125" style="213" customWidth="1"/>
    <col min="14090" max="14090" width="20.42578125" style="213" customWidth="1"/>
    <col min="14091" max="14093" width="20.85546875" style="213" customWidth="1"/>
    <col min="14094" max="14098" width="9.5703125" style="213" customWidth="1"/>
    <col min="14099" max="14099" width="17.42578125" style="213" customWidth="1"/>
    <col min="14100" max="14102" width="14.7109375" style="213" customWidth="1"/>
    <col min="14103" max="14336" width="11.42578125" style="213"/>
    <col min="14337" max="14337" width="18.85546875" style="213" customWidth="1"/>
    <col min="14338" max="14341" width="6.140625" style="213" customWidth="1"/>
    <col min="14342" max="14345" width="8.5703125" style="213" customWidth="1"/>
    <col min="14346" max="14346" width="20.42578125" style="213" customWidth="1"/>
    <col min="14347" max="14349" width="20.85546875" style="213" customWidth="1"/>
    <col min="14350" max="14354" width="9.5703125" style="213" customWidth="1"/>
    <col min="14355" max="14355" width="17.42578125" style="213" customWidth="1"/>
    <col min="14356" max="14358" width="14.7109375" style="213" customWidth="1"/>
    <col min="14359" max="14592" width="11.42578125" style="213"/>
    <col min="14593" max="14593" width="18.85546875" style="213" customWidth="1"/>
    <col min="14594" max="14597" width="6.140625" style="213" customWidth="1"/>
    <col min="14598" max="14601" width="8.5703125" style="213" customWidth="1"/>
    <col min="14602" max="14602" width="20.42578125" style="213" customWidth="1"/>
    <col min="14603" max="14605" width="20.85546875" style="213" customWidth="1"/>
    <col min="14606" max="14610" width="9.5703125" style="213" customWidth="1"/>
    <col min="14611" max="14611" width="17.42578125" style="213" customWidth="1"/>
    <col min="14612" max="14614" width="14.7109375" style="213" customWidth="1"/>
    <col min="14615" max="14848" width="11.42578125" style="213"/>
    <col min="14849" max="14849" width="18.85546875" style="213" customWidth="1"/>
    <col min="14850" max="14853" width="6.140625" style="213" customWidth="1"/>
    <col min="14854" max="14857" width="8.5703125" style="213" customWidth="1"/>
    <col min="14858" max="14858" width="20.42578125" style="213" customWidth="1"/>
    <col min="14859" max="14861" width="20.85546875" style="213" customWidth="1"/>
    <col min="14862" max="14866" width="9.5703125" style="213" customWidth="1"/>
    <col min="14867" max="14867" width="17.42578125" style="213" customWidth="1"/>
    <col min="14868" max="14870" width="14.7109375" style="213" customWidth="1"/>
    <col min="14871" max="15104" width="11.42578125" style="213"/>
    <col min="15105" max="15105" width="18.85546875" style="213" customWidth="1"/>
    <col min="15106" max="15109" width="6.140625" style="213" customWidth="1"/>
    <col min="15110" max="15113" width="8.5703125" style="213" customWidth="1"/>
    <col min="15114" max="15114" width="20.42578125" style="213" customWidth="1"/>
    <col min="15115" max="15117" width="20.85546875" style="213" customWidth="1"/>
    <col min="15118" max="15122" width="9.5703125" style="213" customWidth="1"/>
    <col min="15123" max="15123" width="17.42578125" style="213" customWidth="1"/>
    <col min="15124" max="15126" width="14.7109375" style="213" customWidth="1"/>
    <col min="15127" max="15360" width="11.42578125" style="213"/>
    <col min="15361" max="15361" width="18.85546875" style="213" customWidth="1"/>
    <col min="15362" max="15365" width="6.140625" style="213" customWidth="1"/>
    <col min="15366" max="15369" width="8.5703125" style="213" customWidth="1"/>
    <col min="15370" max="15370" width="20.42578125" style="213" customWidth="1"/>
    <col min="15371" max="15373" width="20.85546875" style="213" customWidth="1"/>
    <col min="15374" max="15378" width="9.5703125" style="213" customWidth="1"/>
    <col min="15379" max="15379" width="17.42578125" style="213" customWidth="1"/>
    <col min="15380" max="15382" width="14.7109375" style="213" customWidth="1"/>
    <col min="15383" max="15616" width="11.42578125" style="213"/>
    <col min="15617" max="15617" width="18.85546875" style="213" customWidth="1"/>
    <col min="15618" max="15621" width="6.140625" style="213" customWidth="1"/>
    <col min="15622" max="15625" width="8.5703125" style="213" customWidth="1"/>
    <col min="15626" max="15626" width="20.42578125" style="213" customWidth="1"/>
    <col min="15627" max="15629" width="20.85546875" style="213" customWidth="1"/>
    <col min="15630" max="15634" width="9.5703125" style="213" customWidth="1"/>
    <col min="15635" max="15635" width="17.42578125" style="213" customWidth="1"/>
    <col min="15636" max="15638" width="14.7109375" style="213" customWidth="1"/>
    <col min="15639" max="15872" width="11.42578125" style="213"/>
    <col min="15873" max="15873" width="18.85546875" style="213" customWidth="1"/>
    <col min="15874" max="15877" width="6.140625" style="213" customWidth="1"/>
    <col min="15878" max="15881" width="8.5703125" style="213" customWidth="1"/>
    <col min="15882" max="15882" width="20.42578125" style="213" customWidth="1"/>
    <col min="15883" max="15885" width="20.85546875" style="213" customWidth="1"/>
    <col min="15886" max="15890" width="9.5703125" style="213" customWidth="1"/>
    <col min="15891" max="15891" width="17.42578125" style="213" customWidth="1"/>
    <col min="15892" max="15894" width="14.7109375" style="213" customWidth="1"/>
    <col min="15895" max="16128" width="11.42578125" style="213"/>
    <col min="16129" max="16129" width="18.85546875" style="213" customWidth="1"/>
    <col min="16130" max="16133" width="6.140625" style="213" customWidth="1"/>
    <col min="16134" max="16137" width="8.5703125" style="213" customWidth="1"/>
    <col min="16138" max="16138" width="20.42578125" style="213" customWidth="1"/>
    <col min="16139" max="16141" width="20.85546875" style="213" customWidth="1"/>
    <col min="16142" max="16146" width="9.5703125" style="213" customWidth="1"/>
    <col min="16147" max="16147" width="17.42578125" style="213" customWidth="1"/>
    <col min="16148" max="16150" width="14.7109375" style="213" customWidth="1"/>
    <col min="16151" max="16384" width="11.42578125" style="213"/>
  </cols>
  <sheetData>
    <row r="1" spans="1:27" s="68" customFormat="1" ht="12.2" customHeight="1" x14ac:dyDescent="0.25">
      <c r="A1" s="331"/>
      <c r="B1" s="333" t="s">
        <v>256</v>
      </c>
      <c r="C1" s="334"/>
      <c r="D1" s="334"/>
      <c r="E1" s="334"/>
      <c r="F1" s="334"/>
      <c r="G1" s="334"/>
      <c r="H1" s="334"/>
      <c r="I1" s="334"/>
      <c r="J1" s="334"/>
      <c r="K1" s="334"/>
      <c r="L1" s="334"/>
      <c r="M1" s="334"/>
      <c r="N1" s="334"/>
      <c r="O1" s="334"/>
      <c r="P1" s="334"/>
      <c r="Q1" s="334"/>
      <c r="R1" s="334"/>
      <c r="S1" s="334"/>
      <c r="T1" s="334"/>
      <c r="U1" s="334"/>
      <c r="V1" s="334"/>
      <c r="W1" s="335"/>
      <c r="X1" s="336" t="s">
        <v>257</v>
      </c>
      <c r="Y1" s="337"/>
      <c r="Z1" s="337"/>
      <c r="AA1" s="338"/>
    </row>
    <row r="2" spans="1:27" s="68" customFormat="1" ht="12.2" customHeight="1" x14ac:dyDescent="0.25">
      <c r="A2" s="331"/>
      <c r="B2" s="333"/>
      <c r="C2" s="334"/>
      <c r="D2" s="334"/>
      <c r="E2" s="334"/>
      <c r="F2" s="334"/>
      <c r="G2" s="334"/>
      <c r="H2" s="334"/>
      <c r="I2" s="334"/>
      <c r="J2" s="334"/>
      <c r="K2" s="334"/>
      <c r="L2" s="334"/>
      <c r="M2" s="334"/>
      <c r="N2" s="334"/>
      <c r="O2" s="334"/>
      <c r="P2" s="334"/>
      <c r="Q2" s="334"/>
      <c r="R2" s="334"/>
      <c r="S2" s="334"/>
      <c r="T2" s="334"/>
      <c r="U2" s="334"/>
      <c r="V2" s="334"/>
      <c r="W2" s="335"/>
      <c r="X2" s="339"/>
      <c r="Y2" s="340"/>
      <c r="Z2" s="340"/>
      <c r="AA2" s="341"/>
    </row>
    <row r="3" spans="1:27" s="68" customFormat="1" ht="1.5" hidden="1" customHeight="1" x14ac:dyDescent="0.25">
      <c r="A3" s="331"/>
      <c r="B3" s="333"/>
      <c r="C3" s="334"/>
      <c r="D3" s="334"/>
      <c r="E3" s="334"/>
      <c r="F3" s="334"/>
      <c r="G3" s="334"/>
      <c r="H3" s="334"/>
      <c r="I3" s="334"/>
      <c r="J3" s="334"/>
      <c r="K3" s="334"/>
      <c r="L3" s="334"/>
      <c r="M3" s="334"/>
      <c r="N3" s="334"/>
      <c r="O3" s="334"/>
      <c r="P3" s="334"/>
      <c r="Q3" s="334"/>
      <c r="R3" s="334"/>
      <c r="S3" s="334"/>
      <c r="T3" s="334"/>
      <c r="U3" s="334"/>
      <c r="V3" s="334"/>
      <c r="W3" s="335"/>
      <c r="X3" s="339"/>
      <c r="Y3" s="340"/>
      <c r="Z3" s="340"/>
      <c r="AA3" s="341"/>
    </row>
    <row r="4" spans="1:27" s="68" customFormat="1" ht="3.75" customHeight="1" x14ac:dyDescent="0.25">
      <c r="A4" s="331"/>
      <c r="B4" s="333"/>
      <c r="C4" s="334"/>
      <c r="D4" s="334"/>
      <c r="E4" s="334"/>
      <c r="F4" s="334"/>
      <c r="G4" s="334"/>
      <c r="H4" s="334"/>
      <c r="I4" s="334"/>
      <c r="J4" s="334"/>
      <c r="K4" s="334"/>
      <c r="L4" s="334"/>
      <c r="M4" s="334"/>
      <c r="N4" s="334"/>
      <c r="O4" s="334"/>
      <c r="P4" s="334"/>
      <c r="Q4" s="334"/>
      <c r="R4" s="334"/>
      <c r="S4" s="334"/>
      <c r="T4" s="334"/>
      <c r="U4" s="334"/>
      <c r="V4" s="334"/>
      <c r="W4" s="335"/>
      <c r="X4" s="342"/>
      <c r="Y4" s="343"/>
      <c r="Z4" s="343"/>
      <c r="AA4" s="344"/>
    </row>
    <row r="5" spans="1:27" s="68" customFormat="1" ht="12.2" customHeight="1" x14ac:dyDescent="0.25">
      <c r="A5" s="331"/>
      <c r="B5" s="333"/>
      <c r="C5" s="334"/>
      <c r="D5" s="334"/>
      <c r="E5" s="334"/>
      <c r="F5" s="334"/>
      <c r="G5" s="334"/>
      <c r="H5" s="334"/>
      <c r="I5" s="334"/>
      <c r="J5" s="334"/>
      <c r="K5" s="334"/>
      <c r="L5" s="334"/>
      <c r="M5" s="334"/>
      <c r="N5" s="334"/>
      <c r="O5" s="334"/>
      <c r="P5" s="334"/>
      <c r="Q5" s="334"/>
      <c r="R5" s="334"/>
      <c r="S5" s="334"/>
      <c r="T5" s="334"/>
      <c r="U5" s="334"/>
      <c r="V5" s="334"/>
      <c r="W5" s="335"/>
      <c r="X5" s="345" t="s">
        <v>258</v>
      </c>
      <c r="Y5" s="345"/>
      <c r="Z5" s="345" t="s">
        <v>259</v>
      </c>
      <c r="AA5" s="345"/>
    </row>
    <row r="6" spans="1:27" s="68" customFormat="1" ht="7.5" customHeight="1" x14ac:dyDescent="0.25">
      <c r="A6" s="331"/>
      <c r="B6" s="333"/>
      <c r="C6" s="334"/>
      <c r="D6" s="334"/>
      <c r="E6" s="334"/>
      <c r="F6" s="334"/>
      <c r="G6" s="334"/>
      <c r="H6" s="334"/>
      <c r="I6" s="334"/>
      <c r="J6" s="334"/>
      <c r="K6" s="334"/>
      <c r="L6" s="334"/>
      <c r="M6" s="334"/>
      <c r="N6" s="334"/>
      <c r="O6" s="334"/>
      <c r="P6" s="334"/>
      <c r="Q6" s="334"/>
      <c r="R6" s="334"/>
      <c r="S6" s="334"/>
      <c r="T6" s="334"/>
      <c r="U6" s="334"/>
      <c r="V6" s="334"/>
      <c r="W6" s="335"/>
      <c r="X6" s="345"/>
      <c r="Y6" s="345"/>
      <c r="Z6" s="345"/>
      <c r="AA6" s="345"/>
    </row>
    <row r="7" spans="1:27" s="68" customFormat="1" ht="21.2" customHeight="1" x14ac:dyDescent="0.25">
      <c r="A7" s="331"/>
      <c r="B7" s="333"/>
      <c r="C7" s="334"/>
      <c r="D7" s="334"/>
      <c r="E7" s="334"/>
      <c r="F7" s="334"/>
      <c r="G7" s="334"/>
      <c r="H7" s="334"/>
      <c r="I7" s="334"/>
      <c r="J7" s="334"/>
      <c r="K7" s="334"/>
      <c r="L7" s="334"/>
      <c r="M7" s="334"/>
      <c r="N7" s="334"/>
      <c r="O7" s="334"/>
      <c r="P7" s="334"/>
      <c r="Q7" s="334"/>
      <c r="R7" s="334"/>
      <c r="S7" s="334"/>
      <c r="T7" s="334"/>
      <c r="U7" s="334"/>
      <c r="V7" s="334"/>
      <c r="W7" s="335"/>
      <c r="X7" s="345" t="s">
        <v>260</v>
      </c>
      <c r="Y7" s="345"/>
      <c r="Z7" s="345">
        <v>2</v>
      </c>
      <c r="AA7" s="345"/>
    </row>
    <row r="8" spans="1:27" s="68" customFormat="1" ht="18.75" customHeight="1" x14ac:dyDescent="0.25">
      <c r="A8" s="332"/>
      <c r="B8" s="333"/>
      <c r="C8" s="334"/>
      <c r="D8" s="334"/>
      <c r="E8" s="334"/>
      <c r="F8" s="334"/>
      <c r="G8" s="334"/>
      <c r="H8" s="334"/>
      <c r="I8" s="334"/>
      <c r="J8" s="334"/>
      <c r="K8" s="334"/>
      <c r="L8" s="334"/>
      <c r="M8" s="334"/>
      <c r="N8" s="334"/>
      <c r="O8" s="334"/>
      <c r="P8" s="334"/>
      <c r="Q8" s="334"/>
      <c r="R8" s="334"/>
      <c r="S8" s="334"/>
      <c r="T8" s="334"/>
      <c r="U8" s="334"/>
      <c r="V8" s="334"/>
      <c r="W8" s="335"/>
      <c r="X8" s="346" t="s">
        <v>261</v>
      </c>
      <c r="Y8" s="346"/>
      <c r="Z8" s="347">
        <v>44082</v>
      </c>
      <c r="AA8" s="346"/>
    </row>
    <row r="9" spans="1:27" s="68" customFormat="1" ht="17.45" customHeight="1" x14ac:dyDescent="0.25">
      <c r="A9" s="323" t="s">
        <v>262</v>
      </c>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row>
    <row r="10" spans="1:27" s="68" customFormat="1" ht="17.45" customHeight="1" x14ac:dyDescent="0.2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row>
    <row r="11" spans="1:27" s="68" customFormat="1" ht="12.2" customHeight="1" x14ac:dyDescent="0.25">
      <c r="A11" s="324" t="s">
        <v>263</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row>
    <row r="12" spans="1:27" s="68" customFormat="1" ht="12.2" customHeight="1" thickBot="1" x14ac:dyDescent="0.3">
      <c r="A12" s="326"/>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row>
    <row r="13" spans="1:27" s="68" customFormat="1" ht="17.45" customHeight="1" thickBot="1" x14ac:dyDescent="0.3">
      <c r="A13" s="328" t="s">
        <v>264</v>
      </c>
      <c r="B13" s="329"/>
      <c r="C13" s="329"/>
      <c r="D13" s="329"/>
      <c r="E13" s="329"/>
      <c r="F13" s="329"/>
      <c r="G13" s="329"/>
      <c r="H13" s="329"/>
      <c r="I13" s="330"/>
      <c r="J13" s="328" t="s">
        <v>265</v>
      </c>
      <c r="K13" s="329"/>
      <c r="L13" s="329"/>
      <c r="M13" s="329"/>
      <c r="N13" s="329"/>
      <c r="O13" s="329"/>
      <c r="P13" s="329"/>
      <c r="Q13" s="329"/>
      <c r="R13" s="330"/>
      <c r="S13" s="328" t="s">
        <v>2</v>
      </c>
      <c r="T13" s="329"/>
      <c r="U13" s="329"/>
      <c r="V13" s="329"/>
      <c r="W13" s="329"/>
      <c r="X13" s="329"/>
      <c r="Y13" s="329"/>
      <c r="Z13" s="329"/>
      <c r="AA13" s="330"/>
    </row>
    <row r="14" spans="1:27" s="68" customFormat="1" ht="18" customHeight="1" thickBot="1" x14ac:dyDescent="0.3">
      <c r="A14" s="254" t="s">
        <v>266</v>
      </c>
      <c r="B14" s="312" t="s">
        <v>267</v>
      </c>
      <c r="C14" s="313"/>
      <c r="D14" s="313"/>
      <c r="E14" s="314"/>
      <c r="F14" s="312" t="s">
        <v>268</v>
      </c>
      <c r="G14" s="313"/>
      <c r="H14" s="313"/>
      <c r="I14" s="314"/>
      <c r="J14" s="254" t="s">
        <v>266</v>
      </c>
      <c r="K14" s="312" t="s">
        <v>269</v>
      </c>
      <c r="L14" s="313"/>
      <c r="M14" s="314"/>
      <c r="N14" s="312" t="s">
        <v>268</v>
      </c>
      <c r="O14" s="313"/>
      <c r="P14" s="313"/>
      <c r="Q14" s="313"/>
      <c r="R14" s="314"/>
      <c r="S14" s="254" t="s">
        <v>266</v>
      </c>
      <c r="T14" s="312" t="s">
        <v>269</v>
      </c>
      <c r="U14" s="313"/>
      <c r="V14" s="314"/>
      <c r="W14" s="312" t="s">
        <v>268</v>
      </c>
      <c r="X14" s="313"/>
      <c r="Y14" s="313"/>
      <c r="Z14" s="313"/>
      <c r="AA14" s="314"/>
    </row>
    <row r="15" spans="1:27" s="68" customFormat="1" ht="409.6" customHeight="1" x14ac:dyDescent="0.25">
      <c r="A15" s="296" t="s">
        <v>841</v>
      </c>
      <c r="B15" s="315" t="s">
        <v>842</v>
      </c>
      <c r="C15" s="316"/>
      <c r="D15" s="316"/>
      <c r="E15" s="316"/>
      <c r="F15" s="310" t="s">
        <v>843</v>
      </c>
      <c r="G15" s="310"/>
      <c r="H15" s="310"/>
      <c r="I15" s="317"/>
      <c r="J15" s="296" t="s">
        <v>844</v>
      </c>
      <c r="K15" s="318" t="s">
        <v>845</v>
      </c>
      <c r="L15" s="319"/>
      <c r="M15" s="319"/>
      <c r="N15" s="320" t="s">
        <v>846</v>
      </c>
      <c r="O15" s="320"/>
      <c r="P15" s="320"/>
      <c r="Q15" s="320"/>
      <c r="R15" s="321"/>
      <c r="S15" s="255" t="s">
        <v>847</v>
      </c>
      <c r="T15" s="322" t="s">
        <v>848</v>
      </c>
      <c r="U15" s="310"/>
      <c r="V15" s="310"/>
      <c r="W15" s="310" t="s">
        <v>848</v>
      </c>
      <c r="X15" s="310"/>
      <c r="Y15" s="310"/>
      <c r="Z15" s="310"/>
      <c r="AA15" s="311"/>
    </row>
    <row r="16" spans="1:27" s="68" customFormat="1" ht="409.6" customHeight="1" x14ac:dyDescent="0.25">
      <c r="A16" s="295"/>
      <c r="B16" s="300" t="s">
        <v>848</v>
      </c>
      <c r="C16" s="301"/>
      <c r="D16" s="301"/>
      <c r="E16" s="288"/>
      <c r="F16" s="290" t="s">
        <v>848</v>
      </c>
      <c r="G16" s="302"/>
      <c r="H16" s="302"/>
      <c r="I16" s="303"/>
      <c r="J16" s="295"/>
      <c r="K16" s="297" t="s">
        <v>849</v>
      </c>
      <c r="L16" s="298"/>
      <c r="M16" s="299"/>
      <c r="N16" s="307" t="s">
        <v>850</v>
      </c>
      <c r="O16" s="298"/>
      <c r="P16" s="298"/>
      <c r="Q16" s="298"/>
      <c r="R16" s="308"/>
      <c r="S16" s="256"/>
      <c r="T16" s="309" t="s">
        <v>848</v>
      </c>
      <c r="U16" s="302"/>
      <c r="V16" s="291"/>
      <c r="W16" s="290" t="s">
        <v>848</v>
      </c>
      <c r="X16" s="302"/>
      <c r="Y16" s="302"/>
      <c r="Z16" s="302"/>
      <c r="AA16" s="303"/>
    </row>
    <row r="17" spans="1:27" ht="250.5" customHeight="1" x14ac:dyDescent="0.25">
      <c r="A17" s="294" t="s">
        <v>851</v>
      </c>
      <c r="B17" s="288" t="s">
        <v>852</v>
      </c>
      <c r="C17" s="289"/>
      <c r="D17" s="289"/>
      <c r="E17" s="289"/>
      <c r="F17" s="280" t="s">
        <v>853</v>
      </c>
      <c r="G17" s="280"/>
      <c r="H17" s="280"/>
      <c r="I17" s="290"/>
      <c r="J17" s="294" t="s">
        <v>270</v>
      </c>
      <c r="K17" s="291" t="s">
        <v>854</v>
      </c>
      <c r="L17" s="280"/>
      <c r="M17" s="280"/>
      <c r="N17" s="280" t="s">
        <v>855</v>
      </c>
      <c r="O17" s="280"/>
      <c r="P17" s="280"/>
      <c r="Q17" s="280"/>
      <c r="R17" s="290"/>
      <c r="S17" s="294" t="s">
        <v>271</v>
      </c>
      <c r="T17" s="291" t="s">
        <v>848</v>
      </c>
      <c r="U17" s="280"/>
      <c r="V17" s="280"/>
      <c r="W17" s="280" t="s">
        <v>848</v>
      </c>
      <c r="X17" s="280"/>
      <c r="Y17" s="280"/>
      <c r="Z17" s="280"/>
      <c r="AA17" s="281"/>
    </row>
    <row r="18" spans="1:27" ht="250.5" customHeight="1" x14ac:dyDescent="0.25">
      <c r="A18" s="295"/>
      <c r="B18" s="304" t="s">
        <v>856</v>
      </c>
      <c r="C18" s="305"/>
      <c r="D18" s="305"/>
      <c r="E18" s="306"/>
      <c r="F18" s="307" t="s">
        <v>857</v>
      </c>
      <c r="G18" s="298"/>
      <c r="H18" s="298"/>
      <c r="I18" s="308"/>
      <c r="J18" s="295"/>
      <c r="K18" s="309" t="s">
        <v>848</v>
      </c>
      <c r="L18" s="302"/>
      <c r="M18" s="291"/>
      <c r="N18" s="290" t="s">
        <v>848</v>
      </c>
      <c r="O18" s="302"/>
      <c r="P18" s="302"/>
      <c r="Q18" s="302"/>
      <c r="R18" s="303"/>
      <c r="S18" s="295"/>
      <c r="T18" s="309" t="s">
        <v>848</v>
      </c>
      <c r="U18" s="302"/>
      <c r="V18" s="291"/>
      <c r="W18" s="290" t="s">
        <v>848</v>
      </c>
      <c r="X18" s="302"/>
      <c r="Y18" s="302"/>
      <c r="Z18" s="302"/>
      <c r="AA18" s="303"/>
    </row>
    <row r="19" spans="1:27" ht="339" customHeight="1" x14ac:dyDescent="0.25">
      <c r="A19" s="294" t="s">
        <v>858</v>
      </c>
      <c r="B19" s="288" t="s">
        <v>859</v>
      </c>
      <c r="C19" s="289"/>
      <c r="D19" s="289"/>
      <c r="E19" s="289"/>
      <c r="F19" s="280" t="s">
        <v>860</v>
      </c>
      <c r="G19" s="280"/>
      <c r="H19" s="280"/>
      <c r="I19" s="290"/>
      <c r="J19" s="294" t="s">
        <v>861</v>
      </c>
      <c r="K19" s="291" t="s">
        <v>862</v>
      </c>
      <c r="L19" s="280"/>
      <c r="M19" s="280"/>
      <c r="N19" s="280" t="s">
        <v>863</v>
      </c>
      <c r="O19" s="280"/>
      <c r="P19" s="280"/>
      <c r="Q19" s="280"/>
      <c r="R19" s="290"/>
      <c r="S19" s="294" t="s">
        <v>864</v>
      </c>
      <c r="T19" s="291" t="s">
        <v>865</v>
      </c>
      <c r="U19" s="280"/>
      <c r="V19" s="280"/>
      <c r="W19" s="280" t="s">
        <v>866</v>
      </c>
      <c r="X19" s="280"/>
      <c r="Y19" s="280"/>
      <c r="Z19" s="280"/>
      <c r="AA19" s="281"/>
    </row>
    <row r="20" spans="1:27" ht="339" customHeight="1" x14ac:dyDescent="0.25">
      <c r="A20" s="295"/>
      <c r="B20" s="300" t="s">
        <v>848</v>
      </c>
      <c r="C20" s="301"/>
      <c r="D20" s="301"/>
      <c r="E20" s="288"/>
      <c r="F20" s="290" t="s">
        <v>848</v>
      </c>
      <c r="G20" s="302"/>
      <c r="H20" s="302"/>
      <c r="I20" s="303"/>
      <c r="J20" s="295"/>
      <c r="K20" s="309" t="s">
        <v>848</v>
      </c>
      <c r="L20" s="302"/>
      <c r="M20" s="291"/>
      <c r="N20" s="290" t="s">
        <v>848</v>
      </c>
      <c r="O20" s="302"/>
      <c r="P20" s="302"/>
      <c r="Q20" s="302"/>
      <c r="R20" s="303"/>
      <c r="S20" s="295"/>
      <c r="T20" s="297" t="s">
        <v>867</v>
      </c>
      <c r="U20" s="298"/>
      <c r="V20" s="299"/>
      <c r="W20" s="307" t="s">
        <v>868</v>
      </c>
      <c r="X20" s="298"/>
      <c r="Y20" s="298"/>
      <c r="Z20" s="298"/>
      <c r="AA20" s="308"/>
    </row>
    <row r="21" spans="1:27" ht="255.75" customHeight="1" x14ac:dyDescent="0.25">
      <c r="A21" s="257" t="s">
        <v>869</v>
      </c>
      <c r="B21" s="288" t="s">
        <v>870</v>
      </c>
      <c r="C21" s="289"/>
      <c r="D21" s="289"/>
      <c r="E21" s="289"/>
      <c r="F21" s="280" t="s">
        <v>863</v>
      </c>
      <c r="G21" s="280"/>
      <c r="H21" s="280"/>
      <c r="I21" s="290"/>
      <c r="J21" s="257" t="s">
        <v>871</v>
      </c>
      <c r="K21" s="291" t="s">
        <v>872</v>
      </c>
      <c r="L21" s="280"/>
      <c r="M21" s="280"/>
      <c r="N21" s="280" t="s">
        <v>863</v>
      </c>
      <c r="O21" s="280"/>
      <c r="P21" s="280"/>
      <c r="Q21" s="280"/>
      <c r="R21" s="290"/>
      <c r="S21" s="257" t="s">
        <v>873</v>
      </c>
      <c r="T21" s="291" t="s">
        <v>874</v>
      </c>
      <c r="U21" s="280"/>
      <c r="V21" s="280"/>
      <c r="W21" s="292" t="s">
        <v>875</v>
      </c>
      <c r="X21" s="292"/>
      <c r="Y21" s="292"/>
      <c r="Z21" s="292"/>
      <c r="AA21" s="293"/>
    </row>
    <row r="22" spans="1:27" ht="184.7" customHeight="1" x14ac:dyDescent="0.25">
      <c r="A22" s="257" t="s">
        <v>876</v>
      </c>
      <c r="B22" s="288" t="s">
        <v>877</v>
      </c>
      <c r="C22" s="289"/>
      <c r="D22" s="289"/>
      <c r="E22" s="289"/>
      <c r="F22" s="280" t="s">
        <v>878</v>
      </c>
      <c r="G22" s="280"/>
      <c r="H22" s="280"/>
      <c r="I22" s="290"/>
      <c r="J22" s="257"/>
      <c r="K22" s="291"/>
      <c r="L22" s="280"/>
      <c r="M22" s="280"/>
      <c r="N22" s="280"/>
      <c r="O22" s="280"/>
      <c r="P22" s="280"/>
      <c r="Q22" s="280"/>
      <c r="R22" s="290"/>
      <c r="S22" s="257"/>
      <c r="T22" s="291"/>
      <c r="U22" s="280"/>
      <c r="V22" s="280"/>
      <c r="W22" s="280"/>
      <c r="X22" s="280"/>
      <c r="Y22" s="280"/>
      <c r="Z22" s="280"/>
      <c r="AA22" s="281"/>
    </row>
    <row r="23" spans="1:27" ht="322.5" customHeight="1" x14ac:dyDescent="0.25">
      <c r="A23" s="257" t="s">
        <v>879</v>
      </c>
      <c r="B23" s="288" t="s">
        <v>880</v>
      </c>
      <c r="C23" s="289"/>
      <c r="D23" s="289"/>
      <c r="E23" s="289"/>
      <c r="F23" s="280" t="s">
        <v>855</v>
      </c>
      <c r="G23" s="280"/>
      <c r="H23" s="280"/>
      <c r="I23" s="290"/>
      <c r="J23" s="257" t="s">
        <v>881</v>
      </c>
      <c r="K23" s="291" t="s">
        <v>882</v>
      </c>
      <c r="L23" s="280"/>
      <c r="M23" s="280"/>
      <c r="N23" s="280" t="s">
        <v>863</v>
      </c>
      <c r="O23" s="280"/>
      <c r="P23" s="280"/>
      <c r="Q23" s="280"/>
      <c r="R23" s="290"/>
      <c r="S23" s="257" t="s">
        <v>883</v>
      </c>
      <c r="T23" s="291" t="s">
        <v>848</v>
      </c>
      <c r="U23" s="280"/>
      <c r="V23" s="280"/>
      <c r="W23" s="280" t="s">
        <v>848</v>
      </c>
      <c r="X23" s="280"/>
      <c r="Y23" s="280"/>
      <c r="Z23" s="280"/>
      <c r="AA23" s="281"/>
    </row>
    <row r="24" spans="1:27" ht="272.25" customHeight="1" thickBot="1" x14ac:dyDescent="0.3">
      <c r="A24" s="258" t="s">
        <v>272</v>
      </c>
      <c r="B24" s="282" t="s">
        <v>884</v>
      </c>
      <c r="C24" s="283"/>
      <c r="D24" s="283"/>
      <c r="E24" s="283"/>
      <c r="F24" s="284" t="s">
        <v>855</v>
      </c>
      <c r="G24" s="284"/>
      <c r="H24" s="284"/>
      <c r="I24" s="285"/>
      <c r="J24" s="258" t="s">
        <v>273</v>
      </c>
      <c r="K24" s="286" t="s">
        <v>885</v>
      </c>
      <c r="L24" s="284"/>
      <c r="M24" s="284"/>
      <c r="N24" s="284" t="s">
        <v>863</v>
      </c>
      <c r="O24" s="284"/>
      <c r="P24" s="284"/>
      <c r="Q24" s="284"/>
      <c r="R24" s="285"/>
      <c r="S24" s="258" t="s">
        <v>886</v>
      </c>
      <c r="T24" s="286" t="s">
        <v>887</v>
      </c>
      <c r="U24" s="284"/>
      <c r="V24" s="284"/>
      <c r="W24" s="284" t="s">
        <v>888</v>
      </c>
      <c r="X24" s="284"/>
      <c r="Y24" s="284"/>
      <c r="Z24" s="284"/>
      <c r="AA24" s="287"/>
    </row>
    <row r="25" spans="1:27" ht="24.75" customHeight="1" x14ac:dyDescent="0.25">
      <c r="A25" s="214"/>
      <c r="B25" s="214"/>
      <c r="C25" s="214"/>
      <c r="D25" s="214"/>
      <c r="E25" s="214"/>
      <c r="F25" s="214"/>
      <c r="G25" s="214"/>
      <c r="H25" s="214"/>
      <c r="I25" s="214"/>
      <c r="J25" s="214"/>
      <c r="K25" s="214"/>
      <c r="L25" s="214"/>
      <c r="M25" s="214"/>
      <c r="N25" s="214"/>
      <c r="O25" s="214"/>
      <c r="P25" s="214"/>
      <c r="Q25" s="214"/>
      <c r="R25" s="214"/>
    </row>
    <row r="26" spans="1:27" ht="24.75" customHeight="1" x14ac:dyDescent="0.25">
      <c r="A26" s="214"/>
      <c r="B26" s="214"/>
      <c r="C26" s="214"/>
      <c r="D26" s="214"/>
      <c r="E26" s="214"/>
      <c r="F26" s="214"/>
      <c r="G26" s="214"/>
      <c r="H26" s="214"/>
      <c r="I26" s="214"/>
      <c r="J26" s="214"/>
      <c r="K26" s="214"/>
      <c r="L26" s="214"/>
      <c r="M26" s="214"/>
      <c r="N26" s="214"/>
      <c r="O26" s="214"/>
      <c r="P26" s="214"/>
      <c r="Q26" s="214"/>
      <c r="R26" s="214"/>
    </row>
    <row r="27" spans="1:27" ht="24.75" customHeight="1" x14ac:dyDescent="0.25">
      <c r="A27" s="214"/>
      <c r="B27" s="214"/>
      <c r="C27" s="214"/>
      <c r="D27" s="214"/>
      <c r="E27" s="214"/>
      <c r="F27" s="214"/>
      <c r="G27" s="214"/>
      <c r="H27" s="214"/>
      <c r="I27" s="214"/>
      <c r="J27" s="214"/>
      <c r="K27" s="214"/>
      <c r="L27" s="214"/>
      <c r="M27" s="214"/>
      <c r="N27" s="214"/>
      <c r="O27" s="214"/>
      <c r="P27" s="214"/>
      <c r="Q27" s="214"/>
      <c r="R27" s="214"/>
    </row>
    <row r="28" spans="1:27" ht="24.75" customHeight="1" x14ac:dyDescent="0.25">
      <c r="A28" s="214"/>
      <c r="B28" s="214"/>
      <c r="C28" s="214"/>
      <c r="D28" s="214"/>
      <c r="E28" s="214"/>
      <c r="F28" s="214"/>
      <c r="G28" s="214"/>
      <c r="H28" s="214"/>
      <c r="I28" s="214"/>
      <c r="J28" s="214"/>
      <c r="K28" s="214"/>
      <c r="L28" s="214"/>
      <c r="M28" s="214"/>
      <c r="N28" s="214"/>
      <c r="O28" s="214"/>
      <c r="P28" s="214"/>
      <c r="Q28" s="214"/>
      <c r="R28" s="214"/>
    </row>
    <row r="29" spans="1:27" ht="24.75" customHeight="1" x14ac:dyDescent="0.25">
      <c r="A29" s="214"/>
      <c r="B29" s="214"/>
      <c r="C29" s="214"/>
      <c r="D29" s="214"/>
      <c r="E29" s="214"/>
      <c r="F29" s="214"/>
      <c r="G29" s="214"/>
      <c r="H29" s="214"/>
      <c r="I29" s="214"/>
      <c r="J29" s="214"/>
      <c r="K29" s="214"/>
      <c r="L29" s="214"/>
      <c r="M29" s="214"/>
      <c r="N29" s="214"/>
      <c r="O29" s="214"/>
      <c r="P29" s="214"/>
      <c r="Q29" s="214"/>
      <c r="R29" s="214"/>
    </row>
    <row r="30" spans="1:27" x14ac:dyDescent="0.25">
      <c r="A30" s="214"/>
      <c r="B30" s="214"/>
      <c r="C30" s="214"/>
      <c r="D30" s="214"/>
      <c r="E30" s="214"/>
      <c r="F30" s="214"/>
      <c r="G30" s="214"/>
      <c r="H30" s="214"/>
      <c r="I30" s="214"/>
      <c r="J30" s="214"/>
      <c r="K30" s="214"/>
      <c r="L30" s="214"/>
      <c r="M30" s="214"/>
      <c r="N30" s="214"/>
      <c r="O30" s="214"/>
      <c r="P30" s="214"/>
      <c r="Q30" s="214"/>
      <c r="R30" s="214"/>
    </row>
    <row r="31" spans="1:27" x14ac:dyDescent="0.25">
      <c r="A31" s="214"/>
      <c r="B31" s="214"/>
      <c r="C31" s="214"/>
      <c r="D31" s="214"/>
      <c r="E31" s="214"/>
      <c r="F31" s="214"/>
      <c r="G31" s="214"/>
      <c r="H31" s="214"/>
      <c r="I31" s="214"/>
      <c r="J31" s="214"/>
      <c r="K31" s="214"/>
      <c r="L31" s="214"/>
      <c r="M31" s="214"/>
      <c r="N31" s="214"/>
      <c r="O31" s="214"/>
      <c r="P31" s="214"/>
      <c r="Q31" s="214"/>
      <c r="R31" s="214"/>
    </row>
    <row r="32" spans="1:27" x14ac:dyDescent="0.25">
      <c r="A32" s="214"/>
      <c r="B32" s="214"/>
      <c r="C32" s="214"/>
      <c r="D32" s="214"/>
      <c r="E32" s="214"/>
      <c r="F32" s="214"/>
      <c r="G32" s="214"/>
      <c r="H32" s="214"/>
      <c r="I32" s="214"/>
      <c r="J32" s="214"/>
      <c r="K32" s="214"/>
      <c r="L32" s="214"/>
      <c r="M32" s="214"/>
      <c r="N32" s="214"/>
      <c r="O32" s="214"/>
      <c r="P32" s="214"/>
      <c r="Q32" s="214"/>
      <c r="R32" s="214"/>
    </row>
    <row r="33" spans="1:22" x14ac:dyDescent="0.25">
      <c r="A33" s="214"/>
      <c r="B33" s="214"/>
      <c r="C33" s="214"/>
      <c r="D33" s="214"/>
      <c r="E33" s="214"/>
      <c r="F33" s="214"/>
      <c r="G33" s="214"/>
      <c r="H33" s="214"/>
      <c r="I33" s="214"/>
      <c r="J33" s="214"/>
      <c r="K33" s="214"/>
      <c r="L33" s="214"/>
      <c r="M33" s="214"/>
      <c r="N33" s="214"/>
      <c r="O33" s="214"/>
      <c r="P33" s="214"/>
      <c r="Q33" s="214"/>
      <c r="R33" s="214"/>
    </row>
    <row r="34" spans="1:22" x14ac:dyDescent="0.25">
      <c r="A34" s="214"/>
      <c r="B34" s="214"/>
      <c r="C34" s="214"/>
      <c r="D34" s="214"/>
      <c r="E34" s="214"/>
      <c r="F34" s="214"/>
      <c r="G34" s="214"/>
      <c r="H34" s="214"/>
      <c r="I34" s="214"/>
      <c r="J34" s="214"/>
      <c r="K34" s="214"/>
      <c r="L34" s="214"/>
      <c r="M34" s="214"/>
      <c r="N34" s="214"/>
      <c r="O34" s="214"/>
      <c r="P34" s="214"/>
      <c r="Q34" s="214"/>
      <c r="R34" s="214"/>
    </row>
    <row r="35" spans="1:22" x14ac:dyDescent="0.25">
      <c r="A35" s="214"/>
      <c r="B35" s="214"/>
      <c r="C35" s="214"/>
      <c r="D35" s="214"/>
      <c r="E35" s="214"/>
      <c r="F35" s="214"/>
      <c r="G35" s="214"/>
      <c r="H35" s="214"/>
      <c r="I35" s="214"/>
      <c r="J35" s="214"/>
      <c r="K35" s="214"/>
      <c r="L35" s="214"/>
      <c r="M35" s="214"/>
      <c r="N35" s="214"/>
      <c r="O35" s="214"/>
      <c r="P35" s="214"/>
      <c r="Q35" s="214"/>
      <c r="R35" s="214"/>
    </row>
    <row r="36" spans="1:22" x14ac:dyDescent="0.25">
      <c r="A36" s="214"/>
      <c r="B36" s="214"/>
      <c r="C36" s="214"/>
      <c r="D36" s="214"/>
      <c r="E36" s="214"/>
      <c r="F36" s="214"/>
      <c r="G36" s="214"/>
      <c r="H36" s="214"/>
      <c r="I36" s="214"/>
      <c r="J36" s="214"/>
      <c r="K36" s="214"/>
      <c r="L36" s="214"/>
      <c r="M36" s="214"/>
      <c r="N36" s="214"/>
      <c r="O36" s="214"/>
      <c r="P36" s="214"/>
      <c r="Q36" s="214"/>
      <c r="R36" s="214"/>
      <c r="T36" s="213"/>
      <c r="U36" s="213"/>
      <c r="V36" s="213"/>
    </row>
    <row r="37" spans="1:22" x14ac:dyDescent="0.25">
      <c r="A37" s="214"/>
      <c r="B37" s="214"/>
      <c r="C37" s="214"/>
      <c r="D37" s="214"/>
      <c r="E37" s="214"/>
      <c r="F37" s="214"/>
      <c r="G37" s="214"/>
      <c r="H37" s="214"/>
      <c r="I37" s="214"/>
      <c r="J37" s="214"/>
      <c r="K37" s="214"/>
      <c r="L37" s="214"/>
      <c r="M37" s="214"/>
      <c r="N37" s="214"/>
      <c r="O37" s="214"/>
      <c r="P37" s="214"/>
      <c r="Q37" s="214"/>
      <c r="R37" s="214"/>
      <c r="T37" s="213"/>
      <c r="U37" s="213"/>
      <c r="V37" s="213"/>
    </row>
    <row r="38" spans="1:22" x14ac:dyDescent="0.25">
      <c r="A38" s="214"/>
      <c r="B38" s="214"/>
      <c r="C38" s="214"/>
      <c r="D38" s="214"/>
      <c r="E38" s="214"/>
      <c r="F38" s="214"/>
      <c r="G38" s="214"/>
      <c r="H38" s="214"/>
      <c r="I38" s="214"/>
      <c r="J38" s="214"/>
      <c r="K38" s="214"/>
      <c r="L38" s="214"/>
      <c r="M38" s="214"/>
      <c r="N38" s="214"/>
      <c r="O38" s="214"/>
      <c r="P38" s="214"/>
      <c r="Q38" s="214"/>
      <c r="R38" s="214"/>
      <c r="T38" s="213"/>
      <c r="U38" s="213"/>
      <c r="V38" s="213"/>
    </row>
    <row r="39" spans="1:22" x14ac:dyDescent="0.25">
      <c r="A39" s="214"/>
      <c r="B39" s="214"/>
      <c r="C39" s="214"/>
      <c r="D39" s="214"/>
      <c r="E39" s="214"/>
      <c r="F39" s="214"/>
      <c r="G39" s="214"/>
      <c r="H39" s="214"/>
      <c r="I39" s="214"/>
      <c r="J39" s="214"/>
      <c r="K39" s="214"/>
      <c r="L39" s="214"/>
      <c r="M39" s="214"/>
      <c r="N39" s="214"/>
      <c r="O39" s="214"/>
      <c r="P39" s="214"/>
      <c r="Q39" s="214"/>
      <c r="R39" s="214"/>
      <c r="T39" s="213"/>
      <c r="U39" s="213"/>
      <c r="V39" s="213"/>
    </row>
    <row r="40" spans="1:22" x14ac:dyDescent="0.25">
      <c r="A40" s="214"/>
      <c r="B40" s="214"/>
      <c r="C40" s="214"/>
      <c r="D40" s="214"/>
      <c r="E40" s="214"/>
      <c r="F40" s="214"/>
      <c r="G40" s="214"/>
      <c r="H40" s="214"/>
      <c r="I40" s="214"/>
      <c r="J40" s="214"/>
      <c r="K40" s="214"/>
      <c r="L40" s="214"/>
      <c r="M40" s="214"/>
      <c r="N40" s="214"/>
      <c r="O40" s="214"/>
      <c r="P40" s="214"/>
      <c r="Q40" s="214"/>
      <c r="R40" s="214"/>
      <c r="T40" s="213"/>
      <c r="U40" s="213"/>
      <c r="V40" s="213"/>
    </row>
    <row r="41" spans="1:22" x14ac:dyDescent="0.25">
      <c r="A41" s="214"/>
      <c r="B41" s="214"/>
      <c r="C41" s="214"/>
      <c r="D41" s="214"/>
      <c r="E41" s="214"/>
      <c r="F41" s="214"/>
      <c r="G41" s="214"/>
      <c r="H41" s="214"/>
      <c r="I41" s="214"/>
      <c r="J41" s="214"/>
      <c r="K41" s="214"/>
      <c r="L41" s="214"/>
      <c r="M41" s="214"/>
      <c r="N41" s="214"/>
      <c r="O41" s="214"/>
      <c r="P41" s="214"/>
      <c r="Q41" s="214"/>
      <c r="R41" s="214"/>
      <c r="T41" s="213"/>
      <c r="U41" s="213"/>
      <c r="V41" s="213"/>
    </row>
    <row r="42" spans="1:22" x14ac:dyDescent="0.25">
      <c r="A42" s="214"/>
      <c r="B42" s="214"/>
      <c r="C42" s="214"/>
      <c r="D42" s="214"/>
      <c r="E42" s="214"/>
      <c r="F42" s="214"/>
      <c r="G42" s="214"/>
      <c r="H42" s="214"/>
      <c r="I42" s="214"/>
      <c r="J42" s="214"/>
      <c r="K42" s="214"/>
      <c r="L42" s="214"/>
      <c r="M42" s="214"/>
      <c r="N42" s="214"/>
      <c r="O42" s="214"/>
      <c r="P42" s="214"/>
      <c r="Q42" s="214"/>
      <c r="R42" s="214"/>
      <c r="T42" s="213"/>
      <c r="U42" s="213"/>
      <c r="V42" s="213"/>
    </row>
    <row r="43" spans="1:22" x14ac:dyDescent="0.25">
      <c r="A43" s="214"/>
      <c r="B43" s="214"/>
      <c r="C43" s="214"/>
      <c r="D43" s="214"/>
      <c r="E43" s="214"/>
      <c r="F43" s="214"/>
      <c r="G43" s="214"/>
      <c r="H43" s="214"/>
      <c r="I43" s="214"/>
      <c r="J43" s="214"/>
      <c r="K43" s="214"/>
      <c r="L43" s="214"/>
      <c r="M43" s="214"/>
      <c r="N43" s="214"/>
      <c r="O43" s="214"/>
      <c r="P43" s="214"/>
      <c r="Q43" s="214"/>
      <c r="R43" s="214"/>
      <c r="T43" s="213"/>
      <c r="U43" s="213"/>
      <c r="V43" s="213"/>
    </row>
    <row r="44" spans="1:22" x14ac:dyDescent="0.25">
      <c r="A44" s="214"/>
      <c r="B44" s="214"/>
      <c r="C44" s="214"/>
      <c r="D44" s="214"/>
      <c r="E44" s="214"/>
      <c r="F44" s="214"/>
      <c r="G44" s="214"/>
      <c r="H44" s="214"/>
      <c r="I44" s="214"/>
      <c r="J44" s="214"/>
      <c r="K44" s="214"/>
      <c r="L44" s="214"/>
      <c r="M44" s="214"/>
      <c r="N44" s="214"/>
      <c r="O44" s="214"/>
      <c r="P44" s="214"/>
      <c r="Q44" s="214"/>
      <c r="R44" s="214"/>
      <c r="T44" s="213"/>
      <c r="U44" s="213"/>
      <c r="V44" s="213"/>
    </row>
    <row r="45" spans="1:22" x14ac:dyDescent="0.25">
      <c r="A45" s="214"/>
      <c r="B45" s="214"/>
      <c r="C45" s="214"/>
      <c r="D45" s="214"/>
      <c r="E45" s="214"/>
      <c r="F45" s="214"/>
      <c r="G45" s="214"/>
      <c r="H45" s="214"/>
      <c r="I45" s="214"/>
      <c r="J45" s="214"/>
      <c r="K45" s="214"/>
      <c r="L45" s="214"/>
      <c r="M45" s="214"/>
      <c r="N45" s="214"/>
      <c r="O45" s="214"/>
      <c r="P45" s="214"/>
      <c r="Q45" s="214"/>
      <c r="R45" s="214"/>
      <c r="T45" s="213"/>
      <c r="U45" s="213"/>
      <c r="V45" s="213"/>
    </row>
    <row r="46" spans="1:22" x14ac:dyDescent="0.25">
      <c r="A46" s="214"/>
      <c r="B46" s="214"/>
      <c r="C46" s="214"/>
      <c r="D46" s="214"/>
      <c r="E46" s="214"/>
      <c r="F46" s="214"/>
      <c r="G46" s="214"/>
      <c r="H46" s="214"/>
      <c r="I46" s="214"/>
      <c r="J46" s="214"/>
      <c r="K46" s="214"/>
      <c r="L46" s="214"/>
      <c r="M46" s="214"/>
      <c r="N46" s="214"/>
      <c r="O46" s="214"/>
      <c r="P46" s="214"/>
      <c r="Q46" s="214"/>
      <c r="R46" s="214"/>
      <c r="T46" s="213"/>
      <c r="U46" s="213"/>
      <c r="V46" s="213"/>
    </row>
    <row r="47" spans="1:22" x14ac:dyDescent="0.25">
      <c r="A47" s="214"/>
      <c r="B47" s="214"/>
      <c r="C47" s="214"/>
      <c r="D47" s="214"/>
      <c r="E47" s="214"/>
      <c r="F47" s="214"/>
      <c r="G47" s="214"/>
      <c r="H47" s="214"/>
      <c r="I47" s="214"/>
      <c r="J47" s="214"/>
      <c r="K47" s="214"/>
      <c r="L47" s="214"/>
      <c r="M47" s="214"/>
      <c r="N47" s="214"/>
      <c r="O47" s="214"/>
      <c r="P47" s="214"/>
      <c r="Q47" s="214"/>
      <c r="R47" s="214"/>
      <c r="T47" s="213"/>
      <c r="U47" s="213"/>
      <c r="V47" s="213"/>
    </row>
    <row r="48" spans="1:22" x14ac:dyDescent="0.25">
      <c r="A48" s="214"/>
      <c r="B48" s="214"/>
      <c r="C48" s="214"/>
      <c r="D48" s="214"/>
      <c r="E48" s="214"/>
      <c r="F48" s="214"/>
      <c r="G48" s="214"/>
      <c r="H48" s="214"/>
      <c r="I48" s="214"/>
      <c r="J48" s="214"/>
      <c r="K48" s="214"/>
      <c r="L48" s="214"/>
      <c r="M48" s="214"/>
      <c r="N48" s="214"/>
      <c r="O48" s="214"/>
      <c r="P48" s="214"/>
      <c r="Q48" s="214"/>
      <c r="R48" s="214"/>
      <c r="T48" s="213"/>
      <c r="U48" s="213"/>
      <c r="V48" s="213"/>
    </row>
    <row r="49" spans="1:22" x14ac:dyDescent="0.25">
      <c r="A49" s="214"/>
      <c r="B49" s="214"/>
      <c r="C49" s="214"/>
      <c r="D49" s="214"/>
      <c r="E49" s="214"/>
      <c r="F49" s="214"/>
      <c r="G49" s="214"/>
      <c r="H49" s="214"/>
      <c r="I49" s="214"/>
      <c r="J49" s="214"/>
      <c r="K49" s="214"/>
      <c r="L49" s="214"/>
      <c r="M49" s="214"/>
      <c r="N49" s="214"/>
      <c r="O49" s="214"/>
      <c r="P49" s="214"/>
      <c r="Q49" s="214"/>
      <c r="R49" s="214"/>
      <c r="T49" s="213"/>
      <c r="U49" s="213"/>
      <c r="V49" s="213"/>
    </row>
    <row r="50" spans="1:22" x14ac:dyDescent="0.25">
      <c r="A50" s="214"/>
      <c r="B50" s="214"/>
      <c r="C50" s="214"/>
      <c r="D50" s="214"/>
      <c r="E50" s="214"/>
      <c r="F50" s="214"/>
      <c r="G50" s="214"/>
      <c r="H50" s="214"/>
      <c r="I50" s="214"/>
      <c r="J50" s="214"/>
      <c r="K50" s="214"/>
      <c r="L50" s="214"/>
      <c r="M50" s="214"/>
      <c r="N50" s="214"/>
      <c r="O50" s="214"/>
      <c r="P50" s="214"/>
      <c r="Q50" s="214"/>
      <c r="R50" s="214"/>
      <c r="T50" s="213"/>
      <c r="U50" s="213"/>
      <c r="V50" s="213"/>
    </row>
    <row r="51" spans="1:22" x14ac:dyDescent="0.25">
      <c r="T51" s="213"/>
      <c r="U51" s="213"/>
      <c r="V51" s="213"/>
    </row>
    <row r="52" spans="1:22" ht="24.75" customHeight="1" x14ac:dyDescent="0.25">
      <c r="T52" s="213"/>
      <c r="U52" s="213"/>
      <c r="V52" s="213"/>
    </row>
    <row r="53" spans="1:22" x14ac:dyDescent="0.25">
      <c r="T53" s="213"/>
      <c r="U53" s="213"/>
      <c r="V53" s="213"/>
    </row>
    <row r="54" spans="1:22" x14ac:dyDescent="0.25">
      <c r="T54" s="213"/>
      <c r="U54" s="213"/>
      <c r="V54" s="213"/>
    </row>
    <row r="55" spans="1:22" x14ac:dyDescent="0.25">
      <c r="T55" s="213"/>
      <c r="U55" s="213"/>
      <c r="V55" s="213"/>
    </row>
    <row r="56" spans="1:22" x14ac:dyDescent="0.25">
      <c r="T56" s="213"/>
      <c r="U56" s="213"/>
      <c r="V56" s="213"/>
    </row>
    <row r="57" spans="1:22" x14ac:dyDescent="0.25">
      <c r="T57" s="213"/>
      <c r="U57" s="213"/>
      <c r="V57" s="213"/>
    </row>
    <row r="58" spans="1:22" x14ac:dyDescent="0.25">
      <c r="T58" s="213"/>
      <c r="U58" s="213"/>
      <c r="V58" s="213"/>
    </row>
    <row r="59" spans="1:22" x14ac:dyDescent="0.25">
      <c r="T59" s="213"/>
      <c r="U59" s="213"/>
      <c r="V59" s="213"/>
    </row>
    <row r="60" spans="1:22" x14ac:dyDescent="0.25">
      <c r="T60" s="213"/>
      <c r="U60" s="213"/>
      <c r="V60" s="213"/>
    </row>
    <row r="61" spans="1:22" x14ac:dyDescent="0.25">
      <c r="T61" s="213"/>
      <c r="U61" s="213"/>
      <c r="V61" s="213"/>
    </row>
    <row r="62" spans="1:22" x14ac:dyDescent="0.25">
      <c r="T62" s="213"/>
      <c r="U62" s="213"/>
      <c r="V62" s="213"/>
    </row>
    <row r="63" spans="1:22" x14ac:dyDescent="0.25">
      <c r="T63" s="213"/>
      <c r="U63" s="213"/>
      <c r="V63" s="213"/>
    </row>
    <row r="64" spans="1:22" x14ac:dyDescent="0.25">
      <c r="T64" s="213"/>
      <c r="U64" s="213"/>
      <c r="V64" s="213"/>
    </row>
    <row r="65" spans="20:22" x14ac:dyDescent="0.25">
      <c r="T65" s="213"/>
      <c r="U65" s="213"/>
      <c r="V65" s="213"/>
    </row>
    <row r="66" spans="20:22" x14ac:dyDescent="0.25">
      <c r="T66" s="213"/>
      <c r="U66" s="213"/>
      <c r="V66" s="213"/>
    </row>
    <row r="67" spans="20:22" x14ac:dyDescent="0.25">
      <c r="T67" s="213"/>
      <c r="U67" s="213"/>
      <c r="V67" s="213"/>
    </row>
    <row r="68" spans="20:22" x14ac:dyDescent="0.25">
      <c r="T68" s="213"/>
      <c r="U68" s="213"/>
      <c r="V68" s="213"/>
    </row>
    <row r="69" spans="20:22" x14ac:dyDescent="0.25">
      <c r="T69" s="213"/>
      <c r="U69" s="213"/>
      <c r="V69" s="213"/>
    </row>
    <row r="70" spans="20:22" x14ac:dyDescent="0.25">
      <c r="T70" s="213"/>
      <c r="U70" s="213"/>
      <c r="V70" s="213"/>
    </row>
    <row r="71" spans="20:22" x14ac:dyDescent="0.25">
      <c r="T71" s="213"/>
      <c r="U71" s="213"/>
      <c r="V71" s="213"/>
    </row>
    <row r="72" spans="20:22" x14ac:dyDescent="0.25">
      <c r="T72" s="213"/>
      <c r="U72" s="213"/>
      <c r="V72" s="213"/>
    </row>
    <row r="73" spans="20:22" x14ac:dyDescent="0.25">
      <c r="T73" s="213"/>
      <c r="U73" s="213"/>
      <c r="V73" s="213"/>
    </row>
  </sheetData>
  <mergeCells count="88">
    <mergeCell ref="A9:AA10"/>
    <mergeCell ref="A11:AA12"/>
    <mergeCell ref="A13:I13"/>
    <mergeCell ref="J13:R13"/>
    <mergeCell ref="A1:A8"/>
    <mergeCell ref="B1:W8"/>
    <mergeCell ref="X1:AA4"/>
    <mergeCell ref="X5:Y6"/>
    <mergeCell ref="Z5:AA6"/>
    <mergeCell ref="X7:Y7"/>
    <mergeCell ref="Z7:AA7"/>
    <mergeCell ref="X8:Y8"/>
    <mergeCell ref="Z8:AA8"/>
    <mergeCell ref="S13:AA13"/>
    <mergeCell ref="W15:AA15"/>
    <mergeCell ref="B14:E14"/>
    <mergeCell ref="F14:I14"/>
    <mergeCell ref="K14:M14"/>
    <mergeCell ref="N14:R14"/>
    <mergeCell ref="T14:V14"/>
    <mergeCell ref="B15:E15"/>
    <mergeCell ref="F15:I15"/>
    <mergeCell ref="K15:M15"/>
    <mergeCell ref="N15:R15"/>
    <mergeCell ref="T15:V15"/>
    <mergeCell ref="W14:AA14"/>
    <mergeCell ref="W20:AA20"/>
    <mergeCell ref="B19:E19"/>
    <mergeCell ref="F19:I19"/>
    <mergeCell ref="K19:M19"/>
    <mergeCell ref="T19:V19"/>
    <mergeCell ref="W19:AA19"/>
    <mergeCell ref="T20:V20"/>
    <mergeCell ref="B20:E20"/>
    <mergeCell ref="F20:I20"/>
    <mergeCell ref="K20:M20"/>
    <mergeCell ref="N20:R20"/>
    <mergeCell ref="N19:R19"/>
    <mergeCell ref="W16:AA16"/>
    <mergeCell ref="T16:V16"/>
    <mergeCell ref="N16:R16"/>
    <mergeCell ref="N17:R17"/>
    <mergeCell ref="N18:R18"/>
    <mergeCell ref="W18:AA18"/>
    <mergeCell ref="T17:V17"/>
    <mergeCell ref="W17:AA17"/>
    <mergeCell ref="T18:V18"/>
    <mergeCell ref="A15:A16"/>
    <mergeCell ref="J15:J16"/>
    <mergeCell ref="A17:A18"/>
    <mergeCell ref="J17:J18"/>
    <mergeCell ref="S17:S18"/>
    <mergeCell ref="K16:M16"/>
    <mergeCell ref="B16:E16"/>
    <mergeCell ref="B17:E17"/>
    <mergeCell ref="F17:I17"/>
    <mergeCell ref="K17:M17"/>
    <mergeCell ref="F16:I16"/>
    <mergeCell ref="B18:E18"/>
    <mergeCell ref="F18:I18"/>
    <mergeCell ref="K18:M18"/>
    <mergeCell ref="A19:A20"/>
    <mergeCell ref="J19:J20"/>
    <mergeCell ref="S19:S20"/>
    <mergeCell ref="B21:E21"/>
    <mergeCell ref="F21:I21"/>
    <mergeCell ref="K21:M21"/>
    <mergeCell ref="N21:R21"/>
    <mergeCell ref="T21:V21"/>
    <mergeCell ref="W21:AA21"/>
    <mergeCell ref="B22:E22"/>
    <mergeCell ref="F22:I22"/>
    <mergeCell ref="K22:M22"/>
    <mergeCell ref="N22:R22"/>
    <mergeCell ref="T22:V22"/>
    <mergeCell ref="W22:AA22"/>
    <mergeCell ref="W23:AA23"/>
    <mergeCell ref="B24:E24"/>
    <mergeCell ref="F24:I24"/>
    <mergeCell ref="K24:M24"/>
    <mergeCell ref="N24:R24"/>
    <mergeCell ref="T24:V24"/>
    <mergeCell ref="W24:AA24"/>
    <mergeCell ref="B23:E23"/>
    <mergeCell ref="F23:I23"/>
    <mergeCell ref="K23:M23"/>
    <mergeCell ref="N23:R23"/>
    <mergeCell ref="T23:V23"/>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78" customWidth="1"/>
    <col min="2" max="2" width="17" customWidth="1"/>
    <col min="3" max="3" width="17.7109375" customWidth="1"/>
    <col min="4" max="4" width="14.42578125" customWidth="1"/>
    <col min="7" max="7" width="14.42578125" customWidth="1"/>
    <col min="21" max="21" width="11.42578125" style="108" customWidth="1"/>
    <col min="22" max="22" width="11.42578125" style="178"/>
  </cols>
  <sheetData>
    <row r="1" spans="1:22" ht="195" x14ac:dyDescent="0.25">
      <c r="A1" s="179" t="s">
        <v>580</v>
      </c>
      <c r="B1" s="179" t="s">
        <v>560</v>
      </c>
      <c r="C1" s="179" t="s">
        <v>561</v>
      </c>
      <c r="D1" s="179" t="s">
        <v>562</v>
      </c>
      <c r="E1" s="179" t="s">
        <v>563</v>
      </c>
      <c r="F1" s="179" t="s">
        <v>564</v>
      </c>
      <c r="G1" s="179" t="s">
        <v>565</v>
      </c>
      <c r="H1" s="179" t="s">
        <v>566</v>
      </c>
      <c r="I1" s="179" t="s">
        <v>567</v>
      </c>
      <c r="J1" s="179" t="s">
        <v>568</v>
      </c>
      <c r="K1" s="179" t="s">
        <v>569</v>
      </c>
      <c r="L1" s="179" t="s">
        <v>570</v>
      </c>
      <c r="M1" s="179" t="s">
        <v>571</v>
      </c>
      <c r="N1" s="179" t="s">
        <v>572</v>
      </c>
      <c r="O1" s="179" t="s">
        <v>573</v>
      </c>
      <c r="P1" s="179" t="s">
        <v>574</v>
      </c>
      <c r="Q1" s="179" t="s">
        <v>575</v>
      </c>
      <c r="R1" s="179" t="s">
        <v>576</v>
      </c>
      <c r="S1" s="179" t="s">
        <v>577</v>
      </c>
      <c r="T1" s="179" t="s">
        <v>578</v>
      </c>
      <c r="U1" s="180" t="s">
        <v>247</v>
      </c>
      <c r="V1" s="179" t="s">
        <v>579</v>
      </c>
    </row>
    <row r="2" spans="1:22" x14ac:dyDescent="0.2">
      <c r="A2" s="177" t="s">
        <v>248</v>
      </c>
      <c r="B2" s="109" t="s">
        <v>585</v>
      </c>
      <c r="C2" s="109" t="s">
        <v>585</v>
      </c>
      <c r="D2" s="109" t="s">
        <v>585</v>
      </c>
      <c r="E2" s="109" t="s">
        <v>585</v>
      </c>
      <c r="F2" s="109" t="s">
        <v>585</v>
      </c>
      <c r="G2" s="109" t="s">
        <v>585</v>
      </c>
      <c r="H2" s="109" t="s">
        <v>585</v>
      </c>
      <c r="I2" s="109" t="s">
        <v>585</v>
      </c>
      <c r="J2" s="109" t="s">
        <v>585</v>
      </c>
      <c r="K2" s="109" t="s">
        <v>585</v>
      </c>
      <c r="L2" s="109" t="s">
        <v>585</v>
      </c>
      <c r="M2" s="109" t="s">
        <v>585</v>
      </c>
      <c r="N2" s="109" t="s">
        <v>585</v>
      </c>
      <c r="O2" s="109" t="s">
        <v>33</v>
      </c>
      <c r="P2" s="109" t="s">
        <v>33</v>
      </c>
      <c r="Q2" s="109" t="s">
        <v>33</v>
      </c>
      <c r="R2" s="109" t="s">
        <v>33</v>
      </c>
      <c r="S2" s="109" t="s">
        <v>33</v>
      </c>
      <c r="T2" s="109" t="s">
        <v>33</v>
      </c>
      <c r="U2" s="109">
        <f>COUNTIF(B2:T2,"Si")</f>
        <v>6</v>
      </c>
      <c r="V2" s="177" t="str">
        <f>IF(U2&lt;=5,"Moderado",IF(U2&lt;=10,"Mayor","Catastrofico"))</f>
        <v>Mayor</v>
      </c>
    </row>
    <row r="3" spans="1:22" x14ac:dyDescent="0.2">
      <c r="A3" s="177" t="s">
        <v>581</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7" t="str">
        <f t="shared" ref="V3:V6" si="1">IF(U3&lt;=5,"Moderado",IF(U3&lt;=10,"Mayor","Catastrofico"))</f>
        <v>Catastrofico</v>
      </c>
    </row>
    <row r="4" spans="1:22" x14ac:dyDescent="0.2">
      <c r="A4" s="177" t="s">
        <v>582</v>
      </c>
      <c r="B4" s="109" t="s">
        <v>585</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7" t="str">
        <f t="shared" si="1"/>
        <v>Catastrofico</v>
      </c>
    </row>
    <row r="5" spans="1:22" x14ac:dyDescent="0.2">
      <c r="A5" s="177" t="s">
        <v>583</v>
      </c>
      <c r="B5" s="109" t="s">
        <v>585</v>
      </c>
      <c r="C5" s="109" t="s">
        <v>33</v>
      </c>
      <c r="D5" s="109" t="s">
        <v>585</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7" t="str">
        <f>IF(U5&lt;=5,"Moderado",IF(U5&lt;=10,"Mayor","Catastrofico"))</f>
        <v>Catastrofico</v>
      </c>
    </row>
    <row r="6" spans="1:22" x14ac:dyDescent="0.2">
      <c r="A6" s="177" t="s">
        <v>584</v>
      </c>
      <c r="B6" s="109" t="s">
        <v>585</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7" t="str">
        <f t="shared" si="1"/>
        <v>Catastrofico</v>
      </c>
    </row>
    <row r="7" spans="1:22" ht="15.75" customHeight="1" x14ac:dyDescent="0.2">
      <c r="A7" s="177"/>
      <c r="B7" s="109"/>
      <c r="C7" s="109"/>
      <c r="D7" s="109"/>
      <c r="E7" s="109"/>
      <c r="F7" s="109"/>
      <c r="G7" s="109"/>
      <c r="H7" s="109"/>
      <c r="I7" s="109"/>
      <c r="J7" s="109"/>
      <c r="K7" s="109"/>
      <c r="L7" s="109"/>
      <c r="M7" s="109"/>
      <c r="N7" s="109"/>
      <c r="O7" s="109"/>
      <c r="P7" s="109"/>
      <c r="Q7" s="109"/>
      <c r="R7" s="109"/>
      <c r="S7" s="109"/>
      <c r="T7" s="109"/>
      <c r="U7" s="110"/>
      <c r="V7" s="177"/>
    </row>
    <row r="8" spans="1:22" x14ac:dyDescent="0.2">
      <c r="A8" s="177"/>
      <c r="B8" s="109"/>
      <c r="C8" s="109"/>
      <c r="D8" s="109"/>
      <c r="E8" s="109"/>
      <c r="F8" s="109"/>
      <c r="G8" s="109"/>
      <c r="H8" s="109"/>
      <c r="I8" s="109"/>
      <c r="J8" s="109"/>
      <c r="K8" s="109"/>
      <c r="L8" s="109"/>
      <c r="M8" s="109"/>
      <c r="N8" s="109"/>
      <c r="O8" s="109"/>
      <c r="P8" s="109"/>
      <c r="Q8" s="109"/>
      <c r="R8" s="109"/>
      <c r="S8" s="109"/>
      <c r="T8" s="109"/>
      <c r="U8" s="110"/>
      <c r="V8" s="177"/>
    </row>
    <row r="9" spans="1:22" x14ac:dyDescent="0.2">
      <c r="A9" s="177"/>
      <c r="B9" s="109"/>
      <c r="C9" s="109"/>
      <c r="D9" s="109"/>
      <c r="E9" s="109"/>
      <c r="F9" s="109"/>
      <c r="G9" s="109"/>
      <c r="H9" s="109"/>
      <c r="I9" s="109"/>
      <c r="J9" s="109"/>
      <c r="K9" s="109"/>
      <c r="L9" s="109"/>
      <c r="M9" s="109"/>
      <c r="N9" s="109"/>
      <c r="O9" s="109"/>
      <c r="P9" s="109"/>
      <c r="Q9" s="109"/>
      <c r="R9" s="109"/>
      <c r="S9" s="109"/>
      <c r="T9" s="109"/>
      <c r="U9" s="110"/>
      <c r="V9" s="177"/>
    </row>
    <row r="10" spans="1:22" x14ac:dyDescent="0.2">
      <c r="A10" s="177"/>
      <c r="B10" s="109"/>
      <c r="C10" s="109"/>
      <c r="D10" s="109"/>
      <c r="E10" s="109"/>
      <c r="F10" s="109"/>
      <c r="G10" s="109"/>
      <c r="H10" s="109"/>
      <c r="I10" s="109"/>
      <c r="J10" s="109"/>
      <c r="K10" s="109"/>
      <c r="L10" s="109"/>
      <c r="M10" s="109"/>
      <c r="N10" s="109"/>
      <c r="O10" s="109"/>
      <c r="P10" s="109"/>
      <c r="Q10" s="109"/>
      <c r="R10" s="109"/>
      <c r="S10" s="109"/>
      <c r="T10" s="109"/>
      <c r="U10" s="110"/>
      <c r="V10" s="177"/>
    </row>
    <row r="11" spans="1:22" x14ac:dyDescent="0.2">
      <c r="A11" s="177"/>
      <c r="B11" s="109"/>
      <c r="C11" s="109"/>
      <c r="D11" s="109"/>
      <c r="E11" s="109"/>
      <c r="F11" s="109"/>
      <c r="G11" s="109"/>
      <c r="H11" s="109"/>
      <c r="I11" s="109"/>
      <c r="J11" s="109"/>
      <c r="K11" s="109"/>
      <c r="L11" s="109"/>
      <c r="M11" s="109"/>
      <c r="N11" s="109"/>
      <c r="O11" s="109"/>
      <c r="P11" s="109"/>
      <c r="Q11" s="109"/>
      <c r="R11" s="109"/>
      <c r="S11" s="109"/>
      <c r="T11" s="109"/>
      <c r="U11" s="110"/>
      <c r="V11" s="177"/>
    </row>
    <row r="12" spans="1:22" x14ac:dyDescent="0.2">
      <c r="A12" s="177"/>
      <c r="B12" s="109"/>
      <c r="C12" s="109"/>
      <c r="D12" s="109"/>
      <c r="E12" s="109"/>
      <c r="F12" s="109"/>
      <c r="G12" s="109"/>
      <c r="H12" s="109"/>
      <c r="I12" s="109"/>
      <c r="J12" s="109"/>
      <c r="K12" s="109"/>
      <c r="L12" s="109"/>
      <c r="M12" s="109"/>
      <c r="N12" s="109"/>
      <c r="O12" s="109"/>
      <c r="P12" s="109"/>
      <c r="Q12" s="109"/>
      <c r="R12" s="109"/>
      <c r="S12" s="109"/>
      <c r="T12" s="109"/>
      <c r="U12" s="110"/>
      <c r="V12" s="177"/>
    </row>
    <row r="13" spans="1:22" x14ac:dyDescent="0.2">
      <c r="A13" s="177"/>
      <c r="B13" s="109"/>
      <c r="C13" s="109"/>
      <c r="D13" s="109"/>
      <c r="E13" s="109"/>
      <c r="F13" s="109"/>
      <c r="G13" s="109"/>
      <c r="H13" s="109"/>
      <c r="I13" s="109"/>
      <c r="J13" s="109"/>
      <c r="K13" s="109"/>
      <c r="L13" s="109"/>
      <c r="M13" s="109"/>
      <c r="N13" s="109"/>
      <c r="O13" s="109"/>
      <c r="P13" s="109"/>
      <c r="Q13" s="109"/>
      <c r="R13" s="109"/>
      <c r="S13" s="109"/>
      <c r="T13" s="109"/>
      <c r="U13" s="110"/>
      <c r="V13" s="177"/>
    </row>
    <row r="14" spans="1:22" x14ac:dyDescent="0.2">
      <c r="A14" s="177"/>
      <c r="B14" s="109"/>
      <c r="C14" s="109"/>
      <c r="D14" s="109"/>
      <c r="E14" s="109"/>
      <c r="F14" s="109"/>
      <c r="G14" s="109"/>
      <c r="H14" s="109"/>
      <c r="I14" s="109"/>
      <c r="J14" s="109"/>
      <c r="K14" s="109"/>
      <c r="L14" s="109"/>
      <c r="M14" s="109"/>
      <c r="N14" s="109"/>
      <c r="O14" s="109"/>
      <c r="P14" s="109"/>
      <c r="Q14" s="109"/>
      <c r="R14" s="109"/>
      <c r="S14" s="109"/>
      <c r="T14" s="109"/>
      <c r="U14" s="110"/>
      <c r="V14" s="177"/>
    </row>
    <row r="15" spans="1:22" x14ac:dyDescent="0.2">
      <c r="A15" s="177"/>
      <c r="B15" s="109"/>
      <c r="C15" s="109"/>
      <c r="D15" s="109"/>
      <c r="E15" s="109"/>
      <c r="F15" s="109"/>
      <c r="G15" s="109"/>
      <c r="H15" s="109"/>
      <c r="I15" s="109"/>
      <c r="J15" s="109"/>
      <c r="K15" s="109"/>
      <c r="L15" s="109"/>
      <c r="M15" s="109"/>
      <c r="N15" s="109"/>
      <c r="O15" s="109"/>
      <c r="P15" s="109"/>
      <c r="Q15" s="109"/>
      <c r="R15" s="109"/>
      <c r="S15" s="109"/>
      <c r="T15" s="109"/>
      <c r="U15" s="110"/>
      <c r="V15" s="177"/>
    </row>
    <row r="16" spans="1:22" x14ac:dyDescent="0.2">
      <c r="A16" s="177"/>
      <c r="B16" s="109"/>
      <c r="C16" s="109"/>
      <c r="D16" s="109"/>
      <c r="E16" s="109"/>
      <c r="F16" s="109"/>
      <c r="G16" s="109"/>
      <c r="H16" s="109"/>
      <c r="I16" s="109"/>
      <c r="J16" s="109"/>
      <c r="K16" s="109"/>
      <c r="L16" s="109"/>
      <c r="M16" s="109"/>
      <c r="N16" s="109"/>
      <c r="O16" s="109"/>
      <c r="P16" s="109"/>
      <c r="Q16" s="109"/>
      <c r="R16" s="109"/>
      <c r="S16" s="109"/>
      <c r="T16" s="109"/>
      <c r="U16" s="110"/>
      <c r="V16" s="177"/>
    </row>
    <row r="17" spans="1:22" x14ac:dyDescent="0.2">
      <c r="A17" s="177"/>
      <c r="B17" s="109"/>
      <c r="C17" s="109"/>
      <c r="D17" s="109"/>
      <c r="E17" s="109"/>
      <c r="F17" s="109"/>
      <c r="G17" s="109"/>
      <c r="H17" s="109"/>
      <c r="I17" s="109"/>
      <c r="J17" s="109"/>
      <c r="K17" s="109"/>
      <c r="L17" s="109"/>
      <c r="M17" s="109"/>
      <c r="N17" s="109"/>
      <c r="O17" s="109"/>
      <c r="P17" s="109"/>
      <c r="Q17" s="109"/>
      <c r="R17" s="109"/>
      <c r="S17" s="109"/>
      <c r="T17" s="109"/>
      <c r="U17" s="110"/>
      <c r="V17" s="177"/>
    </row>
    <row r="18" spans="1:22" x14ac:dyDescent="0.2">
      <c r="A18" s="177"/>
      <c r="B18" s="109"/>
      <c r="C18" s="109"/>
      <c r="D18" s="109"/>
      <c r="E18" s="109"/>
      <c r="F18" s="109"/>
      <c r="G18" s="109"/>
      <c r="H18" s="109"/>
      <c r="I18" s="109"/>
      <c r="J18" s="109"/>
      <c r="K18" s="109"/>
      <c r="L18" s="109"/>
      <c r="M18" s="109"/>
      <c r="N18" s="109"/>
      <c r="O18" s="109"/>
      <c r="P18" s="109"/>
      <c r="Q18" s="109"/>
      <c r="R18" s="109"/>
      <c r="S18" s="109"/>
      <c r="T18" s="109"/>
      <c r="U18" s="110"/>
      <c r="V18" s="177"/>
    </row>
    <row r="19" spans="1:22" x14ac:dyDescent="0.2">
      <c r="A19" s="177"/>
      <c r="B19" s="109"/>
      <c r="C19" s="109"/>
      <c r="D19" s="109"/>
      <c r="E19" s="109"/>
      <c r="F19" s="109"/>
      <c r="G19" s="109"/>
      <c r="H19" s="109"/>
      <c r="I19" s="109"/>
      <c r="J19" s="109"/>
      <c r="K19" s="109"/>
      <c r="L19" s="109"/>
      <c r="M19" s="109"/>
      <c r="N19" s="109"/>
      <c r="O19" s="109"/>
      <c r="P19" s="109"/>
      <c r="Q19" s="109"/>
      <c r="R19" s="109"/>
      <c r="S19" s="109"/>
      <c r="T19" s="109"/>
      <c r="U19" s="110"/>
      <c r="V19" s="177"/>
    </row>
    <row r="20" spans="1:22" x14ac:dyDescent="0.2">
      <c r="A20" s="177"/>
      <c r="B20" s="109"/>
      <c r="C20" s="109"/>
      <c r="D20" s="109"/>
      <c r="E20" s="109"/>
      <c r="F20" s="109"/>
      <c r="G20" s="109"/>
      <c r="H20" s="109"/>
      <c r="I20" s="109"/>
      <c r="J20" s="109"/>
      <c r="K20" s="109"/>
      <c r="L20" s="109"/>
      <c r="M20" s="109"/>
      <c r="N20" s="109"/>
      <c r="O20" s="109"/>
      <c r="P20" s="109"/>
      <c r="Q20" s="109"/>
      <c r="R20" s="109"/>
      <c r="S20" s="109"/>
      <c r="T20" s="109"/>
      <c r="U20" s="110"/>
      <c r="V20" s="177"/>
    </row>
    <row r="21" spans="1:22" x14ac:dyDescent="0.2">
      <c r="A21" s="177"/>
      <c r="B21" s="109"/>
      <c r="C21" s="109"/>
      <c r="D21" s="109"/>
      <c r="E21" s="109"/>
      <c r="F21" s="109"/>
      <c r="G21" s="109"/>
      <c r="H21" s="109"/>
      <c r="I21" s="109"/>
      <c r="J21" s="109"/>
      <c r="K21" s="109"/>
      <c r="L21" s="109"/>
      <c r="M21" s="109"/>
      <c r="N21" s="109"/>
      <c r="O21" s="109"/>
      <c r="P21" s="109"/>
      <c r="Q21" s="109"/>
      <c r="R21" s="109"/>
      <c r="S21" s="109"/>
      <c r="T21" s="109"/>
      <c r="U21" s="110"/>
      <c r="V21" s="177"/>
    </row>
    <row r="22" spans="1:22" x14ac:dyDescent="0.2">
      <c r="A22" s="177"/>
      <c r="B22" s="109"/>
      <c r="C22" s="109"/>
      <c r="D22" s="109"/>
      <c r="E22" s="109"/>
      <c r="F22" s="109"/>
      <c r="G22" s="109"/>
      <c r="H22" s="109"/>
      <c r="I22" s="109"/>
      <c r="J22" s="109"/>
      <c r="K22" s="109"/>
      <c r="L22" s="109"/>
      <c r="M22" s="109"/>
      <c r="N22" s="109"/>
      <c r="O22" s="109"/>
      <c r="P22" s="109"/>
      <c r="Q22" s="109"/>
      <c r="R22" s="109"/>
      <c r="S22" s="109"/>
      <c r="T22" s="109"/>
      <c r="U22" s="110"/>
      <c r="V22" s="177"/>
    </row>
    <row r="23" spans="1:22" x14ac:dyDescent="0.2">
      <c r="A23" s="177"/>
      <c r="B23" s="109"/>
      <c r="C23" s="109"/>
      <c r="D23" s="109"/>
      <c r="E23" s="109"/>
      <c r="F23" s="109"/>
      <c r="G23" s="109"/>
      <c r="H23" s="109"/>
      <c r="I23" s="109"/>
      <c r="J23" s="109"/>
      <c r="K23" s="109"/>
      <c r="L23" s="109"/>
      <c r="M23" s="109"/>
      <c r="N23" s="109"/>
      <c r="O23" s="109"/>
      <c r="P23" s="109"/>
      <c r="Q23" s="109"/>
      <c r="R23" s="109"/>
      <c r="S23" s="109"/>
      <c r="T23" s="109"/>
      <c r="U23" s="110"/>
      <c r="V23" s="177"/>
    </row>
    <row r="24" spans="1:22" x14ac:dyDescent="0.2">
      <c r="A24" s="177"/>
      <c r="B24" s="109"/>
      <c r="C24" s="109"/>
      <c r="D24" s="109"/>
      <c r="E24" s="109"/>
      <c r="F24" s="109"/>
      <c r="G24" s="109"/>
      <c r="H24" s="109"/>
      <c r="I24" s="109"/>
      <c r="J24" s="109"/>
      <c r="K24" s="109"/>
      <c r="L24" s="109"/>
      <c r="M24" s="109"/>
      <c r="N24" s="109"/>
      <c r="O24" s="109"/>
      <c r="P24" s="109"/>
      <c r="Q24" s="109"/>
      <c r="R24" s="109"/>
      <c r="S24" s="109"/>
      <c r="T24" s="109"/>
      <c r="U24" s="110"/>
      <c r="V24" s="177"/>
    </row>
    <row r="25" spans="1:22" x14ac:dyDescent="0.2">
      <c r="A25" s="177"/>
      <c r="B25" s="109"/>
      <c r="C25" s="109"/>
      <c r="D25" s="109"/>
      <c r="E25" s="109"/>
      <c r="F25" s="109"/>
      <c r="G25" s="109"/>
      <c r="H25" s="109"/>
      <c r="I25" s="109"/>
      <c r="J25" s="109"/>
      <c r="K25" s="109"/>
      <c r="L25" s="109"/>
      <c r="M25" s="109"/>
      <c r="N25" s="109"/>
      <c r="O25" s="109"/>
      <c r="P25" s="109"/>
      <c r="Q25" s="109"/>
      <c r="R25" s="109"/>
      <c r="S25" s="109"/>
      <c r="T25" s="109"/>
      <c r="U25" s="110"/>
      <c r="V25" s="177"/>
    </row>
    <row r="26" spans="1:22" x14ac:dyDescent="0.2">
      <c r="A26" s="177"/>
      <c r="B26" s="109"/>
      <c r="C26" s="109"/>
      <c r="D26" s="109"/>
      <c r="E26" s="109"/>
      <c r="F26" s="109"/>
      <c r="G26" s="109"/>
      <c r="H26" s="109"/>
      <c r="I26" s="109"/>
      <c r="J26" s="109"/>
      <c r="K26" s="109"/>
      <c r="L26" s="109"/>
      <c r="M26" s="109"/>
      <c r="N26" s="109"/>
      <c r="O26" s="109"/>
      <c r="P26" s="109"/>
      <c r="Q26" s="109"/>
      <c r="R26" s="109"/>
      <c r="S26" s="109"/>
      <c r="T26" s="109"/>
      <c r="U26" s="110"/>
      <c r="V26" s="177"/>
    </row>
    <row r="27" spans="1:22" x14ac:dyDescent="0.2">
      <c r="A27" s="177"/>
      <c r="B27" s="109"/>
      <c r="C27" s="109"/>
      <c r="D27" s="109"/>
      <c r="E27" s="109"/>
      <c r="F27" s="109"/>
      <c r="G27" s="109"/>
      <c r="H27" s="109"/>
      <c r="I27" s="109"/>
      <c r="J27" s="109"/>
      <c r="K27" s="109"/>
      <c r="L27" s="109"/>
      <c r="M27" s="109"/>
      <c r="N27" s="109"/>
      <c r="O27" s="109"/>
      <c r="P27" s="109"/>
      <c r="Q27" s="109"/>
      <c r="R27" s="109"/>
      <c r="S27" s="109"/>
      <c r="T27" s="109"/>
      <c r="U27" s="110"/>
      <c r="V27" s="177"/>
    </row>
    <row r="28" spans="1:22" x14ac:dyDescent="0.2">
      <c r="A28" s="177"/>
      <c r="B28" s="109"/>
      <c r="C28" s="109"/>
      <c r="D28" s="109"/>
      <c r="E28" s="109"/>
      <c r="F28" s="109"/>
      <c r="G28" s="109"/>
      <c r="H28" s="109"/>
      <c r="I28" s="109"/>
      <c r="J28" s="109"/>
      <c r="K28" s="109"/>
      <c r="L28" s="109"/>
      <c r="M28" s="109"/>
      <c r="N28" s="109"/>
      <c r="O28" s="109"/>
      <c r="P28" s="109"/>
      <c r="Q28" s="109"/>
      <c r="R28" s="109"/>
      <c r="S28" s="109"/>
      <c r="T28" s="109"/>
      <c r="U28" s="110"/>
      <c r="V28" s="177"/>
    </row>
    <row r="29" spans="1:22" x14ac:dyDescent="0.2">
      <c r="A29" s="177"/>
      <c r="B29" s="109"/>
      <c r="C29" s="109"/>
      <c r="D29" s="109"/>
      <c r="E29" s="109"/>
      <c r="F29" s="109"/>
      <c r="G29" s="109"/>
      <c r="H29" s="109"/>
      <c r="I29" s="109"/>
      <c r="J29" s="109"/>
      <c r="K29" s="109"/>
      <c r="L29" s="109"/>
      <c r="M29" s="109"/>
      <c r="N29" s="109"/>
      <c r="O29" s="109"/>
      <c r="P29" s="109"/>
      <c r="Q29" s="109"/>
      <c r="R29" s="109"/>
      <c r="S29" s="109"/>
      <c r="T29" s="109"/>
      <c r="U29" s="110"/>
      <c r="V29" s="177"/>
    </row>
    <row r="30" spans="1:22" x14ac:dyDescent="0.2">
      <c r="A30" s="177"/>
      <c r="B30" s="109"/>
      <c r="C30" s="109"/>
      <c r="D30" s="109"/>
      <c r="E30" s="109"/>
      <c r="F30" s="109"/>
      <c r="G30" s="109"/>
      <c r="H30" s="109"/>
      <c r="I30" s="109"/>
      <c r="J30" s="109"/>
      <c r="K30" s="109"/>
      <c r="L30" s="109"/>
      <c r="M30" s="109"/>
      <c r="N30" s="109"/>
      <c r="O30" s="109"/>
      <c r="P30" s="109"/>
      <c r="Q30" s="109"/>
      <c r="R30" s="109"/>
      <c r="S30" s="109"/>
      <c r="T30" s="109"/>
      <c r="U30" s="110"/>
      <c r="V30" s="177"/>
    </row>
    <row r="31" spans="1:22" x14ac:dyDescent="0.25">
      <c r="A31" s="177"/>
      <c r="B31" s="109"/>
      <c r="C31" s="109"/>
      <c r="D31" s="109"/>
      <c r="E31" s="109"/>
      <c r="F31" s="109"/>
      <c r="G31" s="109"/>
      <c r="H31" s="109"/>
      <c r="I31" s="109"/>
      <c r="J31" s="109"/>
      <c r="K31" s="109"/>
      <c r="L31" s="109"/>
      <c r="M31" s="109"/>
      <c r="N31" s="109"/>
      <c r="O31" s="109"/>
      <c r="P31" s="109"/>
      <c r="Q31" s="109"/>
      <c r="R31" s="109"/>
      <c r="S31" s="109"/>
      <c r="T31" s="109"/>
      <c r="U31" s="110"/>
      <c r="V31" s="17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9"/>
  <sheetViews>
    <sheetView tabSelected="1" zoomScale="70" zoomScaleNormal="70" workbookViewId="0">
      <selection activeCell="B1" sqref="B1:R3"/>
    </sheetView>
  </sheetViews>
  <sheetFormatPr baseColWidth="10" defaultColWidth="11.42578125" defaultRowHeight="12.75" x14ac:dyDescent="0.25"/>
  <cols>
    <col min="1" max="1" width="18.42578125" style="165" customWidth="1"/>
    <col min="2" max="2" width="15.7109375" style="165" customWidth="1"/>
    <col min="3" max="3" width="14.28515625" style="165" customWidth="1"/>
    <col min="4" max="4" width="31" style="165" customWidth="1"/>
    <col min="5" max="5" width="31" style="175" customWidth="1"/>
    <col min="6" max="9" width="15" style="175" customWidth="1"/>
    <col min="10" max="10" width="40.28515625" style="175" customWidth="1"/>
    <col min="11" max="11" width="13" style="219" customWidth="1"/>
    <col min="12" max="13" width="26" style="175" customWidth="1"/>
    <col min="14" max="14" width="16.5703125" style="176" customWidth="1"/>
    <col min="15" max="15" width="13.7109375" style="176" customWidth="1"/>
    <col min="16" max="16" width="14.28515625" style="176" bestFit="1" customWidth="1"/>
    <col min="17" max="17" width="88.42578125" style="165" customWidth="1"/>
    <col min="18" max="23" width="18.85546875" style="165" customWidth="1"/>
    <col min="24" max="24" width="25.42578125" style="165" customWidth="1"/>
    <col min="25" max="25" width="18.85546875" style="165" customWidth="1"/>
    <col min="26" max="26" width="8.42578125" style="165" hidden="1" customWidth="1"/>
    <col min="27" max="27" width="15.7109375" style="165" customWidth="1"/>
    <col min="28" max="28" width="16.85546875" style="165" bestFit="1" customWidth="1"/>
    <col min="29" max="29" width="4.42578125" style="176" hidden="1" customWidth="1"/>
    <col min="30" max="30" width="18.140625" style="176" customWidth="1"/>
    <col min="31" max="31" width="6.42578125" style="176" hidden="1" customWidth="1"/>
    <col min="32" max="32" width="22.28515625" style="165" customWidth="1"/>
    <col min="33" max="33" width="22.140625" style="165" customWidth="1"/>
    <col min="34" max="34" width="18" style="165" customWidth="1"/>
    <col min="35" max="35" width="17.5703125" style="261" customWidth="1"/>
    <col min="36" max="36" width="16.5703125" style="176" customWidth="1"/>
    <col min="37" max="37" width="15.5703125" style="176" customWidth="1"/>
    <col min="38" max="38" width="16.140625" style="176" bestFit="1" customWidth="1"/>
    <col min="39" max="39" width="13.85546875" style="165" bestFit="1" customWidth="1"/>
    <col min="40" max="40" width="31.7109375" style="165" customWidth="1"/>
    <col min="41" max="41" width="43.42578125" style="165" customWidth="1"/>
    <col min="42" max="42" width="29.7109375" style="217" customWidth="1"/>
    <col min="43" max="43" width="30.85546875" style="175" customWidth="1"/>
    <col min="44" max="44" width="18.85546875" style="176" bestFit="1" customWidth="1"/>
    <col min="45" max="45" width="18.7109375" style="176" customWidth="1"/>
    <col min="46" max="46" width="24.7109375" style="165" customWidth="1"/>
    <col min="47" max="47" width="49.42578125" style="165" customWidth="1"/>
    <col min="48" max="48" width="39.42578125" style="165" customWidth="1"/>
    <col min="49" max="49" width="25.85546875" style="165" customWidth="1"/>
    <col min="50" max="58" width="18.5703125" style="217" hidden="1" customWidth="1"/>
    <col min="59" max="59" width="44.7109375" style="165" customWidth="1"/>
    <col min="60" max="60" width="37" style="165" customWidth="1"/>
    <col min="61" max="61" width="35.42578125" style="165" customWidth="1"/>
    <col min="62" max="62" width="18" style="217" customWidth="1"/>
    <col min="63" max="63" width="26.85546875" style="217" customWidth="1"/>
    <col min="64" max="64" width="19.140625" style="217" customWidth="1"/>
    <col min="65" max="65" width="15" style="217" customWidth="1"/>
    <col min="66" max="66" width="18" style="217" customWidth="1"/>
    <col min="67" max="67" width="34.28515625" style="217" customWidth="1"/>
    <col min="68" max="68" width="15" style="217" customWidth="1"/>
    <col min="69" max="70" width="20.140625" style="217" customWidth="1"/>
    <col min="71" max="71" width="26.5703125" style="165" customWidth="1"/>
    <col min="72" max="72" width="18.85546875" style="165" customWidth="1"/>
    <col min="73" max="73" width="35.42578125" style="165" bestFit="1" customWidth="1"/>
    <col min="74" max="75" width="18.85546875" style="165" customWidth="1"/>
    <col min="76" max="76" width="22.5703125" style="165" customWidth="1"/>
    <col min="77" max="81" width="18.85546875" style="165" customWidth="1"/>
    <col min="82" max="82" width="18.85546875" style="217"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75"/>
      <c r="B1" s="378" t="s">
        <v>688</v>
      </c>
      <c r="C1" s="379"/>
      <c r="D1" s="379"/>
      <c r="E1" s="379"/>
      <c r="F1" s="379"/>
      <c r="G1" s="379"/>
      <c r="H1" s="379"/>
      <c r="I1" s="379"/>
      <c r="J1" s="379"/>
      <c r="K1" s="379"/>
      <c r="L1" s="379"/>
      <c r="M1" s="379"/>
      <c r="N1" s="379"/>
      <c r="O1" s="379"/>
      <c r="P1" s="379"/>
      <c r="Q1" s="379"/>
      <c r="R1" s="379"/>
      <c r="S1" s="379" t="s">
        <v>670</v>
      </c>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84"/>
      <c r="AU1" s="226" t="s">
        <v>258</v>
      </c>
      <c r="AV1" s="226" t="s">
        <v>259</v>
      </c>
      <c r="AX1" s="216"/>
      <c r="AY1" s="216"/>
      <c r="AZ1" s="216"/>
      <c r="BA1" s="216"/>
      <c r="BB1" s="216"/>
      <c r="BC1" s="216"/>
      <c r="BD1" s="216"/>
      <c r="BE1" s="216"/>
      <c r="BF1" s="216"/>
      <c r="BJ1" s="216"/>
      <c r="BK1" s="216"/>
      <c r="BL1" s="216"/>
      <c r="BM1" s="216"/>
      <c r="BN1" s="216"/>
      <c r="BO1" s="216"/>
      <c r="BP1" s="216"/>
      <c r="BQ1" s="216"/>
      <c r="BR1" s="216"/>
      <c r="CD1" s="216"/>
    </row>
    <row r="2" spans="1:110" s="164" customFormat="1" ht="26.25" customHeight="1" x14ac:dyDescent="0.25">
      <c r="A2" s="376"/>
      <c r="B2" s="380"/>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5"/>
      <c r="AU2" s="226" t="s">
        <v>260</v>
      </c>
      <c r="AV2" s="226">
        <v>2</v>
      </c>
      <c r="AX2" s="216"/>
      <c r="AY2" s="216"/>
      <c r="AZ2" s="216"/>
      <c r="BA2" s="216"/>
      <c r="BB2" s="216"/>
      <c r="BC2" s="216"/>
      <c r="BD2" s="216"/>
      <c r="BE2" s="216"/>
      <c r="BF2" s="216"/>
      <c r="BJ2" s="216"/>
      <c r="BK2" s="216"/>
      <c r="BL2" s="216"/>
      <c r="BM2" s="216"/>
      <c r="BN2" s="216"/>
      <c r="BO2" s="216"/>
      <c r="BP2" s="216"/>
      <c r="BQ2" s="216"/>
      <c r="BR2" s="216"/>
      <c r="CD2" s="216"/>
    </row>
    <row r="3" spans="1:110" ht="30.75" customHeight="1" x14ac:dyDescent="0.25">
      <c r="A3" s="377"/>
      <c r="B3" s="382"/>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6"/>
      <c r="AU3" s="226" t="s">
        <v>261</v>
      </c>
      <c r="AV3" s="232">
        <v>44082</v>
      </c>
      <c r="AX3" s="216"/>
      <c r="CZ3" s="387"/>
      <c r="DA3" s="387"/>
      <c r="DB3" s="373"/>
      <c r="DC3" s="373"/>
      <c r="DD3" s="373"/>
      <c r="DE3" s="373"/>
      <c r="DF3" s="373"/>
    </row>
    <row r="4" spans="1:110" ht="33" customHeight="1" x14ac:dyDescent="0.25">
      <c r="A4" s="201" t="s">
        <v>647</v>
      </c>
      <c r="B4" s="349">
        <v>2020</v>
      </c>
      <c r="C4" s="350"/>
      <c r="D4" s="201" t="s">
        <v>648</v>
      </c>
      <c r="E4" s="202">
        <v>44074</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18"/>
      <c r="AJ4" s="168"/>
      <c r="AK4" s="168"/>
      <c r="AL4" s="168"/>
      <c r="AM4" s="168"/>
      <c r="AN4" s="168"/>
      <c r="AO4" s="168"/>
      <c r="AP4" s="218"/>
      <c r="AQ4" s="169"/>
      <c r="AR4" s="168"/>
      <c r="AS4" s="168"/>
      <c r="AT4" s="168"/>
      <c r="AY4" s="218"/>
      <c r="AZ4" s="218"/>
      <c r="BA4" s="218"/>
      <c r="BB4" s="218"/>
      <c r="BC4" s="218"/>
      <c r="BD4" s="218"/>
      <c r="BE4" s="218"/>
      <c r="BF4" s="218"/>
      <c r="BG4" s="168"/>
      <c r="BH4" s="168"/>
      <c r="BI4" s="168"/>
      <c r="BJ4" s="218"/>
      <c r="BK4" s="218"/>
      <c r="BL4" s="218"/>
      <c r="BM4" s="218"/>
      <c r="BN4" s="218"/>
      <c r="BO4" s="218"/>
      <c r="BP4" s="218"/>
      <c r="BQ4" s="218"/>
      <c r="BR4" s="218"/>
      <c r="BS4" s="168"/>
      <c r="BT4" s="168"/>
      <c r="BU4" s="168"/>
      <c r="CZ4" s="387"/>
      <c r="DA4" s="387"/>
      <c r="DB4" s="374"/>
      <c r="DC4" s="374"/>
      <c r="DD4" s="374"/>
      <c r="DE4" s="374"/>
      <c r="DF4" s="374"/>
    </row>
    <row r="5" spans="1:110" ht="28.5" customHeight="1" x14ac:dyDescent="0.25">
      <c r="A5" s="353" t="s">
        <v>40</v>
      </c>
      <c r="B5" s="354"/>
      <c r="C5" s="354"/>
      <c r="D5" s="355"/>
      <c r="E5" s="404" t="s">
        <v>41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364" t="s">
        <v>51</v>
      </c>
      <c r="AN5" s="364"/>
      <c r="AO5" s="364"/>
      <c r="AP5" s="364"/>
      <c r="AQ5" s="364"/>
      <c r="AR5" s="364"/>
      <c r="AS5" s="364"/>
      <c r="AT5" s="364"/>
      <c r="AU5" s="364" t="s">
        <v>231</v>
      </c>
      <c r="AV5" s="364"/>
      <c r="AW5" s="364"/>
      <c r="AX5" s="366" t="s">
        <v>649</v>
      </c>
      <c r="AY5" s="366"/>
      <c r="AZ5" s="366"/>
      <c r="BA5" s="366"/>
      <c r="BB5" s="366"/>
      <c r="BC5" s="366"/>
      <c r="BD5" s="366"/>
      <c r="BE5" s="366"/>
      <c r="BF5" s="366"/>
      <c r="BG5" s="364" t="s">
        <v>231</v>
      </c>
      <c r="BH5" s="364"/>
      <c r="BI5" s="364"/>
      <c r="BJ5" s="366" t="s">
        <v>649</v>
      </c>
      <c r="BK5" s="366"/>
      <c r="BL5" s="366"/>
      <c r="BM5" s="366"/>
      <c r="BN5" s="366"/>
      <c r="BO5" s="366"/>
      <c r="BP5" s="366"/>
      <c r="BQ5" s="366"/>
      <c r="BR5" s="366"/>
      <c r="BS5" s="364" t="s">
        <v>231</v>
      </c>
      <c r="BT5" s="364"/>
      <c r="BU5" s="364"/>
      <c r="BV5" s="366" t="s">
        <v>649</v>
      </c>
      <c r="BW5" s="366"/>
      <c r="BX5" s="366"/>
      <c r="BY5" s="366"/>
      <c r="BZ5" s="366"/>
      <c r="CA5" s="366"/>
      <c r="CB5" s="366"/>
      <c r="CC5" s="366"/>
      <c r="CD5" s="366"/>
      <c r="CZ5" s="387"/>
      <c r="DA5" s="387"/>
      <c r="DB5" s="170" t="s">
        <v>15</v>
      </c>
      <c r="DC5" s="170" t="s">
        <v>150</v>
      </c>
      <c r="DD5" s="170" t="s">
        <v>150</v>
      </c>
      <c r="DE5" s="170">
        <v>1</v>
      </c>
      <c r="DF5" s="170">
        <v>1</v>
      </c>
    </row>
    <row r="6" spans="1:110" ht="34.5" customHeight="1" x14ac:dyDescent="0.25">
      <c r="A6" s="356"/>
      <c r="B6" s="357"/>
      <c r="C6" s="357"/>
      <c r="D6" s="358"/>
      <c r="E6" s="406"/>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364"/>
      <c r="AN6" s="364"/>
      <c r="AO6" s="364"/>
      <c r="AP6" s="364"/>
      <c r="AQ6" s="364"/>
      <c r="AR6" s="364"/>
      <c r="AS6" s="364"/>
      <c r="AT6" s="364"/>
      <c r="AU6" s="364" t="s">
        <v>232</v>
      </c>
      <c r="AV6" s="364"/>
      <c r="AW6" s="364"/>
      <c r="AX6" s="367" t="s">
        <v>683</v>
      </c>
      <c r="AY6" s="367"/>
      <c r="AZ6" s="367"/>
      <c r="BA6" s="367"/>
      <c r="BB6" s="367"/>
      <c r="BC6" s="367"/>
      <c r="BD6" s="367"/>
      <c r="BE6" s="367"/>
      <c r="BF6" s="367"/>
      <c r="BG6" s="364" t="s">
        <v>232</v>
      </c>
      <c r="BH6" s="364"/>
      <c r="BI6" s="364"/>
      <c r="BJ6" s="367" t="s">
        <v>682</v>
      </c>
      <c r="BK6" s="367"/>
      <c r="BL6" s="367"/>
      <c r="BM6" s="367"/>
      <c r="BN6" s="367"/>
      <c r="BO6" s="367"/>
      <c r="BP6" s="367"/>
      <c r="BQ6" s="367"/>
      <c r="BR6" s="367"/>
      <c r="BS6" s="364" t="s">
        <v>232</v>
      </c>
      <c r="BT6" s="364"/>
      <c r="BU6" s="364"/>
      <c r="BV6" s="367" t="s">
        <v>681</v>
      </c>
      <c r="BW6" s="367"/>
      <c r="BX6" s="367"/>
      <c r="BY6" s="367"/>
      <c r="BZ6" s="367"/>
      <c r="CA6" s="367"/>
      <c r="CB6" s="367"/>
      <c r="CC6" s="367"/>
      <c r="CD6" s="367"/>
      <c r="CZ6" s="387"/>
      <c r="DA6" s="387"/>
      <c r="DB6" s="170" t="s">
        <v>15</v>
      </c>
      <c r="DC6" s="170" t="s">
        <v>152</v>
      </c>
      <c r="DD6" s="170" t="s">
        <v>150</v>
      </c>
      <c r="DE6" s="170">
        <v>0</v>
      </c>
      <c r="DF6" s="170">
        <v>1</v>
      </c>
    </row>
    <row r="7" spans="1:110" ht="34.5" customHeight="1" x14ac:dyDescent="0.25">
      <c r="A7" s="359"/>
      <c r="B7" s="360"/>
      <c r="C7" s="360"/>
      <c r="D7" s="361"/>
      <c r="E7" s="408"/>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364"/>
      <c r="AN7" s="364"/>
      <c r="AO7" s="364"/>
      <c r="AP7" s="364"/>
      <c r="AQ7" s="364"/>
      <c r="AR7" s="364"/>
      <c r="AS7" s="364"/>
      <c r="AT7" s="364"/>
      <c r="AU7" s="364" t="s">
        <v>650</v>
      </c>
      <c r="AV7" s="364"/>
      <c r="AW7" s="364"/>
      <c r="AX7" s="365" t="s">
        <v>166</v>
      </c>
      <c r="AY7" s="365"/>
      <c r="AZ7" s="365"/>
      <c r="BA7" s="365"/>
      <c r="BB7" s="365"/>
      <c r="BC7" s="365"/>
      <c r="BD7" s="365" t="s">
        <v>165</v>
      </c>
      <c r="BE7" s="365"/>
      <c r="BF7" s="365"/>
      <c r="BG7" s="364" t="s">
        <v>651</v>
      </c>
      <c r="BH7" s="364"/>
      <c r="BI7" s="364"/>
      <c r="BJ7" s="365" t="s">
        <v>166</v>
      </c>
      <c r="BK7" s="365"/>
      <c r="BL7" s="365"/>
      <c r="BM7" s="365"/>
      <c r="BN7" s="365"/>
      <c r="BO7" s="365"/>
      <c r="BP7" s="365" t="s">
        <v>165</v>
      </c>
      <c r="BQ7" s="365"/>
      <c r="BR7" s="365"/>
      <c r="BS7" s="364" t="s">
        <v>652</v>
      </c>
      <c r="BT7" s="364"/>
      <c r="BU7" s="364"/>
      <c r="BV7" s="365" t="s">
        <v>166</v>
      </c>
      <c r="BW7" s="365"/>
      <c r="BX7" s="365"/>
      <c r="BY7" s="365"/>
      <c r="BZ7" s="365"/>
      <c r="CA7" s="365"/>
      <c r="CB7" s="365" t="s">
        <v>165</v>
      </c>
      <c r="CC7" s="365"/>
      <c r="CD7" s="365"/>
      <c r="CZ7" s="387"/>
      <c r="DA7" s="387"/>
      <c r="DB7" s="170"/>
      <c r="DC7" s="170"/>
      <c r="DD7" s="170"/>
      <c r="DE7" s="170"/>
      <c r="DF7" s="170"/>
    </row>
    <row r="8" spans="1:110" ht="30" x14ac:dyDescent="0.25">
      <c r="A8" s="368" t="s">
        <v>0</v>
      </c>
      <c r="B8" s="368" t="s">
        <v>1</v>
      </c>
      <c r="C8" s="368" t="s">
        <v>2</v>
      </c>
      <c r="D8" s="368" t="s">
        <v>39</v>
      </c>
      <c r="E8" s="368" t="s">
        <v>250</v>
      </c>
      <c r="F8" s="368" t="s">
        <v>251</v>
      </c>
      <c r="G8" s="368" t="s">
        <v>252</v>
      </c>
      <c r="H8" s="368" t="s">
        <v>253</v>
      </c>
      <c r="I8" s="368" t="s">
        <v>254</v>
      </c>
      <c r="J8" s="368" t="s">
        <v>249</v>
      </c>
      <c r="K8" s="368" t="s">
        <v>237</v>
      </c>
      <c r="L8" s="368" t="s">
        <v>46</v>
      </c>
      <c r="M8" s="368" t="s">
        <v>47</v>
      </c>
      <c r="N8" s="368" t="s">
        <v>35</v>
      </c>
      <c r="O8" s="368"/>
      <c r="P8" s="368"/>
      <c r="Q8" s="368" t="s">
        <v>170</v>
      </c>
      <c r="R8" s="368" t="s">
        <v>157</v>
      </c>
      <c r="S8" s="368" t="s">
        <v>176</v>
      </c>
      <c r="T8" s="368" t="s">
        <v>177</v>
      </c>
      <c r="U8" s="368" t="s">
        <v>178</v>
      </c>
      <c r="V8" s="368" t="s">
        <v>179</v>
      </c>
      <c r="W8" s="368" t="s">
        <v>180</v>
      </c>
      <c r="X8" s="368" t="s">
        <v>181</v>
      </c>
      <c r="Y8" s="368" t="s">
        <v>182</v>
      </c>
      <c r="Z8" s="368" t="s">
        <v>28</v>
      </c>
      <c r="AA8" s="368" t="s">
        <v>183</v>
      </c>
      <c r="AB8" s="368" t="s">
        <v>184</v>
      </c>
      <c r="AC8" s="181"/>
      <c r="AD8" s="368" t="s">
        <v>185</v>
      </c>
      <c r="AE8" s="196"/>
      <c r="AF8" s="368" t="s">
        <v>186</v>
      </c>
      <c r="AG8" s="368" t="s">
        <v>187</v>
      </c>
      <c r="AH8" s="368" t="s">
        <v>188</v>
      </c>
      <c r="AI8" s="259" t="s">
        <v>631</v>
      </c>
      <c r="AJ8" s="368" t="s">
        <v>3</v>
      </c>
      <c r="AK8" s="368"/>
      <c r="AL8" s="368"/>
      <c r="AM8" s="368" t="s">
        <v>766</v>
      </c>
      <c r="AN8" s="368" t="s">
        <v>159</v>
      </c>
      <c r="AO8" s="368" t="s">
        <v>160</v>
      </c>
      <c r="AP8" s="351" t="s">
        <v>823</v>
      </c>
      <c r="AQ8" s="368" t="s">
        <v>680</v>
      </c>
      <c r="AR8" s="368" t="s">
        <v>36</v>
      </c>
      <c r="AS8" s="368" t="s">
        <v>37</v>
      </c>
      <c r="AT8" s="368" t="s">
        <v>162</v>
      </c>
      <c r="AU8" s="363" t="s">
        <v>837</v>
      </c>
      <c r="AV8" s="363" t="s">
        <v>230</v>
      </c>
      <c r="AW8" s="363" t="s">
        <v>233</v>
      </c>
      <c r="AX8" s="351" t="s">
        <v>653</v>
      </c>
      <c r="AY8" s="351" t="s">
        <v>654</v>
      </c>
      <c r="AZ8" s="351" t="s">
        <v>655</v>
      </c>
      <c r="BA8" s="351" t="s">
        <v>164</v>
      </c>
      <c r="BB8" s="351" t="s">
        <v>32</v>
      </c>
      <c r="BC8" s="351" t="s">
        <v>656</v>
      </c>
      <c r="BD8" s="351" t="s">
        <v>167</v>
      </c>
      <c r="BE8" s="351" t="s">
        <v>657</v>
      </c>
      <c r="BF8" s="351" t="s">
        <v>658</v>
      </c>
      <c r="BG8" s="363" t="s">
        <v>838</v>
      </c>
      <c r="BH8" s="363" t="s">
        <v>230</v>
      </c>
      <c r="BI8" s="363" t="s">
        <v>233</v>
      </c>
      <c r="BJ8" s="351" t="s">
        <v>653</v>
      </c>
      <c r="BK8" s="351" t="s">
        <v>654</v>
      </c>
      <c r="BL8" s="351" t="s">
        <v>655</v>
      </c>
      <c r="BM8" s="351" t="s">
        <v>164</v>
      </c>
      <c r="BN8" s="351" t="s">
        <v>32</v>
      </c>
      <c r="BO8" s="351" t="s">
        <v>656</v>
      </c>
      <c r="BP8" s="351" t="s">
        <v>167</v>
      </c>
      <c r="BQ8" s="351" t="s">
        <v>657</v>
      </c>
      <c r="BR8" s="351" t="s">
        <v>658</v>
      </c>
      <c r="BS8" s="363" t="s">
        <v>839</v>
      </c>
      <c r="BT8" s="363" t="s">
        <v>230</v>
      </c>
      <c r="BU8" s="363" t="s">
        <v>233</v>
      </c>
      <c r="BV8" s="351" t="s">
        <v>653</v>
      </c>
      <c r="BW8" s="351" t="s">
        <v>654</v>
      </c>
      <c r="BX8" s="351" t="s">
        <v>655</v>
      </c>
      <c r="BY8" s="351" t="s">
        <v>164</v>
      </c>
      <c r="BZ8" s="351" t="s">
        <v>32</v>
      </c>
      <c r="CA8" s="351" t="s">
        <v>656</v>
      </c>
      <c r="CB8" s="351" t="s">
        <v>167</v>
      </c>
      <c r="CC8" s="351" t="s">
        <v>657</v>
      </c>
      <c r="CD8" s="351" t="s">
        <v>658</v>
      </c>
      <c r="CL8" s="388" t="s">
        <v>154</v>
      </c>
      <c r="CM8" s="388"/>
      <c r="CN8" s="388"/>
      <c r="CZ8" s="387"/>
      <c r="DA8" s="387"/>
      <c r="DB8" s="170" t="s">
        <v>15</v>
      </c>
      <c r="DC8" s="170" t="s">
        <v>150</v>
      </c>
      <c r="DD8" s="170" t="s">
        <v>152</v>
      </c>
      <c r="DE8" s="170">
        <v>1</v>
      </c>
      <c r="DF8" s="170">
        <v>0</v>
      </c>
    </row>
    <row r="9" spans="1:110" ht="30" x14ac:dyDescent="0.25">
      <c r="A9" s="368"/>
      <c r="B9" s="368"/>
      <c r="C9" s="368"/>
      <c r="D9" s="368"/>
      <c r="E9" s="368"/>
      <c r="F9" s="368"/>
      <c r="G9" s="368"/>
      <c r="H9" s="368"/>
      <c r="I9" s="368"/>
      <c r="J9" s="368"/>
      <c r="K9" s="368"/>
      <c r="L9" s="368"/>
      <c r="M9" s="368"/>
      <c r="N9" s="196" t="s">
        <v>4</v>
      </c>
      <c r="O9" s="196" t="s">
        <v>5</v>
      </c>
      <c r="P9" s="196" t="s">
        <v>6</v>
      </c>
      <c r="Q9" s="368"/>
      <c r="R9" s="368"/>
      <c r="S9" s="368"/>
      <c r="T9" s="368" t="s">
        <v>171</v>
      </c>
      <c r="U9" s="368" t="s">
        <v>56</v>
      </c>
      <c r="V9" s="368" t="s">
        <v>172</v>
      </c>
      <c r="W9" s="368" t="s">
        <v>173</v>
      </c>
      <c r="X9" s="368" t="s">
        <v>174</v>
      </c>
      <c r="Y9" s="368" t="s">
        <v>175</v>
      </c>
      <c r="Z9" s="368"/>
      <c r="AA9" s="368"/>
      <c r="AB9" s="368"/>
      <c r="AC9" s="181"/>
      <c r="AD9" s="368"/>
      <c r="AE9" s="196" t="s">
        <v>559</v>
      </c>
      <c r="AF9" s="368"/>
      <c r="AG9" s="368"/>
      <c r="AH9" s="368"/>
      <c r="AI9" s="259" t="s">
        <v>638</v>
      </c>
      <c r="AJ9" s="196" t="s">
        <v>4</v>
      </c>
      <c r="AK9" s="196" t="s">
        <v>5</v>
      </c>
      <c r="AL9" s="196" t="s">
        <v>6</v>
      </c>
      <c r="AM9" s="368"/>
      <c r="AN9" s="368"/>
      <c r="AO9" s="368"/>
      <c r="AP9" s="352"/>
      <c r="AQ9" s="368"/>
      <c r="AR9" s="368"/>
      <c r="AS9" s="368"/>
      <c r="AT9" s="368"/>
      <c r="AU9" s="363"/>
      <c r="AV9" s="363"/>
      <c r="AW9" s="363"/>
      <c r="AX9" s="352"/>
      <c r="AY9" s="352"/>
      <c r="AZ9" s="352"/>
      <c r="BA9" s="352"/>
      <c r="BB9" s="352"/>
      <c r="BC9" s="352"/>
      <c r="BD9" s="362"/>
      <c r="BE9" s="352"/>
      <c r="BF9" s="352"/>
      <c r="BG9" s="363"/>
      <c r="BH9" s="363"/>
      <c r="BI9" s="363"/>
      <c r="BJ9" s="352"/>
      <c r="BK9" s="352"/>
      <c r="BL9" s="352"/>
      <c r="BM9" s="352"/>
      <c r="BN9" s="352"/>
      <c r="BO9" s="352"/>
      <c r="BP9" s="362"/>
      <c r="BQ9" s="352"/>
      <c r="BR9" s="352"/>
      <c r="BS9" s="363"/>
      <c r="BT9" s="363"/>
      <c r="BU9" s="363"/>
      <c r="BV9" s="352"/>
      <c r="BW9" s="352"/>
      <c r="BX9" s="352"/>
      <c r="BY9" s="352"/>
      <c r="BZ9" s="352"/>
      <c r="CA9" s="352"/>
      <c r="CB9" s="362"/>
      <c r="CC9" s="352"/>
      <c r="CD9" s="352"/>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5" customFormat="1" ht="264.75" customHeight="1" x14ac:dyDescent="0.25">
      <c r="A10" s="370" t="s">
        <v>613</v>
      </c>
      <c r="B10" s="389" t="s">
        <v>27</v>
      </c>
      <c r="C10" s="392" t="s">
        <v>212</v>
      </c>
      <c r="D10" s="393" t="s">
        <v>502</v>
      </c>
      <c r="E10" s="393" t="s">
        <v>889</v>
      </c>
      <c r="F10" s="389" t="s">
        <v>848</v>
      </c>
      <c r="G10" s="389" t="s">
        <v>848</v>
      </c>
      <c r="H10" s="389" t="s">
        <v>848</v>
      </c>
      <c r="I10" s="389" t="s">
        <v>848</v>
      </c>
      <c r="J10" s="393" t="s">
        <v>890</v>
      </c>
      <c r="K10" s="370" t="s">
        <v>677</v>
      </c>
      <c r="L10" s="393" t="s">
        <v>891</v>
      </c>
      <c r="M10" s="393" t="s">
        <v>892</v>
      </c>
      <c r="N10" s="370" t="s">
        <v>7</v>
      </c>
      <c r="O10" s="370" t="s">
        <v>14</v>
      </c>
      <c r="P10" s="348" t="str">
        <f>INDEX(Validacion!$C$15:$G$19,'Mapa de riesgo '!CF10:CF13,'Mapa de riesgo '!CG10:CG13)</f>
        <v>Extrema</v>
      </c>
      <c r="Q10" s="263" t="s">
        <v>893</v>
      </c>
      <c r="R10" s="183" t="s">
        <v>158</v>
      </c>
      <c r="S10" s="183" t="s">
        <v>58</v>
      </c>
      <c r="T10" s="183" t="s">
        <v>59</v>
      </c>
      <c r="U10" s="183" t="s">
        <v>60</v>
      </c>
      <c r="V10" s="183" t="s">
        <v>61</v>
      </c>
      <c r="W10" s="183" t="s">
        <v>62</v>
      </c>
      <c r="X10" s="183" t="s">
        <v>75</v>
      </c>
      <c r="Y10" s="183" t="s">
        <v>63</v>
      </c>
      <c r="Z10" s="198">
        <f t="shared" ref="Z10" si="0">IF(S10="Asignado",15,0)+IF(T10="Adecuado",15,0)+IF(U10="Oportuna",15,0)+IF(V10="Prevenir",15,IF(V10="Detectar",10,0))+IF(W10="Confiable",15,0)+IF(X10="Se investigan y resuelven oportunamente",15,0)+IF(Y10="Completa",10,IF(Y10="Incompleta",5,0))</f>
        <v>100</v>
      </c>
      <c r="AA10" s="199" t="str">
        <f>IF(Z10&gt;=96,"Fuerte",IF(OR(Z10=95,Z10&gt;=86),"Moderado","Débil"))</f>
        <v>Fuerte</v>
      </c>
      <c r="AB10" s="200" t="s">
        <v>141</v>
      </c>
      <c r="AC10" s="184">
        <f t="shared" ref="AC10" si="1">IF(AA10="Fuerte",100,IF(AA10="Moderado",50,0))+IF(AB10="Fuerte",100,IF(AB10="Moderado",50,0))</f>
        <v>200</v>
      </c>
      <c r="AD10" s="185" t="str">
        <f>IF(AND(AA10="Moderado",AB10="Moderado",AC10=100),"Moderado",IF(AC10=200,"Fuerte",IF(OR(AC10=150,),"Moderado","Débil")))</f>
        <v>Fuerte</v>
      </c>
      <c r="AE10" s="372">
        <f>(IF(AD10="Fuerte",100,IF(AD10="Moderado",50,0))+IF(AD11="Fuerte",100,IF(AD11="Moderado",50,0))+(IF(AD13="Fuerte",100,IF(AD13="Moderado",50,0)))/3)</f>
        <v>233.33333333333334</v>
      </c>
      <c r="AF10" s="371" t="str">
        <f>IF(AE10&gt;=100,"Fuerte",IF(OR(AE10=99,AE10&gt;=50),"Moderado","Débil"))</f>
        <v>Fuerte</v>
      </c>
      <c r="AG10" s="369" t="s">
        <v>150</v>
      </c>
      <c r="AH10" s="369" t="s">
        <v>150</v>
      </c>
      <c r="AI10" s="348" t="s">
        <v>643</v>
      </c>
      <c r="AJ10" s="348" t="s">
        <v>9</v>
      </c>
      <c r="AK10" s="348" t="s">
        <v>16</v>
      </c>
      <c r="AL10" s="348" t="str">
        <f>INDEX(Validacion!$C$15:$G$19,'Mapa de riesgo '!CK10:CK13,'Mapa de riesgo '!CM10:CM13)</f>
        <v>Moderada</v>
      </c>
      <c r="AM10" s="394" t="s">
        <v>229</v>
      </c>
      <c r="AN10" s="208" t="s">
        <v>897</v>
      </c>
      <c r="AO10" s="208" t="s">
        <v>898</v>
      </c>
      <c r="AP10" s="208" t="s">
        <v>899</v>
      </c>
      <c r="AQ10" s="208" t="s">
        <v>900</v>
      </c>
      <c r="AR10" s="264" t="s">
        <v>901</v>
      </c>
      <c r="AS10" s="264" t="s">
        <v>902</v>
      </c>
      <c r="AT10" s="265" t="s">
        <v>903</v>
      </c>
      <c r="AU10" s="208" t="s">
        <v>904</v>
      </c>
      <c r="AV10" s="252" t="s">
        <v>905</v>
      </c>
      <c r="AW10" s="266" t="s">
        <v>906</v>
      </c>
      <c r="AX10" s="212"/>
      <c r="AY10" s="212"/>
      <c r="AZ10" s="212"/>
      <c r="BA10" s="212"/>
      <c r="BB10" s="221"/>
      <c r="BC10" s="212" t="s">
        <v>840</v>
      </c>
      <c r="BD10" s="212"/>
      <c r="BE10" s="212"/>
      <c r="BF10" s="212"/>
      <c r="BG10" s="253" t="s">
        <v>922</v>
      </c>
      <c r="BH10" s="251" t="s">
        <v>923</v>
      </c>
      <c r="BI10" s="247" t="s">
        <v>906</v>
      </c>
      <c r="BJ10" s="212" t="s">
        <v>19</v>
      </c>
      <c r="BK10" s="212" t="s">
        <v>1011</v>
      </c>
      <c r="BL10" s="212" t="s">
        <v>664</v>
      </c>
      <c r="BM10" s="212" t="s">
        <v>665</v>
      </c>
      <c r="BN10" s="221">
        <v>44131</v>
      </c>
      <c r="BO10" s="212" t="s">
        <v>1012</v>
      </c>
      <c r="BP10" s="212" t="s">
        <v>585</v>
      </c>
      <c r="BQ10" s="212" t="s">
        <v>848</v>
      </c>
      <c r="BR10" s="212" t="s">
        <v>848</v>
      </c>
      <c r="BS10" s="197"/>
      <c r="BT10" s="197"/>
      <c r="BU10" s="197"/>
      <c r="BV10" s="212"/>
      <c r="BW10" s="212"/>
      <c r="BX10" s="212"/>
      <c r="BY10" s="212"/>
      <c r="BZ10" s="212"/>
      <c r="CA10" s="212"/>
      <c r="CB10" s="212"/>
      <c r="CC10" s="212"/>
      <c r="CD10" s="212"/>
      <c r="CF10" s="370">
        <f>VLOOKUP(N10,Validacion!$I$15:$M$19,2,FALSE)</f>
        <v>5</v>
      </c>
      <c r="CG10" s="370">
        <f>VLOOKUP(O10,Validacion!$I$23:$J$27,2,FALSE)</f>
        <v>4</v>
      </c>
      <c r="CK10" s="389">
        <f>VLOOKUP($AJ10,Validacion!$I$15:$M$19,2,FALSE)</f>
        <v>3</v>
      </c>
      <c r="CL10" s="389"/>
      <c r="CM10" s="389">
        <f>VLOOKUP($AK10,Validacion!$I$23:$J$27,2,FALSE)</f>
        <v>2</v>
      </c>
      <c r="CN10" s="395"/>
    </row>
    <row r="11" spans="1:110" s="175" customFormat="1" ht="205.5" customHeight="1" x14ac:dyDescent="0.25">
      <c r="A11" s="370"/>
      <c r="B11" s="390"/>
      <c r="C11" s="392"/>
      <c r="D11" s="393"/>
      <c r="E11" s="393"/>
      <c r="F11" s="390"/>
      <c r="G11" s="390"/>
      <c r="H11" s="390"/>
      <c r="I11" s="390"/>
      <c r="J11" s="393"/>
      <c r="K11" s="370"/>
      <c r="L11" s="393"/>
      <c r="M11" s="393"/>
      <c r="N11" s="370"/>
      <c r="O11" s="370"/>
      <c r="P11" s="348"/>
      <c r="Q11" s="263" t="s">
        <v>894</v>
      </c>
      <c r="R11" s="183" t="s">
        <v>158</v>
      </c>
      <c r="S11" s="183" t="s">
        <v>58</v>
      </c>
      <c r="T11" s="183" t="s">
        <v>59</v>
      </c>
      <c r="U11" s="183" t="s">
        <v>60</v>
      </c>
      <c r="V11" s="183" t="s">
        <v>61</v>
      </c>
      <c r="W11" s="183" t="s">
        <v>62</v>
      </c>
      <c r="X11" s="183" t="s">
        <v>75</v>
      </c>
      <c r="Y11" s="183" t="s">
        <v>63</v>
      </c>
      <c r="Z11" s="247">
        <f t="shared" ref="Z11:Z29" si="2">IF(S11="Asignado",15,0)+IF(T11="Adecuado",15,0)+IF(U11="Oportuna",15,0)+IF(V11="Prevenir",15,IF(V11="Detectar",10,0))+IF(W11="Confiable",15,0)+IF(X11="Se investigan y resuelven oportunamente",15,0)+IF(Y11="Completa",10,IF(Y11="Incompleta",5,0))</f>
        <v>100</v>
      </c>
      <c r="AA11" s="248" t="str">
        <f t="shared" ref="AA11:AA29" si="3">IF(Z11&gt;=96,"Fuerte",IF(OR(Z11=95,Z11&gt;=86),"Moderado","Débil"))</f>
        <v>Fuerte</v>
      </c>
      <c r="AB11" s="249" t="s">
        <v>141</v>
      </c>
      <c r="AC11" s="184">
        <f t="shared" ref="AC11:AC29" si="4">IF(AA11="Fuerte",100,IF(AA11="Moderado",50,0))+IF(AB11="Fuerte",100,IF(AB11="Moderado",50,0))</f>
        <v>200</v>
      </c>
      <c r="AD11" s="185" t="str">
        <f t="shared" ref="AD11:AD29" si="5">IF(AND(AA11="Moderado",AB11="Moderado",AC11=100),"Moderado",IF(AC11=200,"Fuerte",IF(OR(AC11=150,),"Moderado","Débil")))</f>
        <v>Fuerte</v>
      </c>
      <c r="AE11" s="372"/>
      <c r="AF11" s="371"/>
      <c r="AG11" s="369"/>
      <c r="AH11" s="369"/>
      <c r="AI11" s="348"/>
      <c r="AJ11" s="348"/>
      <c r="AK11" s="348"/>
      <c r="AL11" s="348"/>
      <c r="AM11" s="394"/>
      <c r="AN11" s="208" t="s">
        <v>907</v>
      </c>
      <c r="AO11" s="265" t="s">
        <v>908</v>
      </c>
      <c r="AP11" s="208" t="s">
        <v>899</v>
      </c>
      <c r="AQ11" s="265" t="s">
        <v>900</v>
      </c>
      <c r="AR11" s="264">
        <v>43831</v>
      </c>
      <c r="AS11" s="264">
        <v>44196</v>
      </c>
      <c r="AT11" s="265" t="s">
        <v>909</v>
      </c>
      <c r="AU11" s="208" t="s">
        <v>910</v>
      </c>
      <c r="AV11" s="208" t="s">
        <v>911</v>
      </c>
      <c r="AW11" s="266" t="s">
        <v>906</v>
      </c>
      <c r="AX11" s="212"/>
      <c r="AY11" s="212"/>
      <c r="AZ11" s="212"/>
      <c r="BA11" s="212"/>
      <c r="BB11" s="221"/>
      <c r="BC11" s="212"/>
      <c r="BD11" s="212"/>
      <c r="BE11" s="212"/>
      <c r="BF11" s="212"/>
      <c r="BG11" s="251" t="s">
        <v>924</v>
      </c>
      <c r="BH11" s="251" t="s">
        <v>923</v>
      </c>
      <c r="BI11" s="250" t="s">
        <v>906</v>
      </c>
      <c r="BJ11" s="212" t="s">
        <v>19</v>
      </c>
      <c r="BK11" s="212" t="s">
        <v>1011</v>
      </c>
      <c r="BL11" s="212" t="s">
        <v>664</v>
      </c>
      <c r="BM11" s="212" t="s">
        <v>665</v>
      </c>
      <c r="BN11" s="221">
        <v>44131</v>
      </c>
      <c r="BO11" s="212" t="s">
        <v>1013</v>
      </c>
      <c r="BP11" s="212" t="s">
        <v>585</v>
      </c>
      <c r="BQ11" s="212" t="s">
        <v>848</v>
      </c>
      <c r="BR11" s="212" t="s">
        <v>848</v>
      </c>
      <c r="BS11" s="197"/>
      <c r="BT11" s="197"/>
      <c r="BU11" s="197"/>
      <c r="BV11" s="212"/>
      <c r="BW11" s="212"/>
      <c r="BX11" s="212"/>
      <c r="BY11" s="212"/>
      <c r="BZ11" s="212"/>
      <c r="CA11" s="212"/>
      <c r="CB11" s="212"/>
      <c r="CC11" s="212"/>
      <c r="CD11" s="212"/>
      <c r="CF11" s="370"/>
      <c r="CG11" s="370"/>
      <c r="CK11" s="390"/>
      <c r="CL11" s="390"/>
      <c r="CM11" s="390"/>
      <c r="CN11" s="395"/>
    </row>
    <row r="12" spans="1:110" s="219" customFormat="1" ht="291" customHeight="1" x14ac:dyDescent="0.25">
      <c r="A12" s="370"/>
      <c r="B12" s="390"/>
      <c r="C12" s="392"/>
      <c r="D12" s="393"/>
      <c r="E12" s="393"/>
      <c r="F12" s="390"/>
      <c r="G12" s="390"/>
      <c r="H12" s="390"/>
      <c r="I12" s="390"/>
      <c r="J12" s="393"/>
      <c r="K12" s="370"/>
      <c r="L12" s="393"/>
      <c r="M12" s="393"/>
      <c r="N12" s="370"/>
      <c r="O12" s="370"/>
      <c r="P12" s="348"/>
      <c r="Q12" s="263" t="s">
        <v>895</v>
      </c>
      <c r="R12" s="183" t="s">
        <v>158</v>
      </c>
      <c r="S12" s="183" t="s">
        <v>58</v>
      </c>
      <c r="T12" s="183" t="s">
        <v>59</v>
      </c>
      <c r="U12" s="183" t="s">
        <v>60</v>
      </c>
      <c r="V12" s="183" t="s">
        <v>61</v>
      </c>
      <c r="W12" s="183" t="s">
        <v>62</v>
      </c>
      <c r="X12" s="183" t="s">
        <v>75</v>
      </c>
      <c r="Y12" s="183" t="s">
        <v>63</v>
      </c>
      <c r="Z12" s="247">
        <f t="shared" si="2"/>
        <v>100</v>
      </c>
      <c r="AA12" s="248" t="str">
        <f t="shared" si="3"/>
        <v>Fuerte</v>
      </c>
      <c r="AB12" s="249" t="s">
        <v>141</v>
      </c>
      <c r="AC12" s="184">
        <f t="shared" si="4"/>
        <v>200</v>
      </c>
      <c r="AD12" s="185" t="str">
        <f t="shared" si="5"/>
        <v>Fuerte</v>
      </c>
      <c r="AE12" s="372"/>
      <c r="AF12" s="371"/>
      <c r="AG12" s="369"/>
      <c r="AH12" s="369"/>
      <c r="AI12" s="348"/>
      <c r="AJ12" s="348"/>
      <c r="AK12" s="348"/>
      <c r="AL12" s="348"/>
      <c r="AM12" s="394"/>
      <c r="AN12" s="208" t="s">
        <v>912</v>
      </c>
      <c r="AO12" s="208" t="s">
        <v>913</v>
      </c>
      <c r="AP12" s="208" t="s">
        <v>914</v>
      </c>
      <c r="AQ12" s="265" t="s">
        <v>900</v>
      </c>
      <c r="AR12" s="264">
        <v>43831</v>
      </c>
      <c r="AS12" s="264">
        <v>44196</v>
      </c>
      <c r="AT12" s="265" t="s">
        <v>915</v>
      </c>
      <c r="AU12" s="208" t="s">
        <v>916</v>
      </c>
      <c r="AV12" s="208" t="s">
        <v>917</v>
      </c>
      <c r="AW12" s="266" t="s">
        <v>918</v>
      </c>
      <c r="AX12" s="212"/>
      <c r="AY12" s="212"/>
      <c r="AZ12" s="212"/>
      <c r="BA12" s="212"/>
      <c r="BB12" s="221"/>
      <c r="BC12" s="212"/>
      <c r="BD12" s="212"/>
      <c r="BE12" s="212"/>
      <c r="BF12" s="212"/>
      <c r="BG12" s="251" t="s">
        <v>925</v>
      </c>
      <c r="BH12" s="251" t="s">
        <v>923</v>
      </c>
      <c r="BI12" s="247" t="s">
        <v>926</v>
      </c>
      <c r="BJ12" s="212" t="s">
        <v>19</v>
      </c>
      <c r="BK12" s="212" t="s">
        <v>1011</v>
      </c>
      <c r="BL12" s="212" t="s">
        <v>664</v>
      </c>
      <c r="BM12" s="212" t="s">
        <v>665</v>
      </c>
      <c r="BN12" s="221">
        <v>44131</v>
      </c>
      <c r="BO12" s="212" t="s">
        <v>1014</v>
      </c>
      <c r="BP12" s="212" t="s">
        <v>585</v>
      </c>
      <c r="BQ12" s="212" t="s">
        <v>848</v>
      </c>
      <c r="BR12" s="212" t="s">
        <v>848</v>
      </c>
      <c r="BS12" s="251"/>
      <c r="BT12" s="251"/>
      <c r="BU12" s="251"/>
      <c r="BV12" s="212"/>
      <c r="BW12" s="212"/>
      <c r="BX12" s="212"/>
      <c r="BY12" s="212"/>
      <c r="BZ12" s="212"/>
      <c r="CA12" s="212"/>
      <c r="CB12" s="212"/>
      <c r="CC12" s="212"/>
      <c r="CD12" s="212"/>
      <c r="CF12" s="370"/>
      <c r="CG12" s="370"/>
      <c r="CK12" s="390"/>
      <c r="CL12" s="390"/>
      <c r="CM12" s="390"/>
      <c r="CN12" s="395"/>
    </row>
    <row r="13" spans="1:110" s="175" customFormat="1" ht="312.75" customHeight="1" x14ac:dyDescent="0.25">
      <c r="A13" s="370"/>
      <c r="B13" s="391"/>
      <c r="C13" s="392"/>
      <c r="D13" s="393"/>
      <c r="E13" s="393"/>
      <c r="F13" s="391"/>
      <c r="G13" s="391"/>
      <c r="H13" s="391"/>
      <c r="I13" s="391"/>
      <c r="J13" s="393"/>
      <c r="K13" s="370"/>
      <c r="L13" s="393"/>
      <c r="M13" s="393"/>
      <c r="N13" s="370"/>
      <c r="O13" s="370"/>
      <c r="P13" s="348"/>
      <c r="Q13" s="263" t="s">
        <v>896</v>
      </c>
      <c r="R13" s="183" t="s">
        <v>158</v>
      </c>
      <c r="S13" s="183" t="s">
        <v>58</v>
      </c>
      <c r="T13" s="183" t="s">
        <v>59</v>
      </c>
      <c r="U13" s="183" t="s">
        <v>60</v>
      </c>
      <c r="V13" s="183" t="s">
        <v>61</v>
      </c>
      <c r="W13" s="183" t="s">
        <v>62</v>
      </c>
      <c r="X13" s="183" t="s">
        <v>75</v>
      </c>
      <c r="Y13" s="183" t="s">
        <v>63</v>
      </c>
      <c r="Z13" s="247">
        <f t="shared" si="2"/>
        <v>100</v>
      </c>
      <c r="AA13" s="248" t="str">
        <f t="shared" si="3"/>
        <v>Fuerte</v>
      </c>
      <c r="AB13" s="249" t="s">
        <v>141</v>
      </c>
      <c r="AC13" s="184">
        <f t="shared" si="4"/>
        <v>200</v>
      </c>
      <c r="AD13" s="185" t="str">
        <f t="shared" si="5"/>
        <v>Fuerte</v>
      </c>
      <c r="AE13" s="372"/>
      <c r="AF13" s="371"/>
      <c r="AG13" s="369"/>
      <c r="AH13" s="369"/>
      <c r="AI13" s="348"/>
      <c r="AJ13" s="348"/>
      <c r="AK13" s="348"/>
      <c r="AL13" s="348"/>
      <c r="AM13" s="394"/>
      <c r="AN13" s="208" t="s">
        <v>919</v>
      </c>
      <c r="AO13" s="208" t="s">
        <v>920</v>
      </c>
      <c r="AP13" s="208"/>
      <c r="AQ13" s="265" t="s">
        <v>900</v>
      </c>
      <c r="AR13" s="264">
        <v>44075</v>
      </c>
      <c r="AS13" s="264">
        <v>44196</v>
      </c>
      <c r="AT13" s="265" t="s">
        <v>921</v>
      </c>
      <c r="AU13" s="208"/>
      <c r="AV13" s="208"/>
      <c r="AW13" s="266"/>
      <c r="AX13" s="212"/>
      <c r="AY13" s="212"/>
      <c r="AZ13" s="212"/>
      <c r="BA13" s="212"/>
      <c r="BB13" s="221"/>
      <c r="BC13" s="212"/>
      <c r="BD13" s="212"/>
      <c r="BE13" s="212"/>
      <c r="BF13" s="212"/>
      <c r="BG13" s="251"/>
      <c r="BH13" s="251"/>
      <c r="BI13" s="247" t="s">
        <v>921</v>
      </c>
      <c r="BJ13" s="224"/>
      <c r="BK13" s="224" t="s">
        <v>1015</v>
      </c>
      <c r="BL13" s="224"/>
      <c r="BM13" s="224"/>
      <c r="BN13" s="224"/>
      <c r="BO13" s="224"/>
      <c r="BP13" s="212" t="s">
        <v>585</v>
      </c>
      <c r="BQ13" s="212" t="s">
        <v>848</v>
      </c>
      <c r="BR13" s="212" t="s">
        <v>848</v>
      </c>
      <c r="BS13" s="197"/>
      <c r="BT13" s="197"/>
      <c r="BU13" s="197"/>
      <c r="BV13" s="224"/>
      <c r="BW13" s="224"/>
      <c r="BX13" s="224"/>
      <c r="BY13" s="224"/>
      <c r="BZ13" s="224"/>
      <c r="CA13" s="224"/>
      <c r="CB13" s="224"/>
      <c r="CC13" s="224"/>
      <c r="CD13" s="224"/>
      <c r="CF13" s="370"/>
      <c r="CG13" s="370"/>
      <c r="CK13" s="390"/>
      <c r="CL13" s="390"/>
      <c r="CM13" s="390"/>
      <c r="CN13" s="395"/>
    </row>
    <row r="14" spans="1:110" s="175" customFormat="1" ht="284.25" customHeight="1" x14ac:dyDescent="0.25">
      <c r="A14" s="370" t="s">
        <v>613</v>
      </c>
      <c r="B14" s="389" t="s">
        <v>27</v>
      </c>
      <c r="C14" s="392" t="s">
        <v>212</v>
      </c>
      <c r="D14" s="393" t="s">
        <v>502</v>
      </c>
      <c r="E14" s="370" t="s">
        <v>927</v>
      </c>
      <c r="F14" s="389" t="s">
        <v>848</v>
      </c>
      <c r="G14" s="389" t="s">
        <v>848</v>
      </c>
      <c r="H14" s="389" t="s">
        <v>848</v>
      </c>
      <c r="I14" s="389" t="s">
        <v>848</v>
      </c>
      <c r="J14" s="396" t="s">
        <v>928</v>
      </c>
      <c r="K14" s="370" t="s">
        <v>677</v>
      </c>
      <c r="L14" s="396" t="s">
        <v>929</v>
      </c>
      <c r="M14" s="396" t="s">
        <v>930</v>
      </c>
      <c r="N14" s="370" t="s">
        <v>8</v>
      </c>
      <c r="O14" s="370" t="s">
        <v>13</v>
      </c>
      <c r="P14" s="348" t="str">
        <f>INDEX(Validacion!$C$15:$G$19,'Mapa de riesgo '!CF14:CF17,'Mapa de riesgo '!CG14:CG17)</f>
        <v>Extrema</v>
      </c>
      <c r="Q14" s="267" t="s">
        <v>931</v>
      </c>
      <c r="R14" s="183" t="s">
        <v>158</v>
      </c>
      <c r="S14" s="183" t="s">
        <v>58</v>
      </c>
      <c r="T14" s="183" t="s">
        <v>59</v>
      </c>
      <c r="U14" s="183" t="s">
        <v>60</v>
      </c>
      <c r="V14" s="183" t="s">
        <v>61</v>
      </c>
      <c r="W14" s="183" t="s">
        <v>62</v>
      </c>
      <c r="X14" s="183" t="s">
        <v>75</v>
      </c>
      <c r="Y14" s="183" t="s">
        <v>63</v>
      </c>
      <c r="Z14" s="247">
        <f t="shared" si="2"/>
        <v>100</v>
      </c>
      <c r="AA14" s="248" t="str">
        <f t="shared" si="3"/>
        <v>Fuerte</v>
      </c>
      <c r="AB14" s="249" t="s">
        <v>141</v>
      </c>
      <c r="AC14" s="184">
        <f t="shared" si="4"/>
        <v>200</v>
      </c>
      <c r="AD14" s="185" t="str">
        <f t="shared" si="5"/>
        <v>Fuerte</v>
      </c>
      <c r="AE14" s="372">
        <f>(IF(AD14="Fuerte",100,IF(AD14="Moderado",50,0))+IF(AD15="Fuerte",100,IF(AD15="Moderado",50,0))+(IF(AD17="Fuerte",100,IF(AD17="Moderado",50,0)))/3)</f>
        <v>233.33333333333334</v>
      </c>
      <c r="AF14" s="371" t="str">
        <f>IF(AE14&gt;=100,"Fuerte",IF(OR(AE14=99,AE14&gt;=50),"Moderado","Débil"))</f>
        <v>Fuerte</v>
      </c>
      <c r="AG14" s="369" t="s">
        <v>150</v>
      </c>
      <c r="AH14" s="369" t="s">
        <v>150</v>
      </c>
      <c r="AI14" s="401" t="s">
        <v>643</v>
      </c>
      <c r="AJ14" s="348" t="s">
        <v>10</v>
      </c>
      <c r="AK14" s="348" t="s">
        <v>15</v>
      </c>
      <c r="AL14" s="348" t="str">
        <f>INDEX(Validacion!$C$15:$G$19,'Mapa de riesgo '!CK14:CK17,'Mapa de riesgo '!CM14:CM17)</f>
        <v>Moderada</v>
      </c>
      <c r="AM14" s="394" t="s">
        <v>229</v>
      </c>
      <c r="AN14" s="208" t="s">
        <v>935</v>
      </c>
      <c r="AO14" s="208" t="s">
        <v>936</v>
      </c>
      <c r="AP14" s="208" t="s">
        <v>937</v>
      </c>
      <c r="AQ14" s="208" t="s">
        <v>900</v>
      </c>
      <c r="AR14" s="264">
        <v>43831</v>
      </c>
      <c r="AS14" s="264">
        <v>44196</v>
      </c>
      <c r="AT14" s="208" t="s">
        <v>938</v>
      </c>
      <c r="AU14" s="208" t="s">
        <v>939</v>
      </c>
      <c r="AV14" s="208" t="s">
        <v>940</v>
      </c>
      <c r="AW14" s="266" t="s">
        <v>941</v>
      </c>
      <c r="AX14" s="220"/>
      <c r="AY14" s="220"/>
      <c r="AZ14" s="220"/>
      <c r="BA14" s="220"/>
      <c r="BB14" s="220"/>
      <c r="BC14" s="220"/>
      <c r="BD14" s="220"/>
      <c r="BE14" s="220"/>
      <c r="BF14" s="220"/>
      <c r="BG14" s="251" t="s">
        <v>957</v>
      </c>
      <c r="BH14" s="251" t="s">
        <v>923</v>
      </c>
      <c r="BI14" s="251" t="s">
        <v>958</v>
      </c>
      <c r="BJ14" s="212" t="s">
        <v>19</v>
      </c>
      <c r="BK14" s="212" t="s">
        <v>1016</v>
      </c>
      <c r="BL14" s="212" t="s">
        <v>664</v>
      </c>
      <c r="BM14" s="212" t="s">
        <v>665</v>
      </c>
      <c r="BN14" s="221">
        <v>44131</v>
      </c>
      <c r="BO14" s="212" t="s">
        <v>1017</v>
      </c>
      <c r="BP14" s="212" t="s">
        <v>585</v>
      </c>
      <c r="BQ14" s="212" t="s">
        <v>848</v>
      </c>
      <c r="BR14" s="212" t="s">
        <v>848</v>
      </c>
      <c r="BS14" s="197"/>
      <c r="BT14" s="197"/>
      <c r="BU14" s="197"/>
      <c r="BV14" s="224"/>
      <c r="BW14" s="224"/>
      <c r="BX14" s="224"/>
      <c r="BY14" s="224"/>
      <c r="BZ14" s="224"/>
      <c r="CA14" s="224"/>
      <c r="CB14" s="224"/>
      <c r="CC14" s="224"/>
      <c r="CD14" s="224"/>
      <c r="CF14" s="370">
        <f>VLOOKUP(N14,Validacion!$I$15:$M$19,2,FALSE)</f>
        <v>4</v>
      </c>
      <c r="CG14" s="370">
        <f>VLOOKUP(O14,Validacion!$I$23:$J$27,2,FALSE)</f>
        <v>5</v>
      </c>
      <c r="CK14" s="389">
        <f>VLOOKUP($AJ14,Validacion!$I$15:$M$19,2,FALSE)</f>
        <v>2</v>
      </c>
      <c r="CL14" s="370"/>
      <c r="CM14" s="389">
        <f>VLOOKUP($AK14,Validacion!$I$23:$J$27,2,FALSE)</f>
        <v>3</v>
      </c>
      <c r="CN14" s="370"/>
    </row>
    <row r="15" spans="1:110" s="175" customFormat="1" ht="288" customHeight="1" x14ac:dyDescent="0.25">
      <c r="A15" s="370"/>
      <c r="B15" s="390"/>
      <c r="C15" s="392"/>
      <c r="D15" s="393"/>
      <c r="E15" s="370"/>
      <c r="F15" s="390"/>
      <c r="G15" s="390"/>
      <c r="H15" s="390"/>
      <c r="I15" s="390"/>
      <c r="J15" s="397"/>
      <c r="K15" s="370"/>
      <c r="L15" s="397"/>
      <c r="M15" s="397"/>
      <c r="N15" s="370"/>
      <c r="O15" s="370"/>
      <c r="P15" s="348"/>
      <c r="Q15" s="268" t="s">
        <v>932</v>
      </c>
      <c r="R15" s="183" t="s">
        <v>158</v>
      </c>
      <c r="S15" s="183" t="s">
        <v>58</v>
      </c>
      <c r="T15" s="183" t="s">
        <v>59</v>
      </c>
      <c r="U15" s="183" t="s">
        <v>60</v>
      </c>
      <c r="V15" s="183" t="s">
        <v>61</v>
      </c>
      <c r="W15" s="183" t="s">
        <v>62</v>
      </c>
      <c r="X15" s="183" t="s">
        <v>75</v>
      </c>
      <c r="Y15" s="183" t="s">
        <v>63</v>
      </c>
      <c r="Z15" s="247">
        <f t="shared" si="2"/>
        <v>100</v>
      </c>
      <c r="AA15" s="248" t="str">
        <f t="shared" si="3"/>
        <v>Fuerte</v>
      </c>
      <c r="AB15" s="249" t="s">
        <v>141</v>
      </c>
      <c r="AC15" s="184">
        <f t="shared" si="4"/>
        <v>200</v>
      </c>
      <c r="AD15" s="185" t="str">
        <f t="shared" si="5"/>
        <v>Fuerte</v>
      </c>
      <c r="AE15" s="372"/>
      <c r="AF15" s="371"/>
      <c r="AG15" s="369"/>
      <c r="AH15" s="369"/>
      <c r="AI15" s="402"/>
      <c r="AJ15" s="348"/>
      <c r="AK15" s="348"/>
      <c r="AL15" s="348"/>
      <c r="AM15" s="394"/>
      <c r="AN15" s="265" t="s">
        <v>942</v>
      </c>
      <c r="AO15" s="208" t="s">
        <v>943</v>
      </c>
      <c r="AP15" s="208"/>
      <c r="AQ15" s="208" t="s">
        <v>944</v>
      </c>
      <c r="AR15" s="264">
        <v>43831</v>
      </c>
      <c r="AS15" s="264">
        <v>44196</v>
      </c>
      <c r="AT15" s="208" t="s">
        <v>915</v>
      </c>
      <c r="AU15" s="208" t="s">
        <v>945</v>
      </c>
      <c r="AV15" s="208" t="s">
        <v>946</v>
      </c>
      <c r="AW15" s="266" t="s">
        <v>918</v>
      </c>
      <c r="AX15" s="220"/>
      <c r="AY15" s="220"/>
      <c r="AZ15" s="220"/>
      <c r="BA15" s="220"/>
      <c r="BB15" s="220"/>
      <c r="BC15" s="220"/>
      <c r="BD15" s="220"/>
      <c r="BE15" s="220"/>
      <c r="BF15" s="220"/>
      <c r="BG15" s="251" t="s">
        <v>959</v>
      </c>
      <c r="BH15" s="251" t="s">
        <v>923</v>
      </c>
      <c r="BI15" s="247" t="s">
        <v>918</v>
      </c>
      <c r="BJ15" s="260" t="s">
        <v>19</v>
      </c>
      <c r="BK15" s="212" t="s">
        <v>1018</v>
      </c>
      <c r="BL15" s="212" t="s">
        <v>664</v>
      </c>
      <c r="BM15" s="212" t="s">
        <v>665</v>
      </c>
      <c r="BN15" s="221">
        <v>44131</v>
      </c>
      <c r="BO15" s="224" t="s">
        <v>1019</v>
      </c>
      <c r="BP15" s="212" t="s">
        <v>585</v>
      </c>
      <c r="BQ15" s="212" t="s">
        <v>848</v>
      </c>
      <c r="BR15" s="212" t="s">
        <v>848</v>
      </c>
      <c r="BS15" s="197"/>
      <c r="BT15" s="197"/>
      <c r="BU15" s="197"/>
      <c r="BV15" s="224"/>
      <c r="BW15" s="224"/>
      <c r="BX15" s="224"/>
      <c r="BY15" s="224"/>
      <c r="BZ15" s="224"/>
      <c r="CA15" s="224"/>
      <c r="CB15" s="224"/>
      <c r="CC15" s="224"/>
      <c r="CD15" s="224"/>
      <c r="CF15" s="370"/>
      <c r="CG15" s="370"/>
      <c r="CK15" s="390"/>
      <c r="CL15" s="370"/>
      <c r="CM15" s="390"/>
      <c r="CN15" s="370"/>
    </row>
    <row r="16" spans="1:110" s="219" customFormat="1" ht="273" customHeight="1" x14ac:dyDescent="0.25">
      <c r="A16" s="370"/>
      <c r="B16" s="390"/>
      <c r="C16" s="392"/>
      <c r="D16" s="393"/>
      <c r="E16" s="370"/>
      <c r="F16" s="390"/>
      <c r="G16" s="390"/>
      <c r="H16" s="390"/>
      <c r="I16" s="390"/>
      <c r="J16" s="397"/>
      <c r="K16" s="370"/>
      <c r="L16" s="397"/>
      <c r="M16" s="397"/>
      <c r="N16" s="370"/>
      <c r="O16" s="370"/>
      <c r="P16" s="348"/>
      <c r="Q16" s="263" t="s">
        <v>933</v>
      </c>
      <c r="R16" s="183" t="s">
        <v>158</v>
      </c>
      <c r="S16" s="183" t="s">
        <v>58</v>
      </c>
      <c r="T16" s="183" t="s">
        <v>59</v>
      </c>
      <c r="U16" s="183" t="s">
        <v>60</v>
      </c>
      <c r="V16" s="183" t="s">
        <v>61</v>
      </c>
      <c r="W16" s="183" t="s">
        <v>62</v>
      </c>
      <c r="X16" s="183" t="s">
        <v>75</v>
      </c>
      <c r="Y16" s="183" t="s">
        <v>63</v>
      </c>
      <c r="Z16" s="247">
        <f t="shared" si="2"/>
        <v>100</v>
      </c>
      <c r="AA16" s="248" t="str">
        <f t="shared" si="3"/>
        <v>Fuerte</v>
      </c>
      <c r="AB16" s="249" t="s">
        <v>141</v>
      </c>
      <c r="AC16" s="184">
        <f t="shared" si="4"/>
        <v>200</v>
      </c>
      <c r="AD16" s="185" t="str">
        <f t="shared" si="5"/>
        <v>Fuerte</v>
      </c>
      <c r="AE16" s="372"/>
      <c r="AF16" s="371"/>
      <c r="AG16" s="369"/>
      <c r="AH16" s="369"/>
      <c r="AI16" s="402"/>
      <c r="AJ16" s="348"/>
      <c r="AK16" s="348"/>
      <c r="AL16" s="348"/>
      <c r="AM16" s="394"/>
      <c r="AN16" s="208" t="s">
        <v>947</v>
      </c>
      <c r="AO16" s="208" t="s">
        <v>948</v>
      </c>
      <c r="AP16" s="208"/>
      <c r="AQ16" s="208" t="s">
        <v>949</v>
      </c>
      <c r="AR16" s="264">
        <v>44075</v>
      </c>
      <c r="AS16" s="264">
        <v>44196</v>
      </c>
      <c r="AT16" s="208" t="s">
        <v>921</v>
      </c>
      <c r="AU16" s="208"/>
      <c r="AV16" s="208"/>
      <c r="AW16" s="266"/>
      <c r="AX16" s="251"/>
      <c r="AY16" s="251"/>
      <c r="AZ16" s="251"/>
      <c r="BA16" s="251"/>
      <c r="BB16" s="251"/>
      <c r="BC16" s="251"/>
      <c r="BD16" s="251"/>
      <c r="BE16" s="251"/>
      <c r="BF16" s="251"/>
      <c r="BG16" s="251"/>
      <c r="BH16" s="251"/>
      <c r="BI16" s="251" t="s">
        <v>921</v>
      </c>
      <c r="BJ16" s="260" t="s">
        <v>21</v>
      </c>
      <c r="BK16" s="251" t="s">
        <v>1020</v>
      </c>
      <c r="BL16" s="260" t="s">
        <v>667</v>
      </c>
      <c r="BM16" s="260" t="s">
        <v>668</v>
      </c>
      <c r="BN16" s="221">
        <v>44131</v>
      </c>
      <c r="BO16" s="251"/>
      <c r="BP16" s="212" t="s">
        <v>585</v>
      </c>
      <c r="BQ16" s="212" t="s">
        <v>848</v>
      </c>
      <c r="BR16" s="212" t="s">
        <v>848</v>
      </c>
      <c r="BS16" s="251"/>
      <c r="BT16" s="251"/>
      <c r="BU16" s="251"/>
      <c r="BV16" s="251"/>
      <c r="BW16" s="251"/>
      <c r="BX16" s="251"/>
      <c r="BY16" s="251"/>
      <c r="BZ16" s="251"/>
      <c r="CA16" s="251"/>
      <c r="CB16" s="251"/>
      <c r="CC16" s="251"/>
      <c r="CD16" s="251"/>
      <c r="CF16" s="370"/>
      <c r="CG16" s="370"/>
      <c r="CK16" s="390"/>
      <c r="CL16" s="370"/>
      <c r="CM16" s="390"/>
      <c r="CN16" s="370"/>
    </row>
    <row r="17" spans="1:92" s="175" customFormat="1" ht="205.5" customHeight="1" x14ac:dyDescent="0.25">
      <c r="A17" s="370"/>
      <c r="B17" s="391"/>
      <c r="C17" s="392"/>
      <c r="D17" s="393"/>
      <c r="E17" s="370"/>
      <c r="F17" s="391"/>
      <c r="G17" s="391"/>
      <c r="H17" s="391"/>
      <c r="I17" s="391"/>
      <c r="J17" s="398"/>
      <c r="K17" s="370"/>
      <c r="L17" s="398"/>
      <c r="M17" s="398"/>
      <c r="N17" s="370"/>
      <c r="O17" s="370"/>
      <c r="P17" s="348"/>
      <c r="Q17" s="263" t="s">
        <v>934</v>
      </c>
      <c r="R17" s="183" t="s">
        <v>158</v>
      </c>
      <c r="S17" s="183" t="s">
        <v>58</v>
      </c>
      <c r="T17" s="183" t="s">
        <v>59</v>
      </c>
      <c r="U17" s="183" t="s">
        <v>60</v>
      </c>
      <c r="V17" s="183" t="s">
        <v>61</v>
      </c>
      <c r="W17" s="183" t="s">
        <v>62</v>
      </c>
      <c r="X17" s="183" t="s">
        <v>75</v>
      </c>
      <c r="Y17" s="183" t="s">
        <v>63</v>
      </c>
      <c r="Z17" s="247">
        <f t="shared" si="2"/>
        <v>100</v>
      </c>
      <c r="AA17" s="248" t="str">
        <f t="shared" si="3"/>
        <v>Fuerte</v>
      </c>
      <c r="AB17" s="249" t="s">
        <v>141</v>
      </c>
      <c r="AC17" s="184">
        <f t="shared" si="4"/>
        <v>200</v>
      </c>
      <c r="AD17" s="185" t="str">
        <f t="shared" si="5"/>
        <v>Fuerte</v>
      </c>
      <c r="AE17" s="372"/>
      <c r="AF17" s="371"/>
      <c r="AG17" s="369"/>
      <c r="AH17" s="369"/>
      <c r="AI17" s="403"/>
      <c r="AJ17" s="348"/>
      <c r="AK17" s="348"/>
      <c r="AL17" s="348"/>
      <c r="AM17" s="394"/>
      <c r="AN17" s="208" t="s">
        <v>950</v>
      </c>
      <c r="AO17" s="208" t="s">
        <v>951</v>
      </c>
      <c r="AP17" s="208"/>
      <c r="AQ17" s="208" t="s">
        <v>952</v>
      </c>
      <c r="AR17" s="264">
        <v>43831</v>
      </c>
      <c r="AS17" s="264">
        <v>44196</v>
      </c>
      <c r="AT17" s="208" t="s">
        <v>953</v>
      </c>
      <c r="AU17" s="208" t="s">
        <v>954</v>
      </c>
      <c r="AV17" s="208" t="s">
        <v>955</v>
      </c>
      <c r="AW17" s="266" t="s">
        <v>956</v>
      </c>
      <c r="AX17" s="220"/>
      <c r="AY17" s="220"/>
      <c r="AZ17" s="220"/>
      <c r="BA17" s="220"/>
      <c r="BB17" s="220"/>
      <c r="BC17" s="220"/>
      <c r="BD17" s="220"/>
      <c r="BE17" s="220"/>
      <c r="BF17" s="220"/>
      <c r="BG17" s="253" t="s">
        <v>960</v>
      </c>
      <c r="BH17" s="251" t="s">
        <v>923</v>
      </c>
      <c r="BI17" s="247" t="s">
        <v>961</v>
      </c>
      <c r="BJ17" s="260" t="s">
        <v>666</v>
      </c>
      <c r="BK17" s="224" t="s">
        <v>1021</v>
      </c>
      <c r="BL17" s="260" t="s">
        <v>664</v>
      </c>
      <c r="BM17" s="212" t="s">
        <v>665</v>
      </c>
      <c r="BN17" s="221">
        <v>44131</v>
      </c>
      <c r="BO17" s="224" t="s">
        <v>1022</v>
      </c>
      <c r="BP17" s="212" t="s">
        <v>585</v>
      </c>
      <c r="BQ17" s="212" t="s">
        <v>848</v>
      </c>
      <c r="BR17" s="212" t="s">
        <v>848</v>
      </c>
      <c r="BS17" s="197"/>
      <c r="BT17" s="197"/>
      <c r="BU17" s="197"/>
      <c r="BV17" s="224"/>
      <c r="BW17" s="224"/>
      <c r="BX17" s="224"/>
      <c r="BY17" s="224"/>
      <c r="BZ17" s="224"/>
      <c r="CA17" s="224"/>
      <c r="CB17" s="224"/>
      <c r="CC17" s="224"/>
      <c r="CD17" s="224"/>
      <c r="CF17" s="370"/>
      <c r="CG17" s="370"/>
      <c r="CK17" s="390"/>
      <c r="CL17" s="370"/>
      <c r="CM17" s="390"/>
      <c r="CN17" s="370"/>
    </row>
    <row r="18" spans="1:92" s="175" customFormat="1" ht="276.75" customHeight="1" x14ac:dyDescent="0.25">
      <c r="A18" s="370" t="s">
        <v>613</v>
      </c>
      <c r="B18" s="389" t="s">
        <v>27</v>
      </c>
      <c r="C18" s="392" t="s">
        <v>212</v>
      </c>
      <c r="D18" s="393" t="s">
        <v>502</v>
      </c>
      <c r="E18" s="370" t="s">
        <v>962</v>
      </c>
      <c r="F18" s="389" t="s">
        <v>848</v>
      </c>
      <c r="G18" s="389" t="s">
        <v>848</v>
      </c>
      <c r="H18" s="389" t="s">
        <v>848</v>
      </c>
      <c r="I18" s="389" t="s">
        <v>848</v>
      </c>
      <c r="J18" s="396" t="s">
        <v>963</v>
      </c>
      <c r="K18" s="370" t="s">
        <v>677</v>
      </c>
      <c r="L18" s="396" t="s">
        <v>964</v>
      </c>
      <c r="M18" s="396" t="s">
        <v>965</v>
      </c>
      <c r="N18" s="370" t="s">
        <v>8</v>
      </c>
      <c r="O18" s="370" t="s">
        <v>13</v>
      </c>
      <c r="P18" s="348" t="str">
        <f>INDEX(Validacion!$C$15:$G$19,'Mapa de riesgo '!CF18:CF20,'Mapa de riesgo '!CG18:CG20)</f>
        <v>Extrema</v>
      </c>
      <c r="Q18" s="174" t="s">
        <v>966</v>
      </c>
      <c r="R18" s="183" t="s">
        <v>158</v>
      </c>
      <c r="S18" s="183" t="s">
        <v>58</v>
      </c>
      <c r="T18" s="183" t="s">
        <v>59</v>
      </c>
      <c r="U18" s="183" t="s">
        <v>60</v>
      </c>
      <c r="V18" s="183" t="s">
        <v>61</v>
      </c>
      <c r="W18" s="183" t="s">
        <v>62</v>
      </c>
      <c r="X18" s="183" t="s">
        <v>75</v>
      </c>
      <c r="Y18" s="183" t="s">
        <v>63</v>
      </c>
      <c r="Z18" s="247">
        <f t="shared" si="2"/>
        <v>100</v>
      </c>
      <c r="AA18" s="248" t="str">
        <f t="shared" si="3"/>
        <v>Fuerte</v>
      </c>
      <c r="AB18" s="249" t="s">
        <v>141</v>
      </c>
      <c r="AC18" s="184">
        <f t="shared" si="4"/>
        <v>200</v>
      </c>
      <c r="AD18" s="185" t="str">
        <f t="shared" si="5"/>
        <v>Fuerte</v>
      </c>
      <c r="AE18" s="372">
        <f>(IF(AD18="Fuerte",100,IF(AD18="Moderado",50,0))+IF(AD19="Fuerte",100,IF(AD19="Moderado",50,0))+(IF(AD20="Fuerte",100,IF(AD20="Moderado",50,0)))/3)</f>
        <v>233.33333333333334</v>
      </c>
      <c r="AF18" s="410" t="str">
        <f>IF(AE18&gt;=100,"Fuerte",IF(OR(AE18=99,AE18&gt;=50),"Moderado","Débil"))</f>
        <v>Fuerte</v>
      </c>
      <c r="AG18" s="413" t="s">
        <v>150</v>
      </c>
      <c r="AH18" s="413" t="s">
        <v>150</v>
      </c>
      <c r="AI18" s="348" t="s">
        <v>643</v>
      </c>
      <c r="AJ18" s="348" t="s">
        <v>10</v>
      </c>
      <c r="AK18" s="348" t="s">
        <v>15</v>
      </c>
      <c r="AL18" s="348" t="str">
        <f>INDEX(Validacion!$C$15:$G$19,'Mapa de riesgo '!CK18:CK20,'Mapa de riesgo '!CM18:CM20)</f>
        <v>Moderada</v>
      </c>
      <c r="AM18" s="394" t="s">
        <v>229</v>
      </c>
      <c r="AN18" s="269" t="s">
        <v>967</v>
      </c>
      <c r="AO18" s="269" t="s">
        <v>968</v>
      </c>
      <c r="AP18" s="269"/>
      <c r="AQ18" s="269" t="s">
        <v>969</v>
      </c>
      <c r="AR18" s="270">
        <v>44075</v>
      </c>
      <c r="AS18" s="270">
        <v>44196</v>
      </c>
      <c r="AT18" s="269" t="s">
        <v>921</v>
      </c>
      <c r="AU18" s="197"/>
      <c r="AV18" s="197"/>
      <c r="AW18" s="197"/>
      <c r="AX18" s="220"/>
      <c r="AY18" s="220"/>
      <c r="AZ18" s="220"/>
      <c r="BA18" s="220"/>
      <c r="BB18" s="220"/>
      <c r="BC18" s="220"/>
      <c r="BD18" s="220"/>
      <c r="BE18" s="220"/>
      <c r="BF18" s="220"/>
      <c r="BG18" s="197"/>
      <c r="BH18" s="197"/>
      <c r="BI18" s="269" t="s">
        <v>921</v>
      </c>
      <c r="BJ18" s="260" t="s">
        <v>666</v>
      </c>
      <c r="BK18" s="262" t="s">
        <v>1023</v>
      </c>
      <c r="BL18" s="260" t="s">
        <v>667</v>
      </c>
      <c r="BM18" s="260" t="s">
        <v>668</v>
      </c>
      <c r="BN18" s="221">
        <v>44131</v>
      </c>
      <c r="BO18" s="262" t="s">
        <v>1024</v>
      </c>
      <c r="BP18" s="212" t="s">
        <v>585</v>
      </c>
      <c r="BQ18" s="212" t="s">
        <v>848</v>
      </c>
      <c r="BR18" s="212" t="s">
        <v>848</v>
      </c>
      <c r="BS18" s="197"/>
      <c r="BT18" s="197"/>
      <c r="BU18" s="197"/>
      <c r="BV18" s="224"/>
      <c r="BW18" s="224"/>
      <c r="BX18" s="224"/>
      <c r="BY18" s="224"/>
      <c r="BZ18" s="224"/>
      <c r="CA18" s="224"/>
      <c r="CB18" s="224"/>
      <c r="CC18" s="224"/>
      <c r="CD18" s="224"/>
      <c r="CF18" s="370">
        <f>VLOOKUP(N18,Validacion!$I$15:$M$19,2,FALSE)</f>
        <v>4</v>
      </c>
      <c r="CG18" s="370">
        <f>VLOOKUP(O18,Validacion!$I$23:$J$27,2,FALSE)</f>
        <v>5</v>
      </c>
      <c r="CK18" s="389">
        <f>VLOOKUP($AJ18,Validacion!$I$15:$M$19,2,FALSE)</f>
        <v>2</v>
      </c>
      <c r="CL18" s="399"/>
      <c r="CM18" s="389">
        <f>VLOOKUP($AK18,Validacion!$I$23:$J$27,2,FALSE)</f>
        <v>3</v>
      </c>
      <c r="CN18" s="182"/>
    </row>
    <row r="19" spans="1:92" s="175" customFormat="1" ht="78" customHeight="1" x14ac:dyDescent="0.25">
      <c r="A19" s="370"/>
      <c r="B19" s="390"/>
      <c r="C19" s="392"/>
      <c r="D19" s="393"/>
      <c r="E19" s="370"/>
      <c r="F19" s="390"/>
      <c r="G19" s="390"/>
      <c r="H19" s="390"/>
      <c r="I19" s="390"/>
      <c r="J19" s="397"/>
      <c r="K19" s="370"/>
      <c r="L19" s="397"/>
      <c r="M19" s="397"/>
      <c r="N19" s="370"/>
      <c r="O19" s="370"/>
      <c r="P19" s="348"/>
      <c r="Q19" s="174"/>
      <c r="R19" s="183" t="s">
        <v>158</v>
      </c>
      <c r="S19" s="183" t="s">
        <v>58</v>
      </c>
      <c r="T19" s="183" t="s">
        <v>59</v>
      </c>
      <c r="U19" s="183" t="s">
        <v>60</v>
      </c>
      <c r="V19" s="183" t="s">
        <v>61</v>
      </c>
      <c r="W19" s="183" t="s">
        <v>62</v>
      </c>
      <c r="X19" s="183" t="s">
        <v>75</v>
      </c>
      <c r="Y19" s="183" t="s">
        <v>63</v>
      </c>
      <c r="Z19" s="247">
        <f t="shared" si="2"/>
        <v>100</v>
      </c>
      <c r="AA19" s="248" t="str">
        <f t="shared" si="3"/>
        <v>Fuerte</v>
      </c>
      <c r="AB19" s="249" t="s">
        <v>141</v>
      </c>
      <c r="AC19" s="184">
        <f t="shared" si="4"/>
        <v>200</v>
      </c>
      <c r="AD19" s="185" t="str">
        <f t="shared" si="5"/>
        <v>Fuerte</v>
      </c>
      <c r="AE19" s="372"/>
      <c r="AF19" s="411"/>
      <c r="AG19" s="414"/>
      <c r="AH19" s="414"/>
      <c r="AI19" s="348"/>
      <c r="AJ19" s="348"/>
      <c r="AK19" s="348"/>
      <c r="AL19" s="348"/>
      <c r="AM19" s="394"/>
      <c r="AN19" s="174"/>
      <c r="AO19" s="174"/>
      <c r="AP19" s="210"/>
      <c r="AQ19" s="197"/>
      <c r="AR19" s="84"/>
      <c r="AS19" s="84"/>
      <c r="AT19" s="197"/>
      <c r="AU19" s="197"/>
      <c r="AV19" s="197"/>
      <c r="AW19" s="197"/>
      <c r="AX19" s="220"/>
      <c r="AY19" s="220"/>
      <c r="AZ19" s="220"/>
      <c r="BA19" s="220"/>
      <c r="BB19" s="220"/>
      <c r="BC19" s="220"/>
      <c r="BD19" s="220"/>
      <c r="BE19" s="220"/>
      <c r="BF19" s="220"/>
      <c r="BG19" s="197"/>
      <c r="BH19" s="197"/>
      <c r="BI19" s="197"/>
      <c r="BJ19" s="224"/>
      <c r="BK19" s="224"/>
      <c r="BL19" s="224"/>
      <c r="BM19" s="224"/>
      <c r="BN19" s="224"/>
      <c r="BO19" s="224"/>
      <c r="BP19" s="224"/>
      <c r="BQ19" s="224"/>
      <c r="BR19" s="224"/>
      <c r="BS19" s="197"/>
      <c r="BT19" s="197"/>
      <c r="BU19" s="197"/>
      <c r="BV19" s="224"/>
      <c r="BW19" s="224"/>
      <c r="BX19" s="224"/>
      <c r="BY19" s="224"/>
      <c r="BZ19" s="224"/>
      <c r="CA19" s="224"/>
      <c r="CB19" s="224"/>
      <c r="CC19" s="224"/>
      <c r="CD19" s="224"/>
      <c r="CF19" s="370"/>
      <c r="CG19" s="370"/>
      <c r="CK19" s="390"/>
      <c r="CL19" s="400"/>
      <c r="CM19" s="390"/>
      <c r="CN19" s="182"/>
    </row>
    <row r="20" spans="1:92" s="175" customFormat="1" ht="78" customHeight="1" x14ac:dyDescent="0.25">
      <c r="A20" s="370"/>
      <c r="B20" s="391"/>
      <c r="C20" s="392"/>
      <c r="D20" s="393"/>
      <c r="E20" s="370"/>
      <c r="F20" s="391"/>
      <c r="G20" s="391"/>
      <c r="H20" s="391"/>
      <c r="I20" s="391"/>
      <c r="J20" s="398"/>
      <c r="K20" s="370"/>
      <c r="L20" s="398"/>
      <c r="M20" s="398"/>
      <c r="N20" s="370"/>
      <c r="O20" s="370"/>
      <c r="P20" s="348"/>
      <c r="Q20" s="174"/>
      <c r="R20" s="183" t="s">
        <v>158</v>
      </c>
      <c r="S20" s="183" t="s">
        <v>58</v>
      </c>
      <c r="T20" s="183" t="s">
        <v>59</v>
      </c>
      <c r="U20" s="183" t="s">
        <v>60</v>
      </c>
      <c r="V20" s="183" t="s">
        <v>61</v>
      </c>
      <c r="W20" s="183" t="s">
        <v>62</v>
      </c>
      <c r="X20" s="183" t="s">
        <v>75</v>
      </c>
      <c r="Y20" s="183" t="s">
        <v>63</v>
      </c>
      <c r="Z20" s="247">
        <f t="shared" si="2"/>
        <v>100</v>
      </c>
      <c r="AA20" s="248" t="str">
        <f t="shared" si="3"/>
        <v>Fuerte</v>
      </c>
      <c r="AB20" s="249" t="s">
        <v>141</v>
      </c>
      <c r="AC20" s="184">
        <f t="shared" si="4"/>
        <v>200</v>
      </c>
      <c r="AD20" s="185" t="str">
        <f t="shared" si="5"/>
        <v>Fuerte</v>
      </c>
      <c r="AE20" s="372"/>
      <c r="AF20" s="412"/>
      <c r="AG20" s="415"/>
      <c r="AH20" s="415"/>
      <c r="AI20" s="348"/>
      <c r="AJ20" s="348"/>
      <c r="AK20" s="348"/>
      <c r="AL20" s="348"/>
      <c r="AM20" s="394"/>
      <c r="AN20" s="174"/>
      <c r="AO20" s="174"/>
      <c r="AP20" s="210"/>
      <c r="AQ20" s="197"/>
      <c r="AR20" s="84"/>
      <c r="AS20" s="84"/>
      <c r="AT20" s="197"/>
      <c r="AU20" s="197"/>
      <c r="AV20" s="197"/>
      <c r="AW20" s="197"/>
      <c r="AX20" s="220"/>
      <c r="AY20" s="220"/>
      <c r="AZ20" s="220"/>
      <c r="BA20" s="220"/>
      <c r="BB20" s="220"/>
      <c r="BC20" s="220"/>
      <c r="BD20" s="220"/>
      <c r="BE20" s="220"/>
      <c r="BF20" s="220"/>
      <c r="BG20" s="197"/>
      <c r="BH20" s="197"/>
      <c r="BI20" s="197"/>
      <c r="BJ20" s="224"/>
      <c r="BK20" s="224"/>
      <c r="BL20" s="224"/>
      <c r="BM20" s="224"/>
      <c r="BN20" s="224"/>
      <c r="BO20" s="224"/>
      <c r="BP20" s="224"/>
      <c r="BQ20" s="224"/>
      <c r="BR20" s="224"/>
      <c r="BS20" s="197"/>
      <c r="BT20" s="197"/>
      <c r="BU20" s="197"/>
      <c r="BV20" s="224"/>
      <c r="BW20" s="224"/>
      <c r="BX20" s="224"/>
      <c r="BY20" s="224"/>
      <c r="BZ20" s="224"/>
      <c r="CA20" s="224"/>
      <c r="CB20" s="224"/>
      <c r="CC20" s="224"/>
      <c r="CD20" s="224"/>
      <c r="CF20" s="370"/>
      <c r="CG20" s="370"/>
      <c r="CK20" s="390"/>
      <c r="CL20" s="400"/>
      <c r="CM20" s="390"/>
      <c r="CN20" s="182"/>
    </row>
    <row r="21" spans="1:92" s="219" customFormat="1" ht="171" customHeight="1" x14ac:dyDescent="0.25">
      <c r="A21" s="370" t="s">
        <v>613</v>
      </c>
      <c r="B21" s="389" t="s">
        <v>27</v>
      </c>
      <c r="C21" s="392" t="s">
        <v>212</v>
      </c>
      <c r="D21" s="393" t="s">
        <v>502</v>
      </c>
      <c r="E21" s="370" t="s">
        <v>970</v>
      </c>
      <c r="F21" s="389" t="s">
        <v>848</v>
      </c>
      <c r="G21" s="389" t="s">
        <v>848</v>
      </c>
      <c r="H21" s="389" t="s">
        <v>848</v>
      </c>
      <c r="I21" s="389" t="s">
        <v>848</v>
      </c>
      <c r="J21" s="396" t="s">
        <v>971</v>
      </c>
      <c r="K21" s="370" t="s">
        <v>677</v>
      </c>
      <c r="L21" s="396" t="s">
        <v>972</v>
      </c>
      <c r="M21" s="396" t="s">
        <v>973</v>
      </c>
      <c r="N21" s="370" t="s">
        <v>7</v>
      </c>
      <c r="O21" s="370" t="s">
        <v>14</v>
      </c>
      <c r="P21" s="348" t="s">
        <v>18</v>
      </c>
      <c r="Q21" s="271" t="s">
        <v>974</v>
      </c>
      <c r="R21" s="183" t="s">
        <v>158</v>
      </c>
      <c r="S21" s="183" t="s">
        <v>58</v>
      </c>
      <c r="T21" s="183" t="s">
        <v>59</v>
      </c>
      <c r="U21" s="183" t="s">
        <v>60</v>
      </c>
      <c r="V21" s="183" t="s">
        <v>61</v>
      </c>
      <c r="W21" s="183" t="s">
        <v>62</v>
      </c>
      <c r="X21" s="183" t="s">
        <v>75</v>
      </c>
      <c r="Y21" s="183" t="s">
        <v>63</v>
      </c>
      <c r="Z21" s="247">
        <f t="shared" si="2"/>
        <v>100</v>
      </c>
      <c r="AA21" s="248" t="str">
        <f t="shared" si="3"/>
        <v>Fuerte</v>
      </c>
      <c r="AB21" s="249" t="s">
        <v>141</v>
      </c>
      <c r="AC21" s="184">
        <f t="shared" si="4"/>
        <v>200</v>
      </c>
      <c r="AD21" s="185" t="str">
        <f t="shared" si="5"/>
        <v>Fuerte</v>
      </c>
      <c r="AE21" s="372"/>
      <c r="AF21" s="410" t="str">
        <f>IF(AE14&gt;=100,"Fuerte",IF(OR(AE14=99,AE14&gt;=50),"Moderado","Débil"))</f>
        <v>Fuerte</v>
      </c>
      <c r="AG21" s="413" t="s">
        <v>150</v>
      </c>
      <c r="AH21" s="413" t="s">
        <v>150</v>
      </c>
      <c r="AI21" s="348" t="s">
        <v>643</v>
      </c>
      <c r="AJ21" s="348" t="s">
        <v>9</v>
      </c>
      <c r="AK21" s="348" t="s">
        <v>16</v>
      </c>
      <c r="AL21" s="348" t="s">
        <v>20</v>
      </c>
      <c r="AM21" s="394" t="s">
        <v>229</v>
      </c>
      <c r="AN21" s="269" t="s">
        <v>976</v>
      </c>
      <c r="AO21" s="269" t="s">
        <v>977</v>
      </c>
      <c r="AP21" s="269" t="s">
        <v>978</v>
      </c>
      <c r="AQ21" s="269" t="s">
        <v>979</v>
      </c>
      <c r="AR21" s="270">
        <v>43831</v>
      </c>
      <c r="AS21" s="270">
        <v>44196</v>
      </c>
      <c r="AT21" s="269" t="s">
        <v>980</v>
      </c>
      <c r="AU21" s="269" t="s">
        <v>981</v>
      </c>
      <c r="AV21" s="269" t="s">
        <v>982</v>
      </c>
      <c r="AW21" s="272" t="s">
        <v>983</v>
      </c>
      <c r="AX21" s="251"/>
      <c r="AY21" s="251"/>
      <c r="AZ21" s="251"/>
      <c r="BA21" s="251"/>
      <c r="BB21" s="251"/>
      <c r="BC21" s="251"/>
      <c r="BD21" s="251"/>
      <c r="BE21" s="251"/>
      <c r="BF21" s="251"/>
      <c r="BG21" s="272" t="s">
        <v>987</v>
      </c>
      <c r="BH21" s="272" t="s">
        <v>923</v>
      </c>
      <c r="BI21" s="272" t="s">
        <v>988</v>
      </c>
      <c r="BJ21" s="260" t="s">
        <v>19</v>
      </c>
      <c r="BK21" s="212" t="s">
        <v>1011</v>
      </c>
      <c r="BL21" s="260" t="s">
        <v>664</v>
      </c>
      <c r="BM21" s="260" t="s">
        <v>665</v>
      </c>
      <c r="BN21" s="279">
        <v>44131</v>
      </c>
      <c r="BO21" s="262" t="s">
        <v>1025</v>
      </c>
      <c r="BP21" s="212" t="s">
        <v>585</v>
      </c>
      <c r="BQ21" s="212" t="s">
        <v>848</v>
      </c>
      <c r="BR21" s="212" t="s">
        <v>848</v>
      </c>
      <c r="BS21" s="251"/>
      <c r="BT21" s="251"/>
      <c r="BU21" s="251"/>
      <c r="BV21" s="251"/>
      <c r="BW21" s="251"/>
      <c r="BX21" s="251"/>
      <c r="BY21" s="251"/>
      <c r="BZ21" s="251"/>
      <c r="CA21" s="251"/>
      <c r="CB21" s="251"/>
      <c r="CC21" s="251"/>
      <c r="CD21" s="251"/>
      <c r="CF21" s="370"/>
      <c r="CG21" s="370"/>
      <c r="CK21" s="389"/>
      <c r="CL21" s="399"/>
      <c r="CM21" s="389"/>
      <c r="CN21" s="182"/>
    </row>
    <row r="22" spans="1:92" s="219" customFormat="1" ht="262.5" customHeight="1" x14ac:dyDescent="0.25">
      <c r="A22" s="370"/>
      <c r="B22" s="390"/>
      <c r="C22" s="392"/>
      <c r="D22" s="393"/>
      <c r="E22" s="370"/>
      <c r="F22" s="390"/>
      <c r="G22" s="390"/>
      <c r="H22" s="390"/>
      <c r="I22" s="390"/>
      <c r="J22" s="397"/>
      <c r="K22" s="370"/>
      <c r="L22" s="397"/>
      <c r="M22" s="397"/>
      <c r="N22" s="370"/>
      <c r="O22" s="370"/>
      <c r="P22" s="348"/>
      <c r="Q22" s="271" t="s">
        <v>975</v>
      </c>
      <c r="R22" s="183" t="s">
        <v>158</v>
      </c>
      <c r="S22" s="183" t="s">
        <v>58</v>
      </c>
      <c r="T22" s="183" t="s">
        <v>59</v>
      </c>
      <c r="U22" s="183" t="s">
        <v>60</v>
      </c>
      <c r="V22" s="183" t="s">
        <v>61</v>
      </c>
      <c r="W22" s="183" t="s">
        <v>62</v>
      </c>
      <c r="X22" s="183" t="s">
        <v>75</v>
      </c>
      <c r="Y22" s="183" t="s">
        <v>63</v>
      </c>
      <c r="Z22" s="247">
        <f t="shared" si="2"/>
        <v>100</v>
      </c>
      <c r="AA22" s="248" t="str">
        <f t="shared" si="3"/>
        <v>Fuerte</v>
      </c>
      <c r="AB22" s="249" t="s">
        <v>141</v>
      </c>
      <c r="AC22" s="184">
        <f t="shared" si="4"/>
        <v>200</v>
      </c>
      <c r="AD22" s="185" t="str">
        <f t="shared" si="5"/>
        <v>Fuerte</v>
      </c>
      <c r="AE22" s="372"/>
      <c r="AF22" s="411"/>
      <c r="AG22" s="414"/>
      <c r="AH22" s="414"/>
      <c r="AI22" s="348"/>
      <c r="AJ22" s="348"/>
      <c r="AK22" s="348"/>
      <c r="AL22" s="348"/>
      <c r="AM22" s="394"/>
      <c r="AN22" s="269" t="s">
        <v>984</v>
      </c>
      <c r="AO22" s="269" t="s">
        <v>985</v>
      </c>
      <c r="AP22" s="269"/>
      <c r="AQ22" s="269" t="s">
        <v>979</v>
      </c>
      <c r="AR22" s="270">
        <v>44075</v>
      </c>
      <c r="AS22" s="270">
        <v>44196</v>
      </c>
      <c r="AT22" s="269" t="s">
        <v>986</v>
      </c>
      <c r="AU22" s="269"/>
      <c r="AV22" s="269"/>
      <c r="AW22" s="272"/>
      <c r="AX22" s="251"/>
      <c r="AY22" s="251"/>
      <c r="AZ22" s="251"/>
      <c r="BA22" s="251"/>
      <c r="BB22" s="251"/>
      <c r="BC22" s="251"/>
      <c r="BD22" s="251"/>
      <c r="BE22" s="251"/>
      <c r="BF22" s="251"/>
      <c r="BG22" s="272"/>
      <c r="BH22" s="272"/>
      <c r="BI22" s="269" t="s">
        <v>986</v>
      </c>
      <c r="BJ22" s="260" t="s">
        <v>19</v>
      </c>
      <c r="BK22" s="212" t="s">
        <v>1011</v>
      </c>
      <c r="BL22" s="260" t="s">
        <v>664</v>
      </c>
      <c r="BM22" s="260" t="s">
        <v>665</v>
      </c>
      <c r="BN22" s="279">
        <v>44131</v>
      </c>
      <c r="BO22" s="262" t="s">
        <v>1025</v>
      </c>
      <c r="BP22" s="212" t="s">
        <v>585</v>
      </c>
      <c r="BQ22" s="212" t="s">
        <v>848</v>
      </c>
      <c r="BR22" s="212" t="s">
        <v>848</v>
      </c>
      <c r="BS22" s="251"/>
      <c r="BT22" s="251"/>
      <c r="BU22" s="251"/>
      <c r="BV22" s="251"/>
      <c r="BW22" s="251"/>
      <c r="BX22" s="251"/>
      <c r="BY22" s="251"/>
      <c r="BZ22" s="251"/>
      <c r="CA22" s="251"/>
      <c r="CB22" s="251"/>
      <c r="CC22" s="251"/>
      <c r="CD22" s="251"/>
      <c r="CF22" s="370"/>
      <c r="CG22" s="370"/>
      <c r="CK22" s="390"/>
      <c r="CL22" s="400"/>
      <c r="CM22" s="390"/>
      <c r="CN22" s="182"/>
    </row>
    <row r="23" spans="1:92" s="219" customFormat="1" ht="108" customHeight="1" x14ac:dyDescent="0.25">
      <c r="A23" s="370"/>
      <c r="B23" s="391"/>
      <c r="C23" s="392"/>
      <c r="D23" s="393"/>
      <c r="E23" s="370"/>
      <c r="F23" s="391"/>
      <c r="G23" s="391"/>
      <c r="H23" s="391"/>
      <c r="I23" s="391"/>
      <c r="J23" s="398"/>
      <c r="K23" s="370"/>
      <c r="L23" s="398"/>
      <c r="M23" s="398"/>
      <c r="N23" s="370"/>
      <c r="O23" s="370"/>
      <c r="P23" s="348"/>
      <c r="Q23" s="210"/>
      <c r="R23" s="183" t="s">
        <v>158</v>
      </c>
      <c r="S23" s="183" t="s">
        <v>58</v>
      </c>
      <c r="T23" s="183" t="s">
        <v>59</v>
      </c>
      <c r="U23" s="183" t="s">
        <v>60</v>
      </c>
      <c r="V23" s="183" t="s">
        <v>61</v>
      </c>
      <c r="W23" s="183" t="s">
        <v>62</v>
      </c>
      <c r="X23" s="183" t="s">
        <v>75</v>
      </c>
      <c r="Y23" s="183" t="s">
        <v>63</v>
      </c>
      <c r="Z23" s="247">
        <f t="shared" si="2"/>
        <v>100</v>
      </c>
      <c r="AA23" s="248" t="str">
        <f t="shared" si="3"/>
        <v>Fuerte</v>
      </c>
      <c r="AB23" s="249" t="s">
        <v>141</v>
      </c>
      <c r="AC23" s="184">
        <f t="shared" si="4"/>
        <v>200</v>
      </c>
      <c r="AD23" s="185" t="str">
        <f t="shared" si="5"/>
        <v>Fuerte</v>
      </c>
      <c r="AE23" s="372"/>
      <c r="AF23" s="412"/>
      <c r="AG23" s="415"/>
      <c r="AH23" s="415"/>
      <c r="AI23" s="348"/>
      <c r="AJ23" s="348"/>
      <c r="AK23" s="348"/>
      <c r="AL23" s="348"/>
      <c r="AM23" s="394"/>
      <c r="AN23" s="210"/>
      <c r="AO23" s="210"/>
      <c r="AP23" s="210"/>
      <c r="AQ23" s="251"/>
      <c r="AR23" s="209"/>
      <c r="AS23" s="209"/>
      <c r="AT23" s="251"/>
      <c r="AU23" s="251"/>
      <c r="AV23" s="251"/>
      <c r="AW23" s="251"/>
      <c r="AX23" s="251"/>
      <c r="AY23" s="251"/>
      <c r="AZ23" s="251"/>
      <c r="BA23" s="251"/>
      <c r="BB23" s="251"/>
      <c r="BC23" s="251"/>
      <c r="BD23" s="251"/>
      <c r="BE23" s="251"/>
      <c r="BF23" s="251"/>
      <c r="BG23" s="251"/>
      <c r="BH23" s="251"/>
      <c r="BI23" s="251"/>
      <c r="BJ23" s="260"/>
      <c r="BK23" s="212"/>
      <c r="BL23" s="260"/>
      <c r="BM23" s="260"/>
      <c r="BN23" s="279"/>
      <c r="BO23" s="262"/>
      <c r="BP23" s="212"/>
      <c r="BQ23" s="212"/>
      <c r="BR23" s="212"/>
      <c r="BS23" s="251"/>
      <c r="BT23" s="251"/>
      <c r="BU23" s="251"/>
      <c r="BV23" s="251"/>
      <c r="BW23" s="251"/>
      <c r="BX23" s="251"/>
      <c r="BY23" s="251"/>
      <c r="BZ23" s="251"/>
      <c r="CA23" s="251"/>
      <c r="CB23" s="251"/>
      <c r="CC23" s="251"/>
      <c r="CD23" s="251"/>
      <c r="CF23" s="370"/>
      <c r="CG23" s="370"/>
      <c r="CK23" s="390"/>
      <c r="CL23" s="400"/>
      <c r="CM23" s="390"/>
      <c r="CN23" s="182"/>
    </row>
    <row r="24" spans="1:92" s="219" customFormat="1" ht="220.5" customHeight="1" x14ac:dyDescent="0.25">
      <c r="A24" s="370" t="s">
        <v>613</v>
      </c>
      <c r="B24" s="389" t="s">
        <v>27</v>
      </c>
      <c r="C24" s="392" t="s">
        <v>212</v>
      </c>
      <c r="D24" s="393" t="s">
        <v>502</v>
      </c>
      <c r="E24" s="370" t="s">
        <v>989</v>
      </c>
      <c r="F24" s="389" t="s">
        <v>848</v>
      </c>
      <c r="G24" s="389" t="s">
        <v>848</v>
      </c>
      <c r="H24" s="389" t="s">
        <v>848</v>
      </c>
      <c r="I24" s="389" t="s">
        <v>848</v>
      </c>
      <c r="J24" s="396" t="s">
        <v>990</v>
      </c>
      <c r="K24" s="370" t="s">
        <v>677</v>
      </c>
      <c r="L24" s="396" t="s">
        <v>991</v>
      </c>
      <c r="M24" s="396" t="s">
        <v>992</v>
      </c>
      <c r="N24" s="370" t="s">
        <v>9</v>
      </c>
      <c r="O24" s="370" t="s">
        <v>13</v>
      </c>
      <c r="P24" s="348" t="s">
        <v>18</v>
      </c>
      <c r="Q24" s="271" t="s">
        <v>993</v>
      </c>
      <c r="R24" s="183" t="s">
        <v>158</v>
      </c>
      <c r="S24" s="183" t="s">
        <v>58</v>
      </c>
      <c r="T24" s="183" t="s">
        <v>59</v>
      </c>
      <c r="U24" s="183" t="s">
        <v>60</v>
      </c>
      <c r="V24" s="183" t="s">
        <v>61</v>
      </c>
      <c r="W24" s="183" t="s">
        <v>62</v>
      </c>
      <c r="X24" s="183" t="s">
        <v>75</v>
      </c>
      <c r="Y24" s="183" t="s">
        <v>63</v>
      </c>
      <c r="Z24" s="247">
        <f t="shared" si="2"/>
        <v>100</v>
      </c>
      <c r="AA24" s="248" t="str">
        <f t="shared" si="3"/>
        <v>Fuerte</v>
      </c>
      <c r="AB24" s="249" t="s">
        <v>141</v>
      </c>
      <c r="AC24" s="184">
        <f t="shared" si="4"/>
        <v>200</v>
      </c>
      <c r="AD24" s="185" t="str">
        <f t="shared" si="5"/>
        <v>Fuerte</v>
      </c>
      <c r="AE24" s="372"/>
      <c r="AF24" s="410" t="str">
        <f>IF(AE14&gt;=100,"Fuerte",IF(OR(AE14=99,AE14&gt;=50),"Moderado","Débil"))</f>
        <v>Fuerte</v>
      </c>
      <c r="AG24" s="413" t="s">
        <v>150</v>
      </c>
      <c r="AH24" s="413" t="s">
        <v>150</v>
      </c>
      <c r="AI24" s="348" t="s">
        <v>643</v>
      </c>
      <c r="AJ24" s="348" t="s">
        <v>140</v>
      </c>
      <c r="AK24" s="348" t="s">
        <v>15</v>
      </c>
      <c r="AL24" s="348" t="s">
        <v>20</v>
      </c>
      <c r="AM24" s="394" t="s">
        <v>229</v>
      </c>
      <c r="AN24" s="269" t="s">
        <v>996</v>
      </c>
      <c r="AO24" s="269" t="s">
        <v>997</v>
      </c>
      <c r="AP24" s="269"/>
      <c r="AQ24" s="269" t="s">
        <v>998</v>
      </c>
      <c r="AR24" s="270">
        <v>43831</v>
      </c>
      <c r="AS24" s="270">
        <v>44196</v>
      </c>
      <c r="AT24" s="269" t="s">
        <v>915</v>
      </c>
      <c r="AU24" s="269" t="s">
        <v>999</v>
      </c>
      <c r="AV24" s="269" t="s">
        <v>1000</v>
      </c>
      <c r="AW24" s="276" t="s">
        <v>918</v>
      </c>
      <c r="AX24" s="251"/>
      <c r="AY24" s="251"/>
      <c r="AZ24" s="251"/>
      <c r="BA24" s="251"/>
      <c r="BB24" s="251"/>
      <c r="BC24" s="251"/>
      <c r="BD24" s="251"/>
      <c r="BE24" s="251"/>
      <c r="BF24" s="251"/>
      <c r="BG24" s="269" t="s">
        <v>1009</v>
      </c>
      <c r="BH24" s="272" t="s">
        <v>923</v>
      </c>
      <c r="BI24" s="275" t="s">
        <v>918</v>
      </c>
      <c r="BJ24" s="260" t="s">
        <v>19</v>
      </c>
      <c r="BK24" s="212" t="s">
        <v>1011</v>
      </c>
      <c r="BL24" s="260" t="s">
        <v>664</v>
      </c>
      <c r="BM24" s="260" t="s">
        <v>665</v>
      </c>
      <c r="BN24" s="279">
        <v>44131</v>
      </c>
      <c r="BO24" s="262" t="s">
        <v>1027</v>
      </c>
      <c r="BP24" s="212" t="s">
        <v>585</v>
      </c>
      <c r="BQ24" s="212" t="s">
        <v>848</v>
      </c>
      <c r="BR24" s="212" t="s">
        <v>848</v>
      </c>
      <c r="BS24" s="251"/>
      <c r="BT24" s="251"/>
      <c r="BU24" s="251"/>
      <c r="BV24" s="251"/>
      <c r="BW24" s="251"/>
      <c r="BX24" s="251"/>
      <c r="BY24" s="251"/>
      <c r="BZ24" s="251"/>
      <c r="CA24" s="251"/>
      <c r="CB24" s="251"/>
      <c r="CC24" s="251"/>
      <c r="CD24" s="251"/>
      <c r="CF24" s="370"/>
      <c r="CG24" s="370"/>
      <c r="CK24" s="389"/>
      <c r="CL24" s="399"/>
      <c r="CM24" s="389"/>
      <c r="CN24" s="182"/>
    </row>
    <row r="25" spans="1:92" s="219" customFormat="1" ht="169.5" customHeight="1" x14ac:dyDescent="0.25">
      <c r="A25" s="370"/>
      <c r="B25" s="390"/>
      <c r="C25" s="392"/>
      <c r="D25" s="393"/>
      <c r="E25" s="370"/>
      <c r="F25" s="390"/>
      <c r="G25" s="390"/>
      <c r="H25" s="390"/>
      <c r="I25" s="390"/>
      <c r="J25" s="397"/>
      <c r="K25" s="370"/>
      <c r="L25" s="397"/>
      <c r="M25" s="397"/>
      <c r="N25" s="370"/>
      <c r="O25" s="370"/>
      <c r="P25" s="348"/>
      <c r="Q25" s="271" t="s">
        <v>994</v>
      </c>
      <c r="R25" s="183" t="s">
        <v>158</v>
      </c>
      <c r="S25" s="183" t="s">
        <v>58</v>
      </c>
      <c r="T25" s="183" t="s">
        <v>59</v>
      </c>
      <c r="U25" s="183" t="s">
        <v>60</v>
      </c>
      <c r="V25" s="183" t="s">
        <v>61</v>
      </c>
      <c r="W25" s="183" t="s">
        <v>62</v>
      </c>
      <c r="X25" s="183" t="s">
        <v>75</v>
      </c>
      <c r="Y25" s="183" t="s">
        <v>63</v>
      </c>
      <c r="Z25" s="247">
        <f t="shared" si="2"/>
        <v>100</v>
      </c>
      <c r="AA25" s="248" t="str">
        <f t="shared" si="3"/>
        <v>Fuerte</v>
      </c>
      <c r="AB25" s="249" t="s">
        <v>141</v>
      </c>
      <c r="AC25" s="184">
        <f t="shared" si="4"/>
        <v>200</v>
      </c>
      <c r="AD25" s="185" t="str">
        <f t="shared" si="5"/>
        <v>Fuerte</v>
      </c>
      <c r="AE25" s="372"/>
      <c r="AF25" s="411"/>
      <c r="AG25" s="414"/>
      <c r="AH25" s="414"/>
      <c r="AI25" s="348"/>
      <c r="AJ25" s="348"/>
      <c r="AK25" s="348"/>
      <c r="AL25" s="348"/>
      <c r="AM25" s="394"/>
      <c r="AN25" s="269" t="s">
        <v>1001</v>
      </c>
      <c r="AO25" s="269" t="s">
        <v>1002</v>
      </c>
      <c r="AP25" s="269"/>
      <c r="AQ25" s="269" t="s">
        <v>1003</v>
      </c>
      <c r="AR25" s="270">
        <v>43831</v>
      </c>
      <c r="AS25" s="270">
        <v>44196</v>
      </c>
      <c r="AT25" s="269" t="s">
        <v>915</v>
      </c>
      <c r="AU25" s="274" t="s">
        <v>1004</v>
      </c>
      <c r="AV25" s="269" t="s">
        <v>1005</v>
      </c>
      <c r="AW25" s="276" t="s">
        <v>918</v>
      </c>
      <c r="AX25" s="251"/>
      <c r="AY25" s="251"/>
      <c r="AZ25" s="251"/>
      <c r="BA25" s="251"/>
      <c r="BB25" s="251"/>
      <c r="BC25" s="251"/>
      <c r="BD25" s="251"/>
      <c r="BE25" s="251"/>
      <c r="BF25" s="251"/>
      <c r="BG25" s="269" t="s">
        <v>1010</v>
      </c>
      <c r="BH25" s="272" t="s">
        <v>923</v>
      </c>
      <c r="BI25" s="275" t="s">
        <v>918</v>
      </c>
      <c r="BJ25" s="260" t="s">
        <v>19</v>
      </c>
      <c r="BK25" s="212" t="s">
        <v>1011</v>
      </c>
      <c r="BL25" s="260" t="s">
        <v>664</v>
      </c>
      <c r="BM25" s="260" t="s">
        <v>665</v>
      </c>
      <c r="BN25" s="279">
        <v>44131</v>
      </c>
      <c r="BO25" s="262" t="s">
        <v>1026</v>
      </c>
      <c r="BP25" s="212" t="s">
        <v>585</v>
      </c>
      <c r="BQ25" s="212" t="s">
        <v>848</v>
      </c>
      <c r="BR25" s="212" t="s">
        <v>848</v>
      </c>
      <c r="BS25" s="251"/>
      <c r="BT25" s="251"/>
      <c r="BU25" s="251"/>
      <c r="BV25" s="251"/>
      <c r="BW25" s="251"/>
      <c r="BX25" s="251"/>
      <c r="BY25" s="251"/>
      <c r="BZ25" s="251"/>
      <c r="CA25" s="251"/>
      <c r="CB25" s="251"/>
      <c r="CC25" s="251"/>
      <c r="CD25" s="251"/>
      <c r="CF25" s="370"/>
      <c r="CG25" s="370"/>
      <c r="CK25" s="390"/>
      <c r="CL25" s="400"/>
      <c r="CM25" s="390"/>
      <c r="CN25" s="182"/>
    </row>
    <row r="26" spans="1:92" s="219" customFormat="1" ht="306" customHeight="1" x14ac:dyDescent="0.25">
      <c r="A26" s="370"/>
      <c r="B26" s="391"/>
      <c r="C26" s="392"/>
      <c r="D26" s="393"/>
      <c r="E26" s="370"/>
      <c r="F26" s="391"/>
      <c r="G26" s="391"/>
      <c r="H26" s="391"/>
      <c r="I26" s="391"/>
      <c r="J26" s="398"/>
      <c r="K26" s="370"/>
      <c r="L26" s="398"/>
      <c r="M26" s="398"/>
      <c r="N26" s="370"/>
      <c r="O26" s="370"/>
      <c r="P26" s="348"/>
      <c r="Q26" s="273" t="s">
        <v>995</v>
      </c>
      <c r="R26" s="183" t="s">
        <v>158</v>
      </c>
      <c r="S26" s="183" t="s">
        <v>58</v>
      </c>
      <c r="T26" s="183" t="s">
        <v>59</v>
      </c>
      <c r="U26" s="183" t="s">
        <v>60</v>
      </c>
      <c r="V26" s="183" t="s">
        <v>61</v>
      </c>
      <c r="W26" s="183" t="s">
        <v>62</v>
      </c>
      <c r="X26" s="183" t="s">
        <v>75</v>
      </c>
      <c r="Y26" s="183" t="s">
        <v>63</v>
      </c>
      <c r="Z26" s="247">
        <f t="shared" si="2"/>
        <v>100</v>
      </c>
      <c r="AA26" s="248" t="str">
        <f t="shared" si="3"/>
        <v>Fuerte</v>
      </c>
      <c r="AB26" s="249" t="s">
        <v>141</v>
      </c>
      <c r="AC26" s="184">
        <f t="shared" si="4"/>
        <v>200</v>
      </c>
      <c r="AD26" s="185" t="str">
        <f t="shared" si="5"/>
        <v>Fuerte</v>
      </c>
      <c r="AE26" s="372"/>
      <c r="AF26" s="412"/>
      <c r="AG26" s="415"/>
      <c r="AH26" s="415"/>
      <c r="AI26" s="348"/>
      <c r="AJ26" s="348"/>
      <c r="AK26" s="348"/>
      <c r="AL26" s="348"/>
      <c r="AM26" s="394"/>
      <c r="AN26" s="277" t="s">
        <v>1006</v>
      </c>
      <c r="AO26" s="277" t="s">
        <v>1007</v>
      </c>
      <c r="AP26" s="277"/>
      <c r="AQ26" s="277" t="s">
        <v>998</v>
      </c>
      <c r="AR26" s="278">
        <v>44075</v>
      </c>
      <c r="AS26" s="278">
        <v>44196</v>
      </c>
      <c r="AT26" s="277" t="s">
        <v>1008</v>
      </c>
      <c r="AU26" s="277"/>
      <c r="AV26" s="277"/>
      <c r="AW26" s="277"/>
      <c r="AX26" s="251"/>
      <c r="AY26" s="251"/>
      <c r="AZ26" s="251"/>
      <c r="BA26" s="251"/>
      <c r="BB26" s="251"/>
      <c r="BC26" s="251"/>
      <c r="BD26" s="251"/>
      <c r="BE26" s="251"/>
      <c r="BF26" s="251"/>
      <c r="BG26" s="272"/>
      <c r="BH26" s="272"/>
      <c r="BI26" s="269" t="s">
        <v>1008</v>
      </c>
      <c r="BJ26" s="260" t="s">
        <v>21</v>
      </c>
      <c r="BK26" s="212" t="s">
        <v>1028</v>
      </c>
      <c r="BL26" s="260"/>
      <c r="BM26" s="260"/>
      <c r="BN26" s="279"/>
      <c r="BO26" s="262"/>
      <c r="BP26" s="212" t="s">
        <v>585</v>
      </c>
      <c r="BQ26" s="212" t="s">
        <v>848</v>
      </c>
      <c r="BR26" s="212" t="s">
        <v>848</v>
      </c>
      <c r="BS26" s="251"/>
      <c r="BT26" s="251"/>
      <c r="BU26" s="251"/>
      <c r="BV26" s="251"/>
      <c r="BW26" s="251"/>
      <c r="BX26" s="251"/>
      <c r="BY26" s="251"/>
      <c r="BZ26" s="251"/>
      <c r="CA26" s="251"/>
      <c r="CB26" s="251"/>
      <c r="CC26" s="251"/>
      <c r="CD26" s="251"/>
      <c r="CF26" s="370"/>
      <c r="CG26" s="370"/>
      <c r="CK26" s="390"/>
      <c r="CL26" s="400"/>
      <c r="CM26" s="390"/>
      <c r="CN26" s="182"/>
    </row>
    <row r="27" spans="1:92" s="219" customFormat="1" ht="78" customHeight="1" x14ac:dyDescent="0.25">
      <c r="A27" s="370"/>
      <c r="B27" s="389"/>
      <c r="C27" s="392"/>
      <c r="D27" s="393"/>
      <c r="E27" s="370"/>
      <c r="F27" s="370"/>
      <c r="G27" s="370"/>
      <c r="H27" s="370"/>
      <c r="I27" s="370"/>
      <c r="J27" s="370"/>
      <c r="K27" s="370"/>
      <c r="L27" s="370"/>
      <c r="M27" s="370"/>
      <c r="N27" s="370"/>
      <c r="O27" s="370"/>
      <c r="P27" s="348"/>
      <c r="Q27" s="210"/>
      <c r="R27" s="183" t="s">
        <v>158</v>
      </c>
      <c r="S27" s="183" t="s">
        <v>58</v>
      </c>
      <c r="T27" s="183" t="s">
        <v>59</v>
      </c>
      <c r="U27" s="183" t="s">
        <v>60</v>
      </c>
      <c r="V27" s="183" t="s">
        <v>61</v>
      </c>
      <c r="W27" s="183" t="s">
        <v>62</v>
      </c>
      <c r="X27" s="183" t="s">
        <v>75</v>
      </c>
      <c r="Y27" s="183" t="s">
        <v>63</v>
      </c>
      <c r="Z27" s="247">
        <f t="shared" si="2"/>
        <v>100</v>
      </c>
      <c r="AA27" s="248" t="str">
        <f t="shared" si="3"/>
        <v>Fuerte</v>
      </c>
      <c r="AB27" s="249" t="s">
        <v>141</v>
      </c>
      <c r="AC27" s="184">
        <f t="shared" si="4"/>
        <v>200</v>
      </c>
      <c r="AD27" s="185" t="str">
        <f t="shared" si="5"/>
        <v>Fuerte</v>
      </c>
      <c r="AE27" s="372"/>
      <c r="AF27" s="410"/>
      <c r="AG27" s="413"/>
      <c r="AH27" s="413"/>
      <c r="AI27" s="348"/>
      <c r="AJ27" s="348"/>
      <c r="AK27" s="348"/>
      <c r="AL27" s="348"/>
      <c r="AM27" s="394"/>
      <c r="AN27" s="210"/>
      <c r="AO27" s="210"/>
      <c r="AP27" s="210"/>
      <c r="AQ27" s="251"/>
      <c r="AR27" s="209"/>
      <c r="AS27" s="209"/>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F27" s="370"/>
      <c r="CG27" s="370"/>
      <c r="CK27" s="389"/>
      <c r="CL27" s="399"/>
      <c r="CM27" s="389"/>
      <c r="CN27" s="182"/>
    </row>
    <row r="28" spans="1:92" s="219" customFormat="1" ht="78" customHeight="1" x14ac:dyDescent="0.25">
      <c r="A28" s="370"/>
      <c r="B28" s="390"/>
      <c r="C28" s="392"/>
      <c r="D28" s="393"/>
      <c r="E28" s="370"/>
      <c r="F28" s="370"/>
      <c r="G28" s="370"/>
      <c r="H28" s="370"/>
      <c r="I28" s="370"/>
      <c r="J28" s="370"/>
      <c r="K28" s="370"/>
      <c r="L28" s="370"/>
      <c r="M28" s="370"/>
      <c r="N28" s="370"/>
      <c r="O28" s="370"/>
      <c r="P28" s="348"/>
      <c r="Q28" s="210"/>
      <c r="R28" s="183" t="s">
        <v>158</v>
      </c>
      <c r="S28" s="183" t="s">
        <v>58</v>
      </c>
      <c r="T28" s="183" t="s">
        <v>59</v>
      </c>
      <c r="U28" s="183" t="s">
        <v>60</v>
      </c>
      <c r="V28" s="183" t="s">
        <v>61</v>
      </c>
      <c r="W28" s="183" t="s">
        <v>62</v>
      </c>
      <c r="X28" s="183" t="s">
        <v>75</v>
      </c>
      <c r="Y28" s="183" t="s">
        <v>63</v>
      </c>
      <c r="Z28" s="247">
        <f t="shared" si="2"/>
        <v>100</v>
      </c>
      <c r="AA28" s="248" t="str">
        <f t="shared" si="3"/>
        <v>Fuerte</v>
      </c>
      <c r="AB28" s="249" t="s">
        <v>141</v>
      </c>
      <c r="AC28" s="184">
        <f t="shared" si="4"/>
        <v>200</v>
      </c>
      <c r="AD28" s="185" t="str">
        <f t="shared" si="5"/>
        <v>Fuerte</v>
      </c>
      <c r="AE28" s="372"/>
      <c r="AF28" s="411"/>
      <c r="AG28" s="414"/>
      <c r="AH28" s="414"/>
      <c r="AI28" s="348"/>
      <c r="AJ28" s="348"/>
      <c r="AK28" s="348"/>
      <c r="AL28" s="348"/>
      <c r="AM28" s="394"/>
      <c r="AN28" s="210"/>
      <c r="AO28" s="210"/>
      <c r="AP28" s="210"/>
      <c r="AQ28" s="251"/>
      <c r="AR28" s="209"/>
      <c r="AS28" s="209"/>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1"/>
      <c r="CA28" s="251"/>
      <c r="CB28" s="251"/>
      <c r="CC28" s="251"/>
      <c r="CD28" s="251"/>
      <c r="CF28" s="370"/>
      <c r="CG28" s="370"/>
      <c r="CK28" s="390"/>
      <c r="CL28" s="400"/>
      <c r="CM28" s="390"/>
      <c r="CN28" s="182"/>
    </row>
    <row r="29" spans="1:92" s="219" customFormat="1" ht="78" customHeight="1" x14ac:dyDescent="0.25">
      <c r="A29" s="370"/>
      <c r="B29" s="391"/>
      <c r="C29" s="392"/>
      <c r="D29" s="393"/>
      <c r="E29" s="370"/>
      <c r="F29" s="370"/>
      <c r="G29" s="370"/>
      <c r="H29" s="370"/>
      <c r="I29" s="370"/>
      <c r="J29" s="370"/>
      <c r="K29" s="370"/>
      <c r="L29" s="370"/>
      <c r="M29" s="370"/>
      <c r="N29" s="370"/>
      <c r="O29" s="370"/>
      <c r="P29" s="348"/>
      <c r="Q29" s="210"/>
      <c r="R29" s="183" t="s">
        <v>158</v>
      </c>
      <c r="S29" s="183" t="s">
        <v>58</v>
      </c>
      <c r="T29" s="183" t="s">
        <v>59</v>
      </c>
      <c r="U29" s="183" t="s">
        <v>60</v>
      </c>
      <c r="V29" s="183" t="s">
        <v>61</v>
      </c>
      <c r="W29" s="183" t="s">
        <v>62</v>
      </c>
      <c r="X29" s="183" t="s">
        <v>75</v>
      </c>
      <c r="Y29" s="183" t="s">
        <v>63</v>
      </c>
      <c r="Z29" s="247">
        <f t="shared" si="2"/>
        <v>100</v>
      </c>
      <c r="AA29" s="248" t="str">
        <f t="shared" si="3"/>
        <v>Fuerte</v>
      </c>
      <c r="AB29" s="249" t="s">
        <v>141</v>
      </c>
      <c r="AC29" s="184">
        <f t="shared" si="4"/>
        <v>200</v>
      </c>
      <c r="AD29" s="185" t="str">
        <f t="shared" si="5"/>
        <v>Fuerte</v>
      </c>
      <c r="AE29" s="372"/>
      <c r="AF29" s="412"/>
      <c r="AG29" s="415"/>
      <c r="AH29" s="415"/>
      <c r="AI29" s="348"/>
      <c r="AJ29" s="348"/>
      <c r="AK29" s="348"/>
      <c r="AL29" s="348"/>
      <c r="AM29" s="394"/>
      <c r="AN29" s="210"/>
      <c r="AO29" s="210"/>
      <c r="AP29" s="210"/>
      <c r="AQ29" s="251"/>
      <c r="AR29" s="209"/>
      <c r="AS29" s="209"/>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51"/>
      <c r="BW29" s="251"/>
      <c r="BX29" s="251"/>
      <c r="BY29" s="251"/>
      <c r="BZ29" s="251"/>
      <c r="CA29" s="251"/>
      <c r="CB29" s="251"/>
      <c r="CC29" s="251"/>
      <c r="CD29" s="251"/>
      <c r="CF29" s="370"/>
      <c r="CG29" s="370"/>
      <c r="CK29" s="390"/>
      <c r="CL29" s="400"/>
      <c r="CM29" s="390"/>
      <c r="CN29" s="182"/>
    </row>
    <row r="30" spans="1:92" ht="26.25" customHeight="1" x14ac:dyDescent="0.25">
      <c r="A30" s="175"/>
      <c r="B30" s="175"/>
      <c r="C30" s="175"/>
      <c r="D30" s="175"/>
      <c r="N30" s="175"/>
      <c r="O30" s="175"/>
      <c r="P30" s="175"/>
      <c r="Q30" s="175"/>
      <c r="R30" s="175"/>
      <c r="S30" s="175"/>
      <c r="T30" s="175"/>
      <c r="U30" s="175"/>
      <c r="V30" s="175"/>
      <c r="W30" s="175"/>
      <c r="X30" s="175"/>
      <c r="Y30" s="175"/>
      <c r="Z30" s="175"/>
      <c r="AA30" s="175"/>
      <c r="AB30" s="175"/>
      <c r="AC30" s="175"/>
      <c r="AD30" s="175"/>
      <c r="AE30" s="175"/>
      <c r="AF30" s="175"/>
      <c r="AG30" s="175"/>
      <c r="AH30" s="175"/>
      <c r="AI30" s="219"/>
      <c r="AJ30" s="175"/>
      <c r="AK30" s="175"/>
      <c r="AL30" s="175"/>
      <c r="AM30" s="175"/>
      <c r="AN30" s="175"/>
      <c r="AO30" s="175"/>
      <c r="AP30" s="219"/>
      <c r="AR30" s="175"/>
      <c r="AS30" s="175"/>
      <c r="AT30" s="175"/>
      <c r="AU30" s="175"/>
      <c r="AV30" s="175"/>
      <c r="AW30" s="175"/>
      <c r="AX30" s="219"/>
      <c r="AY30" s="219"/>
      <c r="AZ30" s="219"/>
      <c r="BA30" s="219"/>
      <c r="BB30" s="219"/>
      <c r="BC30" s="219"/>
      <c r="BD30" s="219"/>
      <c r="BE30" s="219"/>
      <c r="BF30" s="219"/>
      <c r="BG30" s="175"/>
      <c r="BH30" s="175"/>
      <c r="BI30" s="175"/>
      <c r="BJ30" s="219"/>
      <c r="BK30" s="219"/>
      <c r="BL30" s="219"/>
      <c r="BM30" s="219"/>
      <c r="BN30" s="219"/>
      <c r="BO30" s="219"/>
      <c r="BP30" s="219"/>
      <c r="BQ30" s="219"/>
      <c r="BR30" s="219"/>
      <c r="BS30" s="175"/>
      <c r="BT30" s="175"/>
      <c r="BU30" s="175"/>
    </row>
    <row r="31" spans="1:92" ht="26.25" customHeight="1" x14ac:dyDescent="0.25">
      <c r="A31" s="175"/>
      <c r="B31" s="175"/>
      <c r="C31" s="175"/>
      <c r="D31" s="175"/>
      <c r="N31" s="175"/>
      <c r="O31" s="175"/>
      <c r="P31" s="175"/>
      <c r="Q31" s="175"/>
      <c r="R31" s="175"/>
      <c r="S31" s="175"/>
      <c r="T31" s="175"/>
      <c r="U31" s="175"/>
      <c r="V31" s="175"/>
      <c r="W31" s="175"/>
      <c r="X31" s="175"/>
      <c r="Y31" s="175"/>
      <c r="Z31" s="175"/>
      <c r="AA31" s="175"/>
      <c r="AB31" s="175"/>
      <c r="AC31" s="175"/>
      <c r="AD31" s="175"/>
      <c r="AE31" s="175"/>
      <c r="AF31" s="175"/>
      <c r="AG31" s="175"/>
      <c r="AH31" s="175"/>
      <c r="AI31" s="219"/>
      <c r="AJ31" s="175"/>
      <c r="AK31" s="175"/>
      <c r="AL31" s="175"/>
      <c r="AM31" s="175"/>
      <c r="AN31" s="175"/>
      <c r="AO31" s="175"/>
      <c r="AP31" s="219"/>
      <c r="AR31" s="175"/>
      <c r="AS31" s="175"/>
      <c r="AT31" s="175"/>
      <c r="AU31" s="175"/>
      <c r="AV31" s="175"/>
      <c r="AW31" s="175"/>
      <c r="AX31" s="219"/>
      <c r="AY31" s="219"/>
      <c r="AZ31" s="219"/>
      <c r="BA31" s="219"/>
      <c r="BB31" s="219"/>
      <c r="BC31" s="219"/>
      <c r="BD31" s="219"/>
      <c r="BE31" s="219"/>
      <c r="BF31" s="219"/>
      <c r="BG31" s="175"/>
      <c r="BH31" s="175"/>
      <c r="BI31" s="175"/>
      <c r="BJ31" s="219"/>
      <c r="BK31" s="219"/>
      <c r="BL31" s="219"/>
      <c r="BM31" s="219"/>
      <c r="BN31" s="219"/>
      <c r="BO31" s="219"/>
      <c r="BP31" s="219"/>
      <c r="BQ31" s="219"/>
      <c r="BR31" s="219"/>
      <c r="BS31" s="175"/>
      <c r="BT31" s="175"/>
      <c r="BU31" s="175"/>
      <c r="BV31" s="175"/>
      <c r="BW31" s="175"/>
    </row>
    <row r="32" spans="1:92" ht="33" customHeight="1" x14ac:dyDescent="0.25">
      <c r="A32" s="175"/>
      <c r="B32" s="175"/>
      <c r="C32" s="203" t="s">
        <v>43</v>
      </c>
      <c r="D32" s="203" t="s">
        <v>44</v>
      </c>
      <c r="E32" s="203" t="s">
        <v>45</v>
      </c>
      <c r="N32" s="175"/>
      <c r="O32" s="175"/>
      <c r="P32" s="175"/>
      <c r="Q32" s="175"/>
      <c r="R32" s="175"/>
      <c r="S32" s="175"/>
      <c r="T32" s="175"/>
      <c r="U32" s="175"/>
      <c r="V32" s="175"/>
      <c r="W32" s="175"/>
      <c r="X32" s="175"/>
      <c r="Y32" s="175"/>
      <c r="Z32" s="175"/>
      <c r="AA32" s="175"/>
      <c r="AB32" s="175"/>
      <c r="AC32" s="175"/>
      <c r="AD32" s="175"/>
      <c r="AE32" s="175"/>
      <c r="AF32" s="175"/>
      <c r="AG32" s="175"/>
      <c r="AH32" s="175"/>
      <c r="AI32" s="219"/>
      <c r="AJ32" s="175"/>
      <c r="AK32" s="175"/>
      <c r="AL32" s="175"/>
      <c r="AM32" s="175"/>
      <c r="AN32" s="175"/>
      <c r="AO32" s="175"/>
      <c r="AP32" s="219"/>
      <c r="AR32" s="175"/>
      <c r="AS32" s="175"/>
      <c r="AT32" s="175"/>
      <c r="AU32" s="175"/>
      <c r="AV32" s="175"/>
      <c r="AW32" s="175"/>
      <c r="AX32" s="219"/>
      <c r="AY32" s="219"/>
      <c r="AZ32" s="219"/>
      <c r="BA32" s="219"/>
      <c r="BB32" s="219"/>
      <c r="BC32" s="219"/>
      <c r="BD32" s="219"/>
      <c r="BE32" s="219"/>
      <c r="BF32" s="219"/>
      <c r="BG32" s="175"/>
      <c r="BH32" s="175"/>
      <c r="BI32" s="175"/>
      <c r="BJ32" s="219"/>
      <c r="BK32" s="219"/>
      <c r="BL32" s="219"/>
      <c r="BM32" s="219"/>
      <c r="BN32" s="219"/>
      <c r="BO32" s="219"/>
      <c r="BP32" s="219"/>
      <c r="BQ32" s="219"/>
      <c r="BR32" s="219"/>
      <c r="BS32" s="175"/>
      <c r="BT32" s="175"/>
      <c r="BU32" s="175"/>
      <c r="BV32" s="175"/>
      <c r="BW32" s="175"/>
    </row>
    <row r="33" spans="1:110" s="176" customFormat="1" ht="43.5" customHeight="1" x14ac:dyDescent="0.25">
      <c r="A33" s="175"/>
      <c r="B33" s="175"/>
      <c r="C33" s="245">
        <v>1</v>
      </c>
      <c r="D33" s="17" t="s">
        <v>824</v>
      </c>
      <c r="E33" s="245" t="s">
        <v>825</v>
      </c>
      <c r="F33" s="175"/>
      <c r="G33" s="175"/>
      <c r="H33" s="175"/>
      <c r="I33" s="175"/>
      <c r="J33" s="175"/>
      <c r="K33" s="219"/>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219"/>
      <c r="AJ33" s="175"/>
      <c r="AK33" s="175"/>
      <c r="AL33" s="175"/>
      <c r="AM33" s="175"/>
      <c r="AN33" s="175"/>
      <c r="AO33" s="175"/>
      <c r="AP33" s="219"/>
      <c r="AQ33" s="175"/>
      <c r="AR33" s="175"/>
      <c r="AS33" s="175"/>
      <c r="AT33" s="175"/>
      <c r="AU33" s="175"/>
      <c r="AV33" s="175"/>
      <c r="AW33" s="175"/>
      <c r="AX33" s="219"/>
      <c r="AY33" s="219"/>
      <c r="AZ33" s="219"/>
      <c r="BA33" s="219"/>
      <c r="BB33" s="219"/>
      <c r="BC33" s="219"/>
      <c r="BD33" s="219"/>
      <c r="BE33" s="219"/>
      <c r="BF33" s="219"/>
      <c r="BG33" s="175"/>
      <c r="BH33" s="175"/>
      <c r="BI33" s="175"/>
      <c r="BJ33" s="219"/>
      <c r="BK33" s="219"/>
      <c r="BL33" s="219"/>
      <c r="BM33" s="219"/>
      <c r="BN33" s="219"/>
      <c r="BO33" s="219"/>
      <c r="BP33" s="219"/>
      <c r="BQ33" s="219"/>
      <c r="BR33" s="219"/>
      <c r="BS33" s="175"/>
      <c r="BT33" s="175"/>
      <c r="BU33" s="175"/>
      <c r="BV33" s="175"/>
      <c r="BW33" s="175"/>
      <c r="BX33" s="165"/>
      <c r="BY33" s="165"/>
      <c r="BZ33" s="165"/>
      <c r="CA33" s="165"/>
      <c r="CB33" s="165"/>
      <c r="CC33" s="165"/>
      <c r="CD33" s="217"/>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6" customFormat="1" ht="39.75" customHeight="1" x14ac:dyDescent="0.25">
      <c r="A34" s="175"/>
      <c r="B34" s="175"/>
      <c r="C34" s="245">
        <v>2</v>
      </c>
      <c r="D34" s="17" t="s">
        <v>826</v>
      </c>
      <c r="E34" s="245" t="s">
        <v>827</v>
      </c>
      <c r="F34" s="175"/>
      <c r="G34" s="175"/>
      <c r="H34" s="175"/>
      <c r="I34" s="175"/>
      <c r="J34" s="175"/>
      <c r="K34" s="219"/>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219"/>
      <c r="AJ34" s="175"/>
      <c r="AK34" s="175"/>
      <c r="AL34" s="175"/>
      <c r="AM34" s="175"/>
      <c r="AN34" s="175"/>
      <c r="AO34" s="175"/>
      <c r="AP34" s="219"/>
      <c r="AQ34" s="175"/>
      <c r="AR34" s="175"/>
      <c r="AS34" s="175"/>
      <c r="AT34" s="175"/>
      <c r="AU34" s="175"/>
      <c r="AV34" s="175"/>
      <c r="AW34" s="175"/>
      <c r="AX34" s="219"/>
      <c r="AY34" s="219"/>
      <c r="AZ34" s="219"/>
      <c r="BA34" s="219"/>
      <c r="BB34" s="219"/>
      <c r="BC34" s="219"/>
      <c r="BD34" s="219"/>
      <c r="BE34" s="219"/>
      <c r="BF34" s="219"/>
      <c r="BG34" s="175"/>
      <c r="BH34" s="175"/>
      <c r="BI34" s="175"/>
      <c r="BJ34" s="219"/>
      <c r="BK34" s="219"/>
      <c r="BL34" s="219"/>
      <c r="BM34" s="219"/>
      <c r="BN34" s="219"/>
      <c r="BO34" s="219"/>
      <c r="BP34" s="219"/>
      <c r="BQ34" s="219"/>
      <c r="BR34" s="219"/>
      <c r="BS34" s="175"/>
      <c r="BT34" s="175"/>
      <c r="BU34" s="175"/>
      <c r="BV34" s="175"/>
      <c r="BW34" s="175"/>
      <c r="BX34" s="165"/>
      <c r="BY34" s="165"/>
      <c r="BZ34" s="165"/>
      <c r="CA34" s="165"/>
      <c r="CB34" s="165"/>
      <c r="CC34" s="165"/>
      <c r="CD34" s="217"/>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s="176" customFormat="1" ht="116.25" customHeight="1" x14ac:dyDescent="0.25">
      <c r="A35" s="175"/>
      <c r="B35" s="175"/>
      <c r="C35" s="204">
        <v>3</v>
      </c>
      <c r="D35" s="205" t="s">
        <v>828</v>
      </c>
      <c r="E35" s="204" t="s">
        <v>829</v>
      </c>
      <c r="F35" s="175"/>
      <c r="G35" s="175"/>
      <c r="H35" s="175"/>
      <c r="I35" s="175"/>
      <c r="J35" s="175"/>
      <c r="K35" s="219"/>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219"/>
      <c r="AJ35" s="175"/>
      <c r="AK35" s="175"/>
      <c r="AL35" s="175"/>
      <c r="AM35" s="175"/>
      <c r="AN35" s="175"/>
      <c r="AO35" s="175"/>
      <c r="AP35" s="219"/>
      <c r="AQ35" s="175"/>
      <c r="AR35" s="175"/>
      <c r="AS35" s="175"/>
      <c r="AT35" s="175"/>
      <c r="AU35" s="175"/>
      <c r="AV35" s="175"/>
      <c r="AW35" s="175"/>
      <c r="AX35" s="219"/>
      <c r="AY35" s="219"/>
      <c r="AZ35" s="219"/>
      <c r="BA35" s="219"/>
      <c r="BB35" s="219"/>
      <c r="BC35" s="219"/>
      <c r="BD35" s="219"/>
      <c r="BE35" s="219"/>
      <c r="BF35" s="219"/>
      <c r="BG35" s="175"/>
      <c r="BH35" s="175"/>
      <c r="BI35" s="175"/>
      <c r="BJ35" s="219"/>
      <c r="BK35" s="219"/>
      <c r="BL35" s="219"/>
      <c r="BM35" s="219"/>
      <c r="BN35" s="219"/>
      <c r="BO35" s="219"/>
      <c r="BP35" s="219"/>
      <c r="BQ35" s="219"/>
      <c r="BR35" s="219"/>
      <c r="BS35" s="175"/>
      <c r="BT35" s="175"/>
      <c r="BU35" s="175"/>
      <c r="BV35" s="175"/>
      <c r="BW35" s="175"/>
      <c r="BX35" s="165"/>
      <c r="BY35" s="165"/>
      <c r="BZ35" s="165"/>
      <c r="CA35" s="165"/>
      <c r="CB35" s="165"/>
      <c r="CC35" s="165"/>
      <c r="CD35" s="217"/>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row>
    <row r="36" spans="1:110" s="176" customFormat="1" ht="28.5" customHeight="1" x14ac:dyDescent="0.25">
      <c r="A36" s="175"/>
      <c r="B36" s="175"/>
      <c r="C36" s="204">
        <v>4</v>
      </c>
      <c r="D36" s="205" t="s">
        <v>830</v>
      </c>
      <c r="E36" s="204" t="s">
        <v>831</v>
      </c>
      <c r="F36" s="175"/>
      <c r="G36" s="175"/>
      <c r="H36" s="175"/>
      <c r="I36" s="175"/>
      <c r="J36" s="175"/>
      <c r="K36" s="219"/>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219"/>
      <c r="AJ36" s="175"/>
      <c r="AK36" s="175"/>
      <c r="AL36" s="175"/>
      <c r="AM36" s="175"/>
      <c r="AN36" s="175"/>
      <c r="AO36" s="175"/>
      <c r="AP36" s="219"/>
      <c r="AQ36" s="175"/>
      <c r="AR36" s="175"/>
      <c r="AS36" s="175"/>
      <c r="AT36" s="175"/>
      <c r="AU36" s="175"/>
      <c r="AV36" s="175"/>
      <c r="AW36" s="175"/>
      <c r="AX36" s="219"/>
      <c r="AY36" s="219"/>
      <c r="AZ36" s="219"/>
      <c r="BA36" s="219"/>
      <c r="BB36" s="219"/>
      <c r="BC36" s="219"/>
      <c r="BD36" s="219"/>
      <c r="BE36" s="219"/>
      <c r="BF36" s="219"/>
      <c r="BG36" s="175"/>
      <c r="BH36" s="175"/>
      <c r="BI36" s="175"/>
      <c r="BJ36" s="219"/>
      <c r="BK36" s="219"/>
      <c r="BL36" s="219"/>
      <c r="BM36" s="219"/>
      <c r="BN36" s="219"/>
      <c r="BO36" s="219"/>
      <c r="BP36" s="219"/>
      <c r="BQ36" s="219"/>
      <c r="BR36" s="219"/>
      <c r="BS36" s="175"/>
      <c r="BT36" s="175"/>
      <c r="BU36" s="175"/>
      <c r="BV36" s="175"/>
      <c r="BW36" s="175"/>
      <c r="BX36" s="165"/>
      <c r="BY36" s="165"/>
      <c r="BZ36" s="165"/>
      <c r="CA36" s="165"/>
      <c r="CB36" s="165"/>
      <c r="CC36" s="165"/>
      <c r="CD36" s="217"/>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row>
    <row r="37" spans="1:110" ht="45.75" customHeight="1" x14ac:dyDescent="0.25">
      <c r="A37" s="175"/>
      <c r="B37" s="175"/>
      <c r="C37" s="204">
        <v>5</v>
      </c>
      <c r="D37" s="205" t="s">
        <v>832</v>
      </c>
      <c r="E37" s="204" t="s">
        <v>833</v>
      </c>
      <c r="N37" s="175"/>
      <c r="O37" s="175"/>
      <c r="P37" s="175"/>
      <c r="Q37" s="175"/>
      <c r="R37" s="175"/>
      <c r="S37" s="175"/>
      <c r="T37" s="175"/>
      <c r="U37" s="175"/>
      <c r="V37" s="175"/>
      <c r="W37" s="175"/>
      <c r="X37" s="175"/>
      <c r="Y37" s="175"/>
      <c r="Z37" s="175"/>
      <c r="AA37" s="175"/>
      <c r="AB37" s="175"/>
      <c r="AC37" s="175"/>
      <c r="AD37" s="175"/>
      <c r="AE37" s="175"/>
      <c r="AF37" s="175"/>
      <c r="AG37" s="175"/>
      <c r="AH37" s="175"/>
      <c r="AI37" s="219"/>
      <c r="AJ37" s="175"/>
      <c r="AK37" s="175"/>
      <c r="AL37" s="175"/>
      <c r="AM37" s="175"/>
      <c r="AN37" s="175"/>
      <c r="AO37" s="175"/>
      <c r="AP37" s="219"/>
      <c r="AR37" s="175"/>
      <c r="AS37" s="175"/>
      <c r="AT37" s="175"/>
      <c r="AU37" s="175"/>
      <c r="AV37" s="175"/>
      <c r="AW37" s="175"/>
      <c r="AX37" s="219"/>
      <c r="AY37" s="219"/>
      <c r="AZ37" s="219"/>
      <c r="BA37" s="219"/>
      <c r="BB37" s="219"/>
      <c r="BC37" s="219"/>
      <c r="BD37" s="219"/>
      <c r="BE37" s="219"/>
      <c r="BF37" s="219"/>
      <c r="BG37" s="175"/>
      <c r="BH37" s="175"/>
      <c r="BI37" s="175"/>
      <c r="BJ37" s="219"/>
      <c r="BK37" s="219"/>
      <c r="BL37" s="219"/>
      <c r="BM37" s="219"/>
      <c r="BN37" s="219"/>
      <c r="BO37" s="219"/>
      <c r="BP37" s="219"/>
      <c r="BQ37" s="219"/>
      <c r="BR37" s="219"/>
      <c r="BS37" s="175"/>
      <c r="BT37" s="175"/>
      <c r="BU37" s="175"/>
      <c r="BV37" s="175"/>
      <c r="BW37" s="175"/>
    </row>
    <row r="38" spans="1:110" ht="116.25" customHeight="1" x14ac:dyDescent="0.25">
      <c r="C38" s="206">
        <v>6</v>
      </c>
      <c r="D38" s="207" t="s">
        <v>834</v>
      </c>
      <c r="E38" s="206" t="s">
        <v>835</v>
      </c>
      <c r="N38" s="175"/>
      <c r="O38" s="175"/>
      <c r="P38" s="175"/>
      <c r="Q38" s="175"/>
      <c r="R38" s="175"/>
      <c r="S38" s="175"/>
      <c r="T38" s="175"/>
      <c r="U38" s="175"/>
      <c r="V38" s="175"/>
      <c r="W38" s="175"/>
      <c r="X38" s="175"/>
      <c r="Y38" s="175"/>
      <c r="Z38" s="175"/>
      <c r="AA38" s="175"/>
      <c r="AB38" s="175"/>
      <c r="AC38" s="175"/>
      <c r="AD38" s="175"/>
      <c r="AE38" s="175"/>
      <c r="AF38" s="175"/>
      <c r="AG38" s="175"/>
      <c r="AH38" s="175"/>
      <c r="AI38" s="219"/>
      <c r="AJ38" s="175"/>
      <c r="AK38" s="175"/>
      <c r="AL38" s="175"/>
      <c r="AM38" s="175"/>
      <c r="AN38" s="175"/>
      <c r="AO38" s="175"/>
      <c r="AP38" s="219"/>
      <c r="AR38" s="175"/>
      <c r="AS38" s="175"/>
      <c r="AT38" s="175"/>
      <c r="AU38" s="175"/>
      <c r="AV38" s="175"/>
      <c r="AW38" s="175"/>
      <c r="AX38" s="219"/>
      <c r="AY38" s="219"/>
      <c r="AZ38" s="219"/>
      <c r="BA38" s="219"/>
      <c r="BB38" s="219"/>
      <c r="BC38" s="219"/>
      <c r="BD38" s="219"/>
      <c r="BE38" s="219"/>
      <c r="BF38" s="219"/>
      <c r="BG38" s="175"/>
      <c r="BH38" s="175"/>
      <c r="BI38" s="175"/>
      <c r="BJ38" s="219"/>
      <c r="BK38" s="219"/>
      <c r="BL38" s="219"/>
      <c r="BM38" s="219"/>
      <c r="BN38" s="219"/>
      <c r="BO38" s="219"/>
      <c r="BP38" s="219"/>
      <c r="BQ38" s="219"/>
      <c r="BR38" s="219"/>
      <c r="BS38" s="175"/>
      <c r="BT38" s="175"/>
      <c r="BU38" s="175"/>
      <c r="BV38" s="175"/>
      <c r="BW38" s="175"/>
    </row>
    <row r="39" spans="1:110" ht="293.25" x14ac:dyDescent="0.25">
      <c r="C39" s="211">
        <v>7</v>
      </c>
      <c r="D39" s="246" t="s">
        <v>836</v>
      </c>
      <c r="E39" s="221">
        <v>44074</v>
      </c>
    </row>
  </sheetData>
  <mergeCells count="292">
    <mergeCell ref="N27:N29"/>
    <mergeCell ref="O27:O29"/>
    <mergeCell ref="P27:P29"/>
    <mergeCell ref="AE27:AE29"/>
    <mergeCell ref="AF27:AF29"/>
    <mergeCell ref="AG27:AG29"/>
    <mergeCell ref="AH27:AH29"/>
    <mergeCell ref="AJ27:AJ29"/>
    <mergeCell ref="AK27:AK29"/>
    <mergeCell ref="E27:E29"/>
    <mergeCell ref="F27:F29"/>
    <mergeCell ref="G27:G29"/>
    <mergeCell ref="H27:H29"/>
    <mergeCell ref="I27:I29"/>
    <mergeCell ref="J27:J29"/>
    <mergeCell ref="K27:K29"/>
    <mergeCell ref="L27:L29"/>
    <mergeCell ref="M27:M29"/>
    <mergeCell ref="AJ24:AJ26"/>
    <mergeCell ref="AK24:AK26"/>
    <mergeCell ref="AL24:AL26"/>
    <mergeCell ref="AM24:AM26"/>
    <mergeCell ref="CF24:CF26"/>
    <mergeCell ref="CG24:CG26"/>
    <mergeCell ref="CK27:CK29"/>
    <mergeCell ref="CL27:CL29"/>
    <mergeCell ref="CM27:CM29"/>
    <mergeCell ref="CM24:CM26"/>
    <mergeCell ref="AL27:AL29"/>
    <mergeCell ref="CK24:CK26"/>
    <mergeCell ref="CL24:CL26"/>
    <mergeCell ref="AL21:AL23"/>
    <mergeCell ref="AM21:AM23"/>
    <mergeCell ref="CF21:CF23"/>
    <mergeCell ref="CG21:CG23"/>
    <mergeCell ref="CK21:CK23"/>
    <mergeCell ref="CL21:CL23"/>
    <mergeCell ref="AM27:AM29"/>
    <mergeCell ref="CF27:CF29"/>
    <mergeCell ref="CG27:CG29"/>
    <mergeCell ref="CM21:CM23"/>
    <mergeCell ref="E24:E26"/>
    <mergeCell ref="F24:F26"/>
    <mergeCell ref="G24:G26"/>
    <mergeCell ref="H24:H26"/>
    <mergeCell ref="I24:I26"/>
    <mergeCell ref="J24:J26"/>
    <mergeCell ref="K24:K26"/>
    <mergeCell ref="L24:L26"/>
    <mergeCell ref="M24:M26"/>
    <mergeCell ref="N24:N26"/>
    <mergeCell ref="O24:O26"/>
    <mergeCell ref="P24:P26"/>
    <mergeCell ref="AE24:AE26"/>
    <mergeCell ref="AF24:AF26"/>
    <mergeCell ref="AG24:AG26"/>
    <mergeCell ref="AH24:AH26"/>
    <mergeCell ref="N21:N23"/>
    <mergeCell ref="O21:O23"/>
    <mergeCell ref="P21:P23"/>
    <mergeCell ref="AE21:AE23"/>
    <mergeCell ref="AF21:AF23"/>
    <mergeCell ref="AG21:AG23"/>
    <mergeCell ref="AH21:AH23"/>
    <mergeCell ref="AJ21:AJ23"/>
    <mergeCell ref="AK21:AK23"/>
    <mergeCell ref="E21:E23"/>
    <mergeCell ref="F21:F23"/>
    <mergeCell ref="G21:G23"/>
    <mergeCell ref="H21:H23"/>
    <mergeCell ref="I21:I23"/>
    <mergeCell ref="J21:J23"/>
    <mergeCell ref="K21:K23"/>
    <mergeCell ref="L21:L23"/>
    <mergeCell ref="M21:M23"/>
    <mergeCell ref="AI21:AI23"/>
    <mergeCell ref="A21:A23"/>
    <mergeCell ref="B21:B23"/>
    <mergeCell ref="C21:C23"/>
    <mergeCell ref="D21:D23"/>
    <mergeCell ref="A24:A26"/>
    <mergeCell ref="B24:B26"/>
    <mergeCell ref="C24:C26"/>
    <mergeCell ref="D24:D26"/>
    <mergeCell ref="A27:A29"/>
    <mergeCell ref="B27:B29"/>
    <mergeCell ref="C27:C29"/>
    <mergeCell ref="D27:D29"/>
    <mergeCell ref="E5:AL7"/>
    <mergeCell ref="AM5:AT7"/>
    <mergeCell ref="A18:A20"/>
    <mergeCell ref="B18:B20"/>
    <mergeCell ref="K18:K20"/>
    <mergeCell ref="C18:C20"/>
    <mergeCell ref="D18:D20"/>
    <mergeCell ref="E18:E20"/>
    <mergeCell ref="F18:F20"/>
    <mergeCell ref="G18:G20"/>
    <mergeCell ref="H18:H20"/>
    <mergeCell ref="L14:L17"/>
    <mergeCell ref="M14:M17"/>
    <mergeCell ref="AE18:AE20"/>
    <mergeCell ref="AF18:AF20"/>
    <mergeCell ref="AG18:AG20"/>
    <mergeCell ref="AH18:AH20"/>
    <mergeCell ref="N18:N20"/>
    <mergeCell ref="I18:I20"/>
    <mergeCell ref="J18:J20"/>
    <mergeCell ref="L18:L20"/>
    <mergeCell ref="M18:M20"/>
    <mergeCell ref="AF14:AF17"/>
    <mergeCell ref="AJ18:AJ20"/>
    <mergeCell ref="O18:O20"/>
    <mergeCell ref="P18:P20"/>
    <mergeCell ref="P14:P17"/>
    <mergeCell ref="AK18:AK20"/>
    <mergeCell ref="AL18:AL20"/>
    <mergeCell ref="CF18:CF20"/>
    <mergeCell ref="CG18:CG20"/>
    <mergeCell ref="CM18:CM20"/>
    <mergeCell ref="AM18:AM20"/>
    <mergeCell ref="CL18:CL20"/>
    <mergeCell ref="CK14:CK17"/>
    <mergeCell ref="CK18:CK20"/>
    <mergeCell ref="CF14:CF17"/>
    <mergeCell ref="CG14:CG17"/>
    <mergeCell ref="AH14:AH17"/>
    <mergeCell ref="O14:O17"/>
    <mergeCell ref="AE14:AE17"/>
    <mergeCell ref="CM14:CM17"/>
    <mergeCell ref="CL14:CL17"/>
    <mergeCell ref="AG14:AG17"/>
    <mergeCell ref="AI14:AI17"/>
    <mergeCell ref="AI18:AI20"/>
    <mergeCell ref="A14:A17"/>
    <mergeCell ref="B14:B17"/>
    <mergeCell ref="K14:K17"/>
    <mergeCell ref="C14:C17"/>
    <mergeCell ref="D14:D17"/>
    <mergeCell ref="E14:E17"/>
    <mergeCell ref="F14:F17"/>
    <mergeCell ref="G14:G17"/>
    <mergeCell ref="H14:H17"/>
    <mergeCell ref="I14:I17"/>
    <mergeCell ref="J14:J17"/>
    <mergeCell ref="CN14:CN17"/>
    <mergeCell ref="AJ14:AJ17"/>
    <mergeCell ref="AK14:AK17"/>
    <mergeCell ref="AL14:AL17"/>
    <mergeCell ref="AM14:AM17"/>
    <mergeCell ref="CM10:CM13"/>
    <mergeCell ref="CN10:CN13"/>
    <mergeCell ref="CF10:CF13"/>
    <mergeCell ref="CG10:CG13"/>
    <mergeCell ref="CK10:CK13"/>
    <mergeCell ref="CL10:CL13"/>
    <mergeCell ref="AH8:AH9"/>
    <mergeCell ref="AJ8:AL8"/>
    <mergeCell ref="AM8:AM9"/>
    <mergeCell ref="AR8:AR9"/>
    <mergeCell ref="AS8:AS9"/>
    <mergeCell ref="AT8:AT9"/>
    <mergeCell ref="AH10:AH13"/>
    <mergeCell ref="AJ10:AJ13"/>
    <mergeCell ref="AK10:AK13"/>
    <mergeCell ref="AL10:AL13"/>
    <mergeCell ref="AM10:AM13"/>
    <mergeCell ref="AN8:AN9"/>
    <mergeCell ref="AO8:AO9"/>
    <mergeCell ref="AQ8:AQ9"/>
    <mergeCell ref="AI10:AI13"/>
    <mergeCell ref="A10:A13"/>
    <mergeCell ref="B10:B13"/>
    <mergeCell ref="C10:C13"/>
    <mergeCell ref="D10:D13"/>
    <mergeCell ref="E10:E13"/>
    <mergeCell ref="L10:L13"/>
    <mergeCell ref="K8:K9"/>
    <mergeCell ref="K10:K13"/>
    <mergeCell ref="M10:M13"/>
    <mergeCell ref="J10:J13"/>
    <mergeCell ref="F8:F9"/>
    <mergeCell ref="F10:F13"/>
    <mergeCell ref="G8:G9"/>
    <mergeCell ref="G10:G13"/>
    <mergeCell ref="H8:H9"/>
    <mergeCell ref="H10:H13"/>
    <mergeCell ref="I8:I9"/>
    <mergeCell ref="I10:I13"/>
    <mergeCell ref="M8:M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S8:S9"/>
    <mergeCell ref="T8:T9"/>
    <mergeCell ref="U8:U9"/>
    <mergeCell ref="V8:V9"/>
    <mergeCell ref="AG10:AG13"/>
    <mergeCell ref="Z8:Z9"/>
    <mergeCell ref="N14:N17"/>
    <mergeCell ref="N10:N13"/>
    <mergeCell ref="O10:O13"/>
    <mergeCell ref="P10:P13"/>
    <mergeCell ref="AA8:AA9"/>
    <mergeCell ref="AB8:AB9"/>
    <mergeCell ref="AF10:AF13"/>
    <mergeCell ref="AF8:AF9"/>
    <mergeCell ref="AG8:AG9"/>
    <mergeCell ref="AE10:AE13"/>
    <mergeCell ref="Q8:Q9"/>
    <mergeCell ref="R8:R9"/>
    <mergeCell ref="BP7:BR7"/>
    <mergeCell ref="AX5:BF5"/>
    <mergeCell ref="BG5:BI5"/>
    <mergeCell ref="BJ5:BR5"/>
    <mergeCell ref="BS5:BU5"/>
    <mergeCell ref="BV5:CD5"/>
    <mergeCell ref="AU6:AW6"/>
    <mergeCell ref="AX6:BF6"/>
    <mergeCell ref="BG6:BI6"/>
    <mergeCell ref="BJ6:BR6"/>
    <mergeCell ref="BS6:BU6"/>
    <mergeCell ref="BV6:CD6"/>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AI24:AI26"/>
    <mergeCell ref="AI27:AI29"/>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22" operator="equal" id="{3581B528-6013-4113-B787-152D003A3FC1}">
            <xm:f>'DATOS '!$A$6</xm:f>
            <x14:dxf>
              <fill>
                <patternFill>
                  <bgColor rgb="FF00B050"/>
                </patternFill>
              </fill>
            </x14:dxf>
          </x14:cfRule>
          <x14:cfRule type="cellIs" priority="323" operator="equal" id="{63AB54CB-E0F3-46AF-8ACB-B224DDD1E649}">
            <xm:f>'DATOS '!$A$5</xm:f>
            <x14:dxf>
              <fill>
                <patternFill>
                  <bgColor rgb="FF92D050"/>
                </patternFill>
              </fill>
            </x14:dxf>
          </x14:cfRule>
          <x14:cfRule type="cellIs" priority="324" operator="equal" id="{5AAEB860-0921-4D61-85F7-3F34E35F9DA0}">
            <xm:f>'DATOS '!$A$4</xm:f>
            <x14:dxf>
              <fill>
                <patternFill>
                  <bgColor rgb="FFFFFF00"/>
                </patternFill>
              </fill>
            </x14:dxf>
          </x14:cfRule>
          <x14:cfRule type="cellIs" priority="325" operator="equal" id="{DB2845A9-6B1E-424F-87C6-CECF127B5E9D}">
            <xm:f>'DATOS '!$A$3</xm:f>
            <x14:dxf>
              <fill>
                <patternFill>
                  <bgColor rgb="FFFFC000"/>
                </patternFill>
              </fill>
            </x14:dxf>
          </x14:cfRule>
          <x14:cfRule type="cellIs" priority="326" operator="equal" id="{C7D07FF5-796E-44DC-94DF-9841C7618938}">
            <xm:f>'DATOS '!$A$2</xm:f>
            <x14:dxf>
              <fill>
                <patternFill>
                  <bgColor rgb="FFFF0000"/>
                </patternFill>
              </fill>
            </x14:dxf>
          </x14:cfRule>
          <xm:sqref>N10 AJ10 N14:N16 N18 AJ14 AJ18</xm:sqref>
        </x14:conditionalFormatting>
        <x14:conditionalFormatting xmlns:xm="http://schemas.microsoft.com/office/excel/2006/main">
          <x14:cfRule type="cellIs" priority="327" operator="equal" id="{63592E8F-EB51-44DD-829A-060613CA8381}">
            <xm:f>'DATOS '!$A$13</xm:f>
            <x14:dxf>
              <fill>
                <patternFill>
                  <bgColor rgb="FF00B050"/>
                </patternFill>
              </fill>
            </x14:dxf>
          </x14:cfRule>
          <x14:cfRule type="cellIs" priority="328" operator="equal" id="{C9D7971D-8EF3-4B16-A906-1A862BC0DC07}">
            <xm:f>'DATOS '!$A$12</xm:f>
            <x14:dxf>
              <fill>
                <patternFill>
                  <bgColor rgb="FF92D050"/>
                </patternFill>
              </fill>
            </x14:dxf>
          </x14:cfRule>
          <x14:cfRule type="cellIs" priority="329" operator="equal" id="{32FAC9BE-1B93-4BDE-9C3E-0F1567FB50B9}">
            <xm:f>'DATOS '!$A$11</xm:f>
            <x14:dxf>
              <fill>
                <patternFill>
                  <bgColor rgb="FFFFFF00"/>
                </patternFill>
              </fill>
            </x14:dxf>
          </x14:cfRule>
          <x14:cfRule type="cellIs" priority="330" operator="equal" id="{1C0AB6EC-3D36-48FC-95D5-29B8A8D74FC4}">
            <xm:f>'DATOS '!$A$10</xm:f>
            <x14:dxf>
              <fill>
                <patternFill>
                  <bgColor rgb="FFFFC000"/>
                </patternFill>
              </fill>
            </x14:dxf>
          </x14:cfRule>
          <x14:cfRule type="cellIs" priority="331" operator="equal" id="{6951F159-CACB-4E25-B0F9-8CDAA0153B13}">
            <xm:f>'DATOS '!$A$9</xm:f>
            <x14:dxf>
              <fill>
                <patternFill>
                  <bgColor rgb="FFFF0000"/>
                </patternFill>
              </fill>
            </x14:dxf>
          </x14:cfRule>
          <xm:sqref>O10 AK10 O14:O16 O18 AK14 AK18</xm:sqref>
        </x14:conditionalFormatting>
        <x14:conditionalFormatting xmlns:xm="http://schemas.microsoft.com/office/excel/2006/main">
          <x14:cfRule type="cellIs" priority="332" operator="equal" id="{644EA223-1B9F-4D70-BDDB-54D0A0ACDA3A}">
            <xm:f>'DATOS '!$A$19</xm:f>
            <x14:dxf>
              <fill>
                <patternFill>
                  <bgColor rgb="FF92D050"/>
                </patternFill>
              </fill>
            </x14:dxf>
          </x14:cfRule>
          <x14:cfRule type="cellIs" priority="333" operator="equal" id="{8D682805-5B57-4A4F-B84D-2C9912067687}">
            <xm:f>'DATOS '!$A$18</xm:f>
            <x14:dxf>
              <fill>
                <patternFill>
                  <bgColor rgb="FFFFFF00"/>
                </patternFill>
              </fill>
            </x14:dxf>
          </x14:cfRule>
          <x14:cfRule type="cellIs" priority="334" operator="equal" id="{6EE34CB8-9A1D-4BAA-A212-486C01B155C1}">
            <xm:f>'DATOS '!$A$17</xm:f>
            <x14:dxf>
              <fill>
                <patternFill>
                  <bgColor rgb="FFFFC000"/>
                </patternFill>
              </fill>
            </x14:dxf>
          </x14:cfRule>
          <x14:cfRule type="cellIs" priority="335" operator="equal" id="{98D548AD-2A95-420C-A8E0-CFCD41399719}">
            <xm:f>'DATOS '!$A$16</xm:f>
            <x14:dxf>
              <fill>
                <patternFill>
                  <bgColor rgb="FFFF0000"/>
                </patternFill>
              </fill>
            </x14:dxf>
          </x14:cfRule>
          <xm:sqref>CF10:CG10 CK10:CM10 AM10 CF14:CG16 CF18:CG19 CK14:CN14 CK18 CM18</xm:sqref>
        </x14:conditionalFormatting>
        <x14:conditionalFormatting xmlns:xm="http://schemas.microsoft.com/office/excel/2006/main">
          <x14:cfRule type="cellIs" priority="252" operator="equal" id="{1EED28F9-D33A-4C07-8D29-3818EA82DC53}">
            <xm:f>'DATOS '!$A$19</xm:f>
            <x14:dxf>
              <fill>
                <patternFill>
                  <bgColor rgb="FF92D050"/>
                </patternFill>
              </fill>
            </x14:dxf>
          </x14:cfRule>
          <x14:cfRule type="cellIs" priority="253" operator="equal" id="{61E92972-ADF0-442A-90DB-159F6194B119}">
            <xm:f>'DATOS '!$A$18</xm:f>
            <x14:dxf>
              <fill>
                <patternFill>
                  <bgColor rgb="FFFFFF00"/>
                </patternFill>
              </fill>
            </x14:dxf>
          </x14:cfRule>
          <x14:cfRule type="cellIs" priority="254" operator="equal" id="{91796FE9-AC0A-4B8A-920A-DAF997E87449}">
            <xm:f>'DATOS '!$A$17</xm:f>
            <x14:dxf>
              <fill>
                <patternFill>
                  <bgColor rgb="FFFFC000"/>
                </patternFill>
              </fill>
            </x14:dxf>
          </x14:cfRule>
          <x14:cfRule type="cellIs" priority="25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79" operator="equal" id="{774D086E-04D0-4469-BB12-4C0A2DC68B93}">
            <xm:f>'DATOS '!$A$19</xm:f>
            <x14:dxf>
              <fill>
                <patternFill>
                  <bgColor rgb="FF92D050"/>
                </patternFill>
              </fill>
            </x14:dxf>
          </x14:cfRule>
          <x14:cfRule type="cellIs" priority="80" operator="equal" id="{1802FE3F-3A51-4C3A-89B3-50A30D08B6E6}">
            <xm:f>'DATOS '!$A$18</xm:f>
            <x14:dxf>
              <fill>
                <patternFill>
                  <bgColor rgb="FFFFFF00"/>
                </patternFill>
              </fill>
            </x14:dxf>
          </x14:cfRule>
          <x14:cfRule type="cellIs" priority="81" operator="equal" id="{ABFDD1C3-EDF1-4A85-9125-074020C81C54}">
            <xm:f>'DATOS '!$A$17</xm:f>
            <x14:dxf>
              <fill>
                <patternFill>
                  <bgColor rgb="FFFFC000"/>
                </patternFill>
              </fill>
            </x14:dxf>
          </x14:cfRule>
          <x14:cfRule type="cellIs" priority="82" operator="equal" id="{8AC06CDE-A081-4AE9-923F-17F66E43ABFC}">
            <xm:f>'DATOS '!$A$16</xm:f>
            <x14:dxf>
              <fill>
                <patternFill>
                  <bgColor rgb="FFFF0000"/>
                </patternFill>
              </fill>
            </x14:dxf>
          </x14:cfRule>
          <xm:sqref>AL10 AL14 AL18</xm:sqref>
        </x14:conditionalFormatting>
        <x14:conditionalFormatting xmlns:xm="http://schemas.microsoft.com/office/excel/2006/main">
          <x14:cfRule type="cellIs" priority="75" operator="equal" id="{78540AE0-4345-4FC1-ABAB-49D477D7B3FB}">
            <xm:f>'DATOS '!$A$19</xm:f>
            <x14:dxf>
              <fill>
                <patternFill>
                  <bgColor rgb="FF92D050"/>
                </patternFill>
              </fill>
            </x14:dxf>
          </x14:cfRule>
          <x14:cfRule type="cellIs" priority="76" operator="equal" id="{0F1FD63A-BAEB-4CF4-A9FC-5135816F90F5}">
            <xm:f>'DATOS '!$A$18</xm:f>
            <x14:dxf>
              <fill>
                <patternFill>
                  <bgColor rgb="FFFFFF00"/>
                </patternFill>
              </fill>
            </x14:dxf>
          </x14:cfRule>
          <x14:cfRule type="cellIs" priority="77" operator="equal" id="{BD0CEC7C-550B-4BC2-B2F9-76B7A201CB9A}">
            <xm:f>'DATOS '!$A$17</xm:f>
            <x14:dxf>
              <fill>
                <patternFill>
                  <bgColor rgb="FFFFC000"/>
                </patternFill>
              </fill>
            </x14:dxf>
          </x14:cfRule>
          <x14:cfRule type="cellIs" priority="78" operator="equal" id="{3906EA16-F08A-405B-BB5D-12EF635ACE5D}">
            <xm:f>'DATOS '!$A$16</xm:f>
            <x14:dxf>
              <fill>
                <patternFill>
                  <bgColor rgb="FFFF0000"/>
                </patternFill>
              </fill>
            </x14:dxf>
          </x14:cfRule>
          <xm:sqref>P14:P16 P18</xm:sqref>
        </x14:conditionalFormatting>
        <x14:conditionalFormatting xmlns:xm="http://schemas.microsoft.com/office/excel/2006/main">
          <x14:cfRule type="cellIs" priority="61" operator="equal" id="{26DF315C-7400-499F-9D40-7C9CC70F9A58}">
            <xm:f>'DATOS '!$A$6</xm:f>
            <x14:dxf>
              <fill>
                <patternFill>
                  <bgColor rgb="FF00B050"/>
                </patternFill>
              </fill>
            </x14:dxf>
          </x14:cfRule>
          <x14:cfRule type="cellIs" priority="62" operator="equal" id="{B8C79C53-F4F6-4B01-9CF3-C2B225C17E27}">
            <xm:f>'DATOS '!$A$5</xm:f>
            <x14:dxf>
              <fill>
                <patternFill>
                  <bgColor rgb="FF92D050"/>
                </patternFill>
              </fill>
            </x14:dxf>
          </x14:cfRule>
          <x14:cfRule type="cellIs" priority="63" operator="equal" id="{19549362-ADF0-4D31-B21A-8F2C5E5370F4}">
            <xm:f>'DATOS '!$A$4</xm:f>
            <x14:dxf>
              <fill>
                <patternFill>
                  <bgColor rgb="FFFFFF00"/>
                </patternFill>
              </fill>
            </x14:dxf>
          </x14:cfRule>
          <x14:cfRule type="cellIs" priority="64" operator="equal" id="{3BD2FF57-F3DB-4B0C-B904-5A2DE58AF50C}">
            <xm:f>'DATOS '!$A$3</xm:f>
            <x14:dxf>
              <fill>
                <patternFill>
                  <bgColor rgb="FFFFC000"/>
                </patternFill>
              </fill>
            </x14:dxf>
          </x14:cfRule>
          <x14:cfRule type="cellIs" priority="65" operator="equal" id="{46BE85C0-037D-457F-9010-DC5F85621103}">
            <xm:f>'DATOS '!$A$2</xm:f>
            <x14:dxf>
              <fill>
                <patternFill>
                  <bgColor rgb="FFFF0000"/>
                </patternFill>
              </fill>
            </x14:dxf>
          </x14:cfRule>
          <xm:sqref>N21 AJ21</xm:sqref>
        </x14:conditionalFormatting>
        <x14:conditionalFormatting xmlns:xm="http://schemas.microsoft.com/office/excel/2006/main">
          <x14:cfRule type="cellIs" priority="66" operator="equal" id="{FDCF1440-7B1C-4D4E-8EA6-B5723EB19DB9}">
            <xm:f>'DATOS '!$A$13</xm:f>
            <x14:dxf>
              <fill>
                <patternFill>
                  <bgColor rgb="FF00B050"/>
                </patternFill>
              </fill>
            </x14:dxf>
          </x14:cfRule>
          <x14:cfRule type="cellIs" priority="67" operator="equal" id="{59C6E89B-E774-4B7A-B49C-506CA6E318A5}">
            <xm:f>'DATOS '!$A$12</xm:f>
            <x14:dxf>
              <fill>
                <patternFill>
                  <bgColor rgb="FF92D050"/>
                </patternFill>
              </fill>
            </x14:dxf>
          </x14:cfRule>
          <x14:cfRule type="cellIs" priority="68" operator="equal" id="{571B4BDF-B568-4061-A406-717C4429D0D6}">
            <xm:f>'DATOS '!$A$11</xm:f>
            <x14:dxf>
              <fill>
                <patternFill>
                  <bgColor rgb="FFFFFF00"/>
                </patternFill>
              </fill>
            </x14:dxf>
          </x14:cfRule>
          <x14:cfRule type="cellIs" priority="69" operator="equal" id="{42D642B1-EA88-4AB1-B8B6-D3E3BC3A6AB3}">
            <xm:f>'DATOS '!$A$10</xm:f>
            <x14:dxf>
              <fill>
                <patternFill>
                  <bgColor rgb="FFFFC000"/>
                </patternFill>
              </fill>
            </x14:dxf>
          </x14:cfRule>
          <x14:cfRule type="cellIs" priority="70" operator="equal" id="{7B7971F1-EE50-4537-AC9F-F533B05BE811}">
            <xm:f>'DATOS '!$A$9</xm:f>
            <x14:dxf>
              <fill>
                <patternFill>
                  <bgColor rgb="FFFF0000"/>
                </patternFill>
              </fill>
            </x14:dxf>
          </x14:cfRule>
          <xm:sqref>O21 AK21</xm:sqref>
        </x14:conditionalFormatting>
        <x14:conditionalFormatting xmlns:xm="http://schemas.microsoft.com/office/excel/2006/main">
          <x14:cfRule type="cellIs" priority="71" operator="equal" id="{873E75B1-8AE8-4A0D-B167-3F9570D0085C}">
            <xm:f>'DATOS '!$A$19</xm:f>
            <x14:dxf>
              <fill>
                <patternFill>
                  <bgColor rgb="FF92D050"/>
                </patternFill>
              </fill>
            </x14:dxf>
          </x14:cfRule>
          <x14:cfRule type="cellIs" priority="72" operator="equal" id="{92CC25F6-D447-46D8-B2BE-F46864CF48F4}">
            <xm:f>'DATOS '!$A$18</xm:f>
            <x14:dxf>
              <fill>
                <patternFill>
                  <bgColor rgb="FFFFFF00"/>
                </patternFill>
              </fill>
            </x14:dxf>
          </x14:cfRule>
          <x14:cfRule type="cellIs" priority="73" operator="equal" id="{59873CEE-AC8E-4FDD-8C79-C5C9B84B8264}">
            <xm:f>'DATOS '!$A$17</xm:f>
            <x14:dxf>
              <fill>
                <patternFill>
                  <bgColor rgb="FFFFC000"/>
                </patternFill>
              </fill>
            </x14:dxf>
          </x14:cfRule>
          <x14:cfRule type="cellIs" priority="74" operator="equal" id="{D3D3323A-CF7A-43A3-AB00-1D143E66E89C}">
            <xm:f>'DATOS '!$A$16</xm:f>
            <x14:dxf>
              <fill>
                <patternFill>
                  <bgColor rgb="FFFF0000"/>
                </patternFill>
              </fill>
            </x14:dxf>
          </x14:cfRule>
          <xm:sqref>CF21:CG22 CK21 CM21</xm:sqref>
        </x14:conditionalFormatting>
        <x14:conditionalFormatting xmlns:xm="http://schemas.microsoft.com/office/excel/2006/main">
          <x14:cfRule type="cellIs" priority="57" operator="equal" id="{3DCBA7B0-807E-4FC4-81DB-412BA6870EF3}">
            <xm:f>'DATOS '!$A$19</xm:f>
            <x14:dxf>
              <fill>
                <patternFill>
                  <bgColor rgb="FF92D050"/>
                </patternFill>
              </fill>
            </x14:dxf>
          </x14:cfRule>
          <x14:cfRule type="cellIs" priority="58" operator="equal" id="{4552469A-C249-458A-B86E-7AE4BFB1B93C}">
            <xm:f>'DATOS '!$A$18</xm:f>
            <x14:dxf>
              <fill>
                <patternFill>
                  <bgColor rgb="FFFFFF00"/>
                </patternFill>
              </fill>
            </x14:dxf>
          </x14:cfRule>
          <x14:cfRule type="cellIs" priority="59" operator="equal" id="{9EC64571-5DF4-48C1-823A-5B2982AC3D91}">
            <xm:f>'DATOS '!$A$17</xm:f>
            <x14:dxf>
              <fill>
                <patternFill>
                  <bgColor rgb="FFFFC000"/>
                </patternFill>
              </fill>
            </x14:dxf>
          </x14:cfRule>
          <x14:cfRule type="cellIs" priority="60" operator="equal" id="{B899B967-BCEB-479D-BD62-D960FBF93273}">
            <xm:f>'DATOS '!$A$16</xm:f>
            <x14:dxf>
              <fill>
                <patternFill>
                  <bgColor rgb="FFFF0000"/>
                </patternFill>
              </fill>
            </x14:dxf>
          </x14:cfRule>
          <xm:sqref>AL21</xm:sqref>
        </x14:conditionalFormatting>
        <x14:conditionalFormatting xmlns:xm="http://schemas.microsoft.com/office/excel/2006/main">
          <x14:cfRule type="cellIs" priority="53" operator="equal" id="{AA42D8EB-5B90-431E-ADC7-D7389FF13005}">
            <xm:f>'DATOS '!$A$19</xm:f>
            <x14:dxf>
              <fill>
                <patternFill>
                  <bgColor rgb="FF92D050"/>
                </patternFill>
              </fill>
            </x14:dxf>
          </x14:cfRule>
          <x14:cfRule type="cellIs" priority="54" operator="equal" id="{71AB64CB-060A-469E-AC89-7B6CE77098B3}">
            <xm:f>'DATOS '!$A$18</xm:f>
            <x14:dxf>
              <fill>
                <patternFill>
                  <bgColor rgb="FFFFFF00"/>
                </patternFill>
              </fill>
            </x14:dxf>
          </x14:cfRule>
          <x14:cfRule type="cellIs" priority="55" operator="equal" id="{78409696-CEEC-4FA2-A942-75DEAED13EC7}">
            <xm:f>'DATOS '!$A$17</xm:f>
            <x14:dxf>
              <fill>
                <patternFill>
                  <bgColor rgb="FFFFC000"/>
                </patternFill>
              </fill>
            </x14:dxf>
          </x14:cfRule>
          <x14:cfRule type="cellIs" priority="56" operator="equal" id="{F29B6DF3-B1F2-4067-967B-773E25F3745E}">
            <xm:f>'DATOS '!$A$16</xm:f>
            <x14:dxf>
              <fill>
                <patternFill>
                  <bgColor rgb="FFFF0000"/>
                </patternFill>
              </fill>
            </x14:dxf>
          </x14:cfRule>
          <xm:sqref>P21</xm:sqref>
        </x14:conditionalFormatting>
        <x14:conditionalFormatting xmlns:xm="http://schemas.microsoft.com/office/excel/2006/main">
          <x14:cfRule type="cellIs" priority="39" operator="equal" id="{79C12608-BFE5-48E9-9800-166155DCAF3C}">
            <xm:f>'DATOS '!$A$6</xm:f>
            <x14:dxf>
              <fill>
                <patternFill>
                  <bgColor rgb="FF00B050"/>
                </patternFill>
              </fill>
            </x14:dxf>
          </x14:cfRule>
          <x14:cfRule type="cellIs" priority="40" operator="equal" id="{2CF998EF-EAD2-44CB-9829-E37BA0FF3749}">
            <xm:f>'DATOS '!$A$5</xm:f>
            <x14:dxf>
              <fill>
                <patternFill>
                  <bgColor rgb="FF92D050"/>
                </patternFill>
              </fill>
            </x14:dxf>
          </x14:cfRule>
          <x14:cfRule type="cellIs" priority="41" operator="equal" id="{660246D0-EBB3-42D0-BEA9-E80E9110160B}">
            <xm:f>'DATOS '!$A$4</xm:f>
            <x14:dxf>
              <fill>
                <patternFill>
                  <bgColor rgb="FFFFFF00"/>
                </patternFill>
              </fill>
            </x14:dxf>
          </x14:cfRule>
          <x14:cfRule type="cellIs" priority="42" operator="equal" id="{25606D83-0720-4947-A774-E1952DB1CB9C}">
            <xm:f>'DATOS '!$A$3</xm:f>
            <x14:dxf>
              <fill>
                <patternFill>
                  <bgColor rgb="FFFFC000"/>
                </patternFill>
              </fill>
            </x14:dxf>
          </x14:cfRule>
          <x14:cfRule type="cellIs" priority="43" operator="equal" id="{B739A21C-B178-4F6B-A687-E115E72F6746}">
            <xm:f>'DATOS '!$A$2</xm:f>
            <x14:dxf>
              <fill>
                <patternFill>
                  <bgColor rgb="FFFF0000"/>
                </patternFill>
              </fill>
            </x14:dxf>
          </x14:cfRule>
          <xm:sqref>N24 AJ24</xm:sqref>
        </x14:conditionalFormatting>
        <x14:conditionalFormatting xmlns:xm="http://schemas.microsoft.com/office/excel/2006/main">
          <x14:cfRule type="cellIs" priority="44" operator="equal" id="{47CF9054-1A1E-41CA-8EEF-5E70E9EC5B47}">
            <xm:f>'DATOS '!$A$13</xm:f>
            <x14:dxf>
              <fill>
                <patternFill>
                  <bgColor rgb="FF00B050"/>
                </patternFill>
              </fill>
            </x14:dxf>
          </x14:cfRule>
          <x14:cfRule type="cellIs" priority="45" operator="equal" id="{8CD154C2-C2CA-49AE-9553-FE2989C4EAEC}">
            <xm:f>'DATOS '!$A$12</xm:f>
            <x14:dxf>
              <fill>
                <patternFill>
                  <bgColor rgb="FF92D050"/>
                </patternFill>
              </fill>
            </x14:dxf>
          </x14:cfRule>
          <x14:cfRule type="cellIs" priority="46" operator="equal" id="{15B3CDA0-E513-4513-AF36-0B68EA4EEDF9}">
            <xm:f>'DATOS '!$A$11</xm:f>
            <x14:dxf>
              <fill>
                <patternFill>
                  <bgColor rgb="FFFFFF00"/>
                </patternFill>
              </fill>
            </x14:dxf>
          </x14:cfRule>
          <x14:cfRule type="cellIs" priority="47" operator="equal" id="{43A2E6DE-A3E4-4AC4-81F2-8D3FD9FD7DB9}">
            <xm:f>'DATOS '!$A$10</xm:f>
            <x14:dxf>
              <fill>
                <patternFill>
                  <bgColor rgb="FFFFC000"/>
                </patternFill>
              </fill>
            </x14:dxf>
          </x14:cfRule>
          <x14:cfRule type="cellIs" priority="48" operator="equal" id="{41F1B666-8E40-4059-AB22-F048B81C884A}">
            <xm:f>'DATOS '!$A$9</xm:f>
            <x14:dxf>
              <fill>
                <patternFill>
                  <bgColor rgb="FFFF0000"/>
                </patternFill>
              </fill>
            </x14:dxf>
          </x14:cfRule>
          <xm:sqref>O24 AK24</xm:sqref>
        </x14:conditionalFormatting>
        <x14:conditionalFormatting xmlns:xm="http://schemas.microsoft.com/office/excel/2006/main">
          <x14:cfRule type="cellIs" priority="49" operator="equal" id="{3350BBE7-5348-48B8-99B1-25BE318B614A}">
            <xm:f>'DATOS '!$A$19</xm:f>
            <x14:dxf>
              <fill>
                <patternFill>
                  <bgColor rgb="FF92D050"/>
                </patternFill>
              </fill>
            </x14:dxf>
          </x14:cfRule>
          <x14:cfRule type="cellIs" priority="50" operator="equal" id="{1AB846A0-0379-429C-B5E1-46A13E95A068}">
            <xm:f>'DATOS '!$A$18</xm:f>
            <x14:dxf>
              <fill>
                <patternFill>
                  <bgColor rgb="FFFFFF00"/>
                </patternFill>
              </fill>
            </x14:dxf>
          </x14:cfRule>
          <x14:cfRule type="cellIs" priority="51" operator="equal" id="{4EC4134C-9058-41F5-829B-38C9A74C506F}">
            <xm:f>'DATOS '!$A$17</xm:f>
            <x14:dxf>
              <fill>
                <patternFill>
                  <bgColor rgb="FFFFC000"/>
                </patternFill>
              </fill>
            </x14:dxf>
          </x14:cfRule>
          <x14:cfRule type="cellIs" priority="52" operator="equal" id="{A1ECFEF7-CBB2-45B5-9764-2D73E38DFB35}">
            <xm:f>'DATOS '!$A$16</xm:f>
            <x14:dxf>
              <fill>
                <patternFill>
                  <bgColor rgb="FFFF0000"/>
                </patternFill>
              </fill>
            </x14:dxf>
          </x14:cfRule>
          <xm:sqref>CF24:CG25 CK24 CM24</xm:sqref>
        </x14:conditionalFormatting>
        <x14:conditionalFormatting xmlns:xm="http://schemas.microsoft.com/office/excel/2006/main">
          <x14:cfRule type="cellIs" priority="35" operator="equal" id="{4471A5D1-C889-4FA1-B4CA-9852D7F56B04}">
            <xm:f>'DATOS '!$A$19</xm:f>
            <x14:dxf>
              <fill>
                <patternFill>
                  <bgColor rgb="FF92D050"/>
                </patternFill>
              </fill>
            </x14:dxf>
          </x14:cfRule>
          <x14:cfRule type="cellIs" priority="36" operator="equal" id="{5F4A6385-1459-4743-AE54-9DA363C8892A}">
            <xm:f>'DATOS '!$A$18</xm:f>
            <x14:dxf>
              <fill>
                <patternFill>
                  <bgColor rgb="FFFFFF00"/>
                </patternFill>
              </fill>
            </x14:dxf>
          </x14:cfRule>
          <x14:cfRule type="cellIs" priority="37" operator="equal" id="{4B263DC0-5B12-42BA-8415-48ADB0FF24A3}">
            <xm:f>'DATOS '!$A$17</xm:f>
            <x14:dxf>
              <fill>
                <patternFill>
                  <bgColor rgb="FFFFC000"/>
                </patternFill>
              </fill>
            </x14:dxf>
          </x14:cfRule>
          <x14:cfRule type="cellIs" priority="38" operator="equal" id="{6B7258BD-73D2-474E-BE0A-2315D4062817}">
            <xm:f>'DATOS '!$A$16</xm:f>
            <x14:dxf>
              <fill>
                <patternFill>
                  <bgColor rgb="FFFF0000"/>
                </patternFill>
              </fill>
            </x14:dxf>
          </x14:cfRule>
          <xm:sqref>AL24</xm:sqref>
        </x14:conditionalFormatting>
        <x14:conditionalFormatting xmlns:xm="http://schemas.microsoft.com/office/excel/2006/main">
          <x14:cfRule type="cellIs" priority="31" operator="equal" id="{996CABA7-21FC-4E08-8DF2-E668D9972BFE}">
            <xm:f>'DATOS '!$A$19</xm:f>
            <x14:dxf>
              <fill>
                <patternFill>
                  <bgColor rgb="FF92D050"/>
                </patternFill>
              </fill>
            </x14:dxf>
          </x14:cfRule>
          <x14:cfRule type="cellIs" priority="32" operator="equal" id="{8D2C23FB-17D8-426A-87A9-726D86DF06CD}">
            <xm:f>'DATOS '!$A$18</xm:f>
            <x14:dxf>
              <fill>
                <patternFill>
                  <bgColor rgb="FFFFFF00"/>
                </patternFill>
              </fill>
            </x14:dxf>
          </x14:cfRule>
          <x14:cfRule type="cellIs" priority="33" operator="equal" id="{FD247594-0AF7-4600-B237-012808962D0E}">
            <xm:f>'DATOS '!$A$17</xm:f>
            <x14:dxf>
              <fill>
                <patternFill>
                  <bgColor rgb="FFFFC000"/>
                </patternFill>
              </fill>
            </x14:dxf>
          </x14:cfRule>
          <x14:cfRule type="cellIs" priority="34" operator="equal" id="{B9E39EEB-DCF0-4CDB-A04D-20C7C9E0AA3F}">
            <xm:f>'DATOS '!$A$16</xm:f>
            <x14:dxf>
              <fill>
                <patternFill>
                  <bgColor rgb="FFFF0000"/>
                </patternFill>
              </fill>
            </x14:dxf>
          </x14:cfRule>
          <xm:sqref>P24</xm:sqref>
        </x14:conditionalFormatting>
        <x14:conditionalFormatting xmlns:xm="http://schemas.microsoft.com/office/excel/2006/main">
          <x14:cfRule type="cellIs" priority="17" operator="equal" id="{172B62A3-AC25-4B00-BEF1-121D34C22896}">
            <xm:f>'DATOS '!$A$6</xm:f>
            <x14:dxf>
              <fill>
                <patternFill>
                  <bgColor rgb="FF00B050"/>
                </patternFill>
              </fill>
            </x14:dxf>
          </x14:cfRule>
          <x14:cfRule type="cellIs" priority="18" operator="equal" id="{38DFF22A-7DC3-4EAE-B6D8-0DEF962DC267}">
            <xm:f>'DATOS '!$A$5</xm:f>
            <x14:dxf>
              <fill>
                <patternFill>
                  <bgColor rgb="FF92D050"/>
                </patternFill>
              </fill>
            </x14:dxf>
          </x14:cfRule>
          <x14:cfRule type="cellIs" priority="19" operator="equal" id="{FF381F4C-A8EC-4598-A185-5A74A945A024}">
            <xm:f>'DATOS '!$A$4</xm:f>
            <x14:dxf>
              <fill>
                <patternFill>
                  <bgColor rgb="FFFFFF00"/>
                </patternFill>
              </fill>
            </x14:dxf>
          </x14:cfRule>
          <x14:cfRule type="cellIs" priority="20" operator="equal" id="{FE9AEFA9-03F9-4F5A-8F29-02A530A65B24}">
            <xm:f>'DATOS '!$A$3</xm:f>
            <x14:dxf>
              <fill>
                <patternFill>
                  <bgColor rgb="FFFFC000"/>
                </patternFill>
              </fill>
            </x14:dxf>
          </x14:cfRule>
          <x14:cfRule type="cellIs" priority="21" operator="equal" id="{72EA28CE-B21A-4536-B205-06039925496C}">
            <xm:f>'DATOS '!$A$2</xm:f>
            <x14:dxf>
              <fill>
                <patternFill>
                  <bgColor rgb="FFFF0000"/>
                </patternFill>
              </fill>
            </x14:dxf>
          </x14:cfRule>
          <xm:sqref>N27 AJ27</xm:sqref>
        </x14:conditionalFormatting>
        <x14:conditionalFormatting xmlns:xm="http://schemas.microsoft.com/office/excel/2006/main">
          <x14:cfRule type="cellIs" priority="22" operator="equal" id="{56ED7BCB-EECD-488F-8B4B-F777670D3DC0}">
            <xm:f>'DATOS '!$A$13</xm:f>
            <x14:dxf>
              <fill>
                <patternFill>
                  <bgColor rgb="FF00B050"/>
                </patternFill>
              </fill>
            </x14:dxf>
          </x14:cfRule>
          <x14:cfRule type="cellIs" priority="23" operator="equal" id="{C35CB46A-D534-4745-9C0A-77E10DBFE6BA}">
            <xm:f>'DATOS '!$A$12</xm:f>
            <x14:dxf>
              <fill>
                <patternFill>
                  <bgColor rgb="FF92D050"/>
                </patternFill>
              </fill>
            </x14:dxf>
          </x14:cfRule>
          <x14:cfRule type="cellIs" priority="24" operator="equal" id="{E6DECCD4-9616-4C4E-98A5-92058AFFD365}">
            <xm:f>'DATOS '!$A$11</xm:f>
            <x14:dxf>
              <fill>
                <patternFill>
                  <bgColor rgb="FFFFFF00"/>
                </patternFill>
              </fill>
            </x14:dxf>
          </x14:cfRule>
          <x14:cfRule type="cellIs" priority="25" operator="equal" id="{5B706209-5F5C-40B2-90C8-F830270B8EFC}">
            <xm:f>'DATOS '!$A$10</xm:f>
            <x14:dxf>
              <fill>
                <patternFill>
                  <bgColor rgb="FFFFC000"/>
                </patternFill>
              </fill>
            </x14:dxf>
          </x14:cfRule>
          <x14:cfRule type="cellIs" priority="26" operator="equal" id="{C738F71C-FF50-4C44-9300-0B06A6A8D28A}">
            <xm:f>'DATOS '!$A$9</xm:f>
            <x14:dxf>
              <fill>
                <patternFill>
                  <bgColor rgb="FFFF0000"/>
                </patternFill>
              </fill>
            </x14:dxf>
          </x14:cfRule>
          <xm:sqref>O27 AK27</xm:sqref>
        </x14:conditionalFormatting>
        <x14:conditionalFormatting xmlns:xm="http://schemas.microsoft.com/office/excel/2006/main">
          <x14:cfRule type="cellIs" priority="27" operator="equal" id="{FC086AFD-3DEE-4081-848E-18A28386C7A8}">
            <xm:f>'DATOS '!$A$19</xm:f>
            <x14:dxf>
              <fill>
                <patternFill>
                  <bgColor rgb="FF92D050"/>
                </patternFill>
              </fill>
            </x14:dxf>
          </x14:cfRule>
          <x14:cfRule type="cellIs" priority="28" operator="equal" id="{B5599A4E-5389-4F29-9345-DCECDF0C3912}">
            <xm:f>'DATOS '!$A$18</xm:f>
            <x14:dxf>
              <fill>
                <patternFill>
                  <bgColor rgb="FFFFFF00"/>
                </patternFill>
              </fill>
            </x14:dxf>
          </x14:cfRule>
          <x14:cfRule type="cellIs" priority="29" operator="equal" id="{B05D5D88-3D1F-4688-B748-D8DCD2D53C65}">
            <xm:f>'DATOS '!$A$17</xm:f>
            <x14:dxf>
              <fill>
                <patternFill>
                  <bgColor rgb="FFFFC000"/>
                </patternFill>
              </fill>
            </x14:dxf>
          </x14:cfRule>
          <x14:cfRule type="cellIs" priority="30" operator="equal" id="{4E0A1240-B980-46D5-B2B2-C4628DC2FC1D}">
            <xm:f>'DATOS '!$A$16</xm:f>
            <x14:dxf>
              <fill>
                <patternFill>
                  <bgColor rgb="FFFF0000"/>
                </patternFill>
              </fill>
            </x14:dxf>
          </x14:cfRule>
          <xm:sqref>CF27:CG28 CK27 CM27</xm:sqref>
        </x14:conditionalFormatting>
        <x14:conditionalFormatting xmlns:xm="http://schemas.microsoft.com/office/excel/2006/main">
          <x14:cfRule type="cellIs" priority="13" operator="equal" id="{7969344F-F69A-439C-B1F1-4D9C2781B1C7}">
            <xm:f>'DATOS '!$A$19</xm:f>
            <x14:dxf>
              <fill>
                <patternFill>
                  <bgColor rgb="FF92D050"/>
                </patternFill>
              </fill>
            </x14:dxf>
          </x14:cfRule>
          <x14:cfRule type="cellIs" priority="14" operator="equal" id="{60662CC9-AD86-4C8C-9154-3E9E7689B079}">
            <xm:f>'DATOS '!$A$18</xm:f>
            <x14:dxf>
              <fill>
                <patternFill>
                  <bgColor rgb="FFFFFF00"/>
                </patternFill>
              </fill>
            </x14:dxf>
          </x14:cfRule>
          <x14:cfRule type="cellIs" priority="15" operator="equal" id="{1AC98EED-9972-4173-AF5F-378066EB5ACF}">
            <xm:f>'DATOS '!$A$17</xm:f>
            <x14:dxf>
              <fill>
                <patternFill>
                  <bgColor rgb="FFFFC000"/>
                </patternFill>
              </fill>
            </x14:dxf>
          </x14:cfRule>
          <x14:cfRule type="cellIs" priority="16" operator="equal" id="{4E0705B7-7EBD-4BE8-A05F-4D48BC6F84C7}">
            <xm:f>'DATOS '!$A$16</xm:f>
            <x14:dxf>
              <fill>
                <patternFill>
                  <bgColor rgb="FFFF0000"/>
                </patternFill>
              </fill>
            </x14:dxf>
          </x14:cfRule>
          <xm:sqref>AL27</xm:sqref>
        </x14:conditionalFormatting>
        <x14:conditionalFormatting xmlns:xm="http://schemas.microsoft.com/office/excel/2006/main">
          <x14:cfRule type="cellIs" priority="9" operator="equal" id="{2866CE00-F76A-4782-ADFE-963D9084CBFC}">
            <xm:f>'DATOS '!$A$19</xm:f>
            <x14:dxf>
              <fill>
                <patternFill>
                  <bgColor rgb="FF92D050"/>
                </patternFill>
              </fill>
            </x14:dxf>
          </x14:cfRule>
          <x14:cfRule type="cellIs" priority="10" operator="equal" id="{64B24845-1FC1-4C00-B355-43484CFA4418}">
            <xm:f>'DATOS '!$A$18</xm:f>
            <x14:dxf>
              <fill>
                <patternFill>
                  <bgColor rgb="FFFFFF00"/>
                </patternFill>
              </fill>
            </x14:dxf>
          </x14:cfRule>
          <x14:cfRule type="cellIs" priority="11" operator="equal" id="{8F883DD5-2A4C-49DA-A859-FD631EE04F06}">
            <xm:f>'DATOS '!$A$17</xm:f>
            <x14:dxf>
              <fill>
                <patternFill>
                  <bgColor rgb="FFFFC000"/>
                </patternFill>
              </fill>
            </x14:dxf>
          </x14:cfRule>
          <x14:cfRule type="cellIs" priority="12" operator="equal" id="{3A073AA8-1133-4447-BFC2-53F1B6B8F0D0}">
            <xm:f>'DATOS '!$A$16</xm:f>
            <x14:dxf>
              <fill>
                <patternFill>
                  <bgColor rgb="FFFF0000"/>
                </patternFill>
              </fill>
            </x14:dxf>
          </x14:cfRule>
          <xm:sqref>P27</xm:sqref>
        </x14:conditionalFormatting>
        <x14:conditionalFormatting xmlns:xm="http://schemas.microsoft.com/office/excel/2006/main">
          <x14:cfRule type="cellIs" priority="1" operator="equal" id="{CE7D628F-5D6B-49F9-8921-68467C1C009A}">
            <xm:f>'DATOS '!$A$19</xm:f>
            <x14:dxf>
              <fill>
                <patternFill>
                  <bgColor rgb="FF92D050"/>
                </patternFill>
              </fill>
            </x14:dxf>
          </x14:cfRule>
          <x14:cfRule type="cellIs" priority="2" operator="equal" id="{58C8486D-16C5-459A-B4BB-588205498DE8}">
            <xm:f>'DATOS '!$A$18</xm:f>
            <x14:dxf>
              <fill>
                <patternFill>
                  <bgColor rgb="FFFFFF00"/>
                </patternFill>
              </fill>
            </x14:dxf>
          </x14:cfRule>
          <x14:cfRule type="cellIs" priority="3" operator="equal" id="{F1E8EF73-792F-4886-B7EF-62B39DE2C338}">
            <xm:f>'DATOS '!$A$17</xm:f>
            <x14:dxf>
              <fill>
                <patternFill>
                  <bgColor rgb="FFFFC000"/>
                </patternFill>
              </fill>
            </x14:dxf>
          </x14:cfRule>
          <x14:cfRule type="cellIs" priority="4" operator="equal" id="{F2867BD2-C045-4FD2-B642-361F16A57D50}">
            <xm:f>'DATOS '!$A$16</xm:f>
            <x14:dxf>
              <fill>
                <patternFill>
                  <bgColor rgb="FFFF0000"/>
                </patternFill>
              </fill>
            </x14:dxf>
          </x14:cfRule>
          <xm:sqref>AI27</xm:sqref>
        </x14:conditionalFormatting>
        <x14:conditionalFormatting xmlns:xm="http://schemas.microsoft.com/office/excel/2006/main">
          <x14:cfRule type="cellIs" priority="5" operator="equal" id="{D79F815A-5E8D-419B-A300-A9B0DFC882E1}">
            <xm:f>'DATOS '!$A$19</xm:f>
            <x14:dxf>
              <fill>
                <patternFill>
                  <bgColor rgb="FF92D050"/>
                </patternFill>
              </fill>
            </x14:dxf>
          </x14:cfRule>
          <x14:cfRule type="cellIs" priority="6" operator="equal" id="{D4D54D98-05F5-47A4-9AF1-AD93082F4D17}">
            <xm:f>'DATOS '!$A$18</xm:f>
            <x14:dxf>
              <fill>
                <patternFill>
                  <bgColor rgb="FFFFFF00"/>
                </patternFill>
              </fill>
            </x14:dxf>
          </x14:cfRule>
          <x14:cfRule type="cellIs" priority="7" operator="equal" id="{20B955FC-3523-4256-8278-356654492106}">
            <xm:f>'DATOS '!$A$17</xm:f>
            <x14:dxf>
              <fill>
                <patternFill>
                  <bgColor rgb="FFFFC000"/>
                </patternFill>
              </fill>
            </x14:dxf>
          </x14:cfRule>
          <x14:cfRule type="cellIs" priority="8" operator="equal" id="{895FC51E-7D75-4C38-AE0B-ED1154034A29}">
            <xm:f>'DATOS '!$A$16</xm:f>
            <x14:dxf>
              <fill>
                <patternFill>
                  <bgColor rgb="FFFF0000"/>
                </patternFill>
              </fill>
            </x14:dxf>
          </x14:cfRule>
          <xm:sqref>AI10 AI14 AI18 AI21 AI24</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14:formula1>
            <xm:f>'DATOS '!$A$24:$A$26</xm:f>
          </x14:formula1>
          <xm:sqref>AM10:AM16 AM18 AM21:AM29</xm:sqref>
        </x14:dataValidation>
        <x14:dataValidation type="list" allowBlank="1" showInputMessage="1" showErrorMessage="1">
          <x14:formula1>
            <xm:f>Validacion!$J$1:$J$4</xm:f>
          </x14:formula1>
          <xm:sqref>AG18:AH18 AG21:AH21 AG27:AH29 AG24:AH24 AG10:AH16</xm:sqref>
        </x14:dataValidation>
        <x14:dataValidation type="list" allowBlank="1" showInputMessage="1" showErrorMessage="1">
          <x14:formula1>
            <xm:f>'DATOS '!$A$9:$A$13</xm:f>
          </x14:formula1>
          <xm:sqref>O21:O29 O10:O18</xm:sqref>
        </x14:dataValidation>
        <x14:dataValidation type="list" allowBlank="1" showInputMessage="1" showErrorMessage="1">
          <x14:formula1>
            <xm:f>Datos!$B$13:$B$16</xm:f>
          </x14:formula1>
          <xm:sqref>B10:B29</xm:sqref>
        </x14:dataValidation>
        <x14:dataValidation type="list" allowBlank="1" showInputMessage="1" showErrorMessage="1">
          <x14:formula1>
            <xm:f>'DATOS '!$A$2:$A$6</xm:f>
          </x14:formula1>
          <xm:sqref>N21:N29 N10:N18</xm:sqref>
        </x14:dataValidation>
        <x14:dataValidation type="list" allowBlank="1" showInputMessage="1" showErrorMessage="1">
          <x14:formula1>
            <xm:f>Datos!$B$19:$B$27</xm:f>
          </x14:formula1>
          <xm:sqref>K10:K29</xm:sqref>
        </x14:dataValidation>
        <x14:dataValidation type="list" allowBlank="1" showInputMessage="1" showErrorMessage="1">
          <x14:formula1>
            <xm:f>'DATOS '!$E$24:$E$26</xm:f>
          </x14:formula1>
          <xm:sqref>AB10:AB29</xm:sqref>
        </x14:dataValidation>
        <x14:dataValidation type="list" allowBlank="1" showInputMessage="1" showErrorMessage="1">
          <x14:formula1>
            <xm:f>'DATOS '!$C$24:$C$25</xm:f>
          </x14:formula1>
          <xm:sqref>R10:R29</xm:sqref>
        </x14:dataValidation>
        <x14:dataValidation type="list" allowBlank="1" showInputMessage="1" showErrorMessage="1">
          <x14:formula1>
            <xm:f>Validacion!$G$2:$G$4</xm:f>
          </x14:formula1>
          <xm:sqref>Y10:Y29</xm:sqref>
        </x14:dataValidation>
        <x14:dataValidation type="list" allowBlank="1" showInputMessage="1" showErrorMessage="1">
          <x14:formula1>
            <xm:f>Validacion!$F$2:$F$3</xm:f>
          </x14:formula1>
          <xm:sqref>X10:X29</xm:sqref>
        </x14:dataValidation>
        <x14:dataValidation type="list" allowBlank="1" showInputMessage="1" showErrorMessage="1">
          <x14:formula1>
            <xm:f>Validacion!$E$2:$E$3</xm:f>
          </x14:formula1>
          <xm:sqref>W10:W29</xm:sqref>
        </x14:dataValidation>
        <x14:dataValidation type="list" allowBlank="1" showInputMessage="1" showErrorMessage="1">
          <x14:formula1>
            <xm:f>Validacion!$D$2:$D$4</xm:f>
          </x14:formula1>
          <xm:sqref>V10:V29</xm:sqref>
        </x14:dataValidation>
        <x14:dataValidation type="list" allowBlank="1" showInputMessage="1" showErrorMessage="1">
          <x14:formula1>
            <xm:f>Validacion!$C$2:$C$3</xm:f>
          </x14:formula1>
          <xm:sqref>U10:U29</xm:sqref>
        </x14:dataValidation>
        <x14:dataValidation type="list" allowBlank="1" showInputMessage="1" showErrorMessage="1">
          <x14:formula1>
            <xm:f>Validacion!$B$2:$B$3</xm:f>
          </x14:formula1>
          <xm:sqref>T10:T29</xm:sqref>
        </x14:dataValidation>
        <x14:dataValidation type="list" allowBlank="1" showInputMessage="1" showErrorMessage="1">
          <x14:formula1>
            <xm:f>Validacion!$A$2:$A$3</xm:f>
          </x14:formula1>
          <xm:sqref>S10:S29</xm:sqref>
        </x14:dataValidation>
        <x14:dataValidation type="list" allowBlank="1" showInputMessage="1" showErrorMessage="1">
          <x14:formula1>
            <xm:f>Validacion!$I$15:$I$19</xm:f>
          </x14:formula1>
          <xm:sqref>AJ10:AJ29</xm:sqref>
        </x14:dataValidation>
        <x14:dataValidation type="list" allowBlank="1" showInputMessage="1" showErrorMessage="1">
          <x14:formula1>
            <xm:f>Validacion!$I$23:$I$27</xm:f>
          </x14:formula1>
          <xm:sqref>AK10:AK29</xm:sqref>
        </x14:dataValidation>
        <x14:dataValidation type="list" allowBlank="1" showInputMessage="1" showErrorMessage="1">
          <x14:formula1>
            <xm:f>Datos!$G$3:$G$8</xm:f>
          </x14:formula1>
          <xm:sqref>AI10:AI26</xm:sqref>
        </x14:dataValidation>
        <x14:dataValidation type="list" allowBlank="1" showInputMessage="1" showErrorMessage="1">
          <x14:formula1>
            <xm:f>Datos!$J$3:$J$6</xm:f>
          </x14:formula1>
          <xm:sqref>BV10:BV22 AX10:AX22 BJ10:BJ26</xm:sqref>
        </x14:dataValidation>
        <x14:dataValidation type="list" allowBlank="1" showInputMessage="1" showErrorMessage="1">
          <x14:formula1>
            <xm:f>Datos!$K$3:$K$4</xm:f>
          </x14:formula1>
          <xm:sqref>BX10:BX21 AZ10:AZ21 BL10:BL26</xm:sqref>
        </x14:dataValidation>
        <x14:dataValidation type="list" allowBlank="1" showInputMessage="1" showErrorMessage="1">
          <x14:formula1>
            <xm:f>Datos!$L$3:$L$4</xm:f>
          </x14:formula1>
          <xm:sqref>BY10:BY21 BA10:BA21 BM10:BM26</xm:sqref>
        </x14:dataValidation>
        <x14:dataValidation type="list" allowBlank="1" showInputMessage="1" showErrorMessage="1">
          <x14:formula1>
            <xm:f>Datos!$M$3:$M$4</xm:f>
          </x14:formula1>
          <xm:sqref>BD10:BD25 CB10:CB25 BP10:BP26</xm:sqref>
        </x14:dataValidation>
        <x14:dataValidation type="list" allowBlank="1" showInputMessage="1" showErrorMessage="1">
          <x14:formula1>
            <xm:f>Datos!$D$3:$D$29</xm:f>
          </x14:formula1>
          <xm:sqref>C10:C29</xm:sqref>
        </x14:dataValidation>
        <x14:dataValidation type="list" allowBlank="1" showInputMessage="1" showErrorMessage="1">
          <x14:formula1>
            <xm:f>Datos!$B$3:$B$10</xm:f>
          </x14:formula1>
          <xm:sqref>A10:A29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32"/>
      <c r="B1" s="418" t="s">
        <v>228</v>
      </c>
      <c r="C1" s="419"/>
      <c r="D1" s="419"/>
      <c r="E1" s="419"/>
      <c r="F1" s="419"/>
      <c r="G1" s="419"/>
      <c r="H1" s="419"/>
      <c r="I1" s="419"/>
      <c r="J1" s="419"/>
      <c r="K1" s="419"/>
      <c r="L1" s="419"/>
      <c r="M1" s="419"/>
      <c r="N1" s="419"/>
      <c r="O1" s="419"/>
      <c r="P1" s="419"/>
      <c r="Q1" s="419"/>
      <c r="R1" s="419"/>
      <c r="S1" s="419" t="s">
        <v>228</v>
      </c>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2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16"/>
      <c r="B2" s="420"/>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5"/>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17"/>
      <c r="B3" s="422"/>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6"/>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27"/>
      <c r="DT3" s="427"/>
      <c r="DU3" s="428"/>
      <c r="DV3" s="428"/>
      <c r="DW3" s="428"/>
      <c r="DX3" s="428"/>
      <c r="DY3" s="428"/>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27"/>
      <c r="DT4" s="427"/>
      <c r="DU4" s="429"/>
      <c r="DV4" s="429"/>
      <c r="DW4" s="429"/>
      <c r="DX4" s="429"/>
      <c r="DY4" s="429"/>
    </row>
    <row r="5" spans="1:129" ht="28.5" customHeight="1" x14ac:dyDescent="0.25">
      <c r="A5" s="517" t="s">
        <v>40</v>
      </c>
      <c r="B5" s="517"/>
      <c r="C5" s="517"/>
      <c r="D5" s="517"/>
      <c r="E5" s="517"/>
      <c r="F5" s="437" t="s">
        <v>41</v>
      </c>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8" t="s">
        <v>51</v>
      </c>
      <c r="AM5" s="438"/>
      <c r="AN5" s="438"/>
      <c r="AO5" s="438"/>
      <c r="AP5" s="438"/>
      <c r="AQ5" s="438"/>
      <c r="AR5" s="43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33" t="s">
        <v>231</v>
      </c>
      <c r="CD5" s="434"/>
      <c r="CE5" s="434"/>
      <c r="CF5" s="434"/>
      <c r="CG5" s="434"/>
      <c r="CH5" s="434"/>
      <c r="CI5" s="434"/>
      <c r="CJ5" s="434"/>
      <c r="CK5" s="435"/>
      <c r="DS5" s="427"/>
      <c r="DT5" s="427"/>
      <c r="DU5" s="65" t="s">
        <v>15</v>
      </c>
      <c r="DV5" s="65" t="s">
        <v>150</v>
      </c>
      <c r="DW5" s="65" t="s">
        <v>150</v>
      </c>
      <c r="DX5" s="65">
        <v>1</v>
      </c>
      <c r="DY5" s="65">
        <v>1</v>
      </c>
    </row>
    <row r="6" spans="1:129" ht="34.5" customHeight="1" x14ac:dyDescent="0.25">
      <c r="A6" s="517"/>
      <c r="B6" s="517"/>
      <c r="C6" s="517"/>
      <c r="D6" s="517"/>
      <c r="E6" s="51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8"/>
      <c r="AM6" s="438"/>
      <c r="AN6" s="438"/>
      <c r="AO6" s="438"/>
      <c r="AP6" s="438"/>
      <c r="AQ6" s="438"/>
      <c r="AR6" s="438"/>
      <c r="AS6" s="432" t="s">
        <v>189</v>
      </c>
      <c r="AT6" s="439"/>
      <c r="AU6" s="439"/>
      <c r="AV6" s="439"/>
      <c r="AW6" s="439"/>
      <c r="AX6" s="439"/>
      <c r="AY6" s="439"/>
      <c r="AZ6" s="439"/>
      <c r="BA6" s="439"/>
      <c r="BB6" s="430" t="s">
        <v>192</v>
      </c>
      <c r="BC6" s="431"/>
      <c r="BD6" s="431"/>
      <c r="BE6" s="431"/>
      <c r="BF6" s="431"/>
      <c r="BG6" s="431"/>
      <c r="BH6" s="431"/>
      <c r="BI6" s="431"/>
      <c r="BJ6" s="432"/>
      <c r="BK6" s="430" t="s">
        <v>191</v>
      </c>
      <c r="BL6" s="431"/>
      <c r="BM6" s="431"/>
      <c r="BN6" s="431"/>
      <c r="BO6" s="431"/>
      <c r="BP6" s="431"/>
      <c r="BQ6" s="431"/>
      <c r="BR6" s="431"/>
      <c r="BS6" s="432"/>
      <c r="BT6" s="430" t="s">
        <v>190</v>
      </c>
      <c r="BU6" s="431"/>
      <c r="BV6" s="431"/>
      <c r="BW6" s="431"/>
      <c r="BX6" s="431"/>
      <c r="BY6" s="431"/>
      <c r="BZ6" s="431"/>
      <c r="CA6" s="431"/>
      <c r="CB6" s="432"/>
      <c r="CC6" s="433" t="s">
        <v>232</v>
      </c>
      <c r="CD6" s="434"/>
      <c r="CE6" s="434"/>
      <c r="CF6" s="434"/>
      <c r="CG6" s="434"/>
      <c r="CH6" s="434"/>
      <c r="CI6" s="434"/>
      <c r="CJ6" s="434"/>
      <c r="CK6" s="435"/>
      <c r="DS6" s="427"/>
      <c r="DT6" s="427"/>
      <c r="DU6" s="65" t="s">
        <v>15</v>
      </c>
      <c r="DV6" s="65" t="s">
        <v>152</v>
      </c>
      <c r="DW6" s="65" t="s">
        <v>150</v>
      </c>
      <c r="DX6" s="65">
        <v>0</v>
      </c>
      <c r="DY6" s="65">
        <v>1</v>
      </c>
    </row>
    <row r="7" spans="1:129" ht="34.5" customHeight="1" x14ac:dyDescent="0.25">
      <c r="A7" s="157"/>
      <c r="B7" s="157"/>
      <c r="C7" s="157"/>
      <c r="D7" s="157"/>
      <c r="E7" s="157"/>
      <c r="F7" s="158"/>
      <c r="G7" s="516" t="s">
        <v>255</v>
      </c>
      <c r="H7" s="516"/>
      <c r="I7" s="516"/>
      <c r="J7" s="516"/>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427"/>
      <c r="DT7" s="427"/>
      <c r="DU7" s="65"/>
      <c r="DV7" s="65"/>
      <c r="DW7" s="65"/>
      <c r="DX7" s="65"/>
      <c r="DY7" s="65"/>
    </row>
    <row r="8" spans="1:129" ht="33.75" customHeight="1" x14ac:dyDescent="0.25">
      <c r="A8" s="436" t="s">
        <v>0</v>
      </c>
      <c r="B8" s="436" t="s">
        <v>1</v>
      </c>
      <c r="C8" s="436" t="s">
        <v>558</v>
      </c>
      <c r="D8" s="436" t="s">
        <v>2</v>
      </c>
      <c r="E8" s="436" t="s">
        <v>39</v>
      </c>
      <c r="F8" s="436" t="s">
        <v>274</v>
      </c>
      <c r="G8" s="436" t="s">
        <v>251</v>
      </c>
      <c r="H8" s="436" t="s">
        <v>252</v>
      </c>
      <c r="I8" s="436" t="s">
        <v>253</v>
      </c>
      <c r="J8" s="436" t="s">
        <v>254</v>
      </c>
      <c r="K8" s="436" t="s">
        <v>249</v>
      </c>
      <c r="L8" s="436" t="s">
        <v>46</v>
      </c>
      <c r="M8" s="436" t="s">
        <v>47</v>
      </c>
      <c r="N8" s="436" t="s">
        <v>35</v>
      </c>
      <c r="O8" s="436"/>
      <c r="P8" s="436"/>
      <c r="Q8" s="436" t="s">
        <v>170</v>
      </c>
      <c r="R8" s="436" t="s">
        <v>157</v>
      </c>
      <c r="S8" s="436" t="s">
        <v>176</v>
      </c>
      <c r="T8" s="436" t="s">
        <v>177</v>
      </c>
      <c r="U8" s="436" t="s">
        <v>178</v>
      </c>
      <c r="V8" s="436" t="s">
        <v>179</v>
      </c>
      <c r="W8" s="436" t="s">
        <v>180</v>
      </c>
      <c r="X8" s="436" t="s">
        <v>181</v>
      </c>
      <c r="Y8" s="436" t="s">
        <v>182</v>
      </c>
      <c r="Z8" s="436" t="s">
        <v>28</v>
      </c>
      <c r="AA8" s="436" t="s">
        <v>183</v>
      </c>
      <c r="AB8" s="436" t="s">
        <v>184</v>
      </c>
      <c r="AC8" s="88"/>
      <c r="AD8" s="436" t="s">
        <v>185</v>
      </c>
      <c r="AE8" s="88"/>
      <c r="AF8" s="436" t="s">
        <v>186</v>
      </c>
      <c r="AG8" s="436" t="s">
        <v>187</v>
      </c>
      <c r="AH8" s="436" t="s">
        <v>188</v>
      </c>
      <c r="AI8" s="436" t="s">
        <v>3</v>
      </c>
      <c r="AJ8" s="436"/>
      <c r="AK8" s="436"/>
      <c r="AL8" s="436" t="s">
        <v>48</v>
      </c>
      <c r="AM8" s="436" t="s">
        <v>159</v>
      </c>
      <c r="AN8" s="436" t="s">
        <v>160</v>
      </c>
      <c r="AO8" s="436" t="s">
        <v>161</v>
      </c>
      <c r="AP8" s="436" t="s">
        <v>36</v>
      </c>
      <c r="AQ8" s="436" t="s">
        <v>37</v>
      </c>
      <c r="AR8" s="436" t="s">
        <v>162</v>
      </c>
      <c r="AS8" s="443" t="s">
        <v>49</v>
      </c>
      <c r="AT8" s="444"/>
      <c r="AU8" s="440" t="s">
        <v>166</v>
      </c>
      <c r="AV8" s="441"/>
      <c r="AW8" s="441"/>
      <c r="AX8" s="442"/>
      <c r="AY8" s="440" t="s">
        <v>165</v>
      </c>
      <c r="AZ8" s="441"/>
      <c r="BA8" s="442"/>
      <c r="BB8" s="443" t="s">
        <v>49</v>
      </c>
      <c r="BC8" s="444"/>
      <c r="BD8" s="440" t="s">
        <v>166</v>
      </c>
      <c r="BE8" s="441"/>
      <c r="BF8" s="441"/>
      <c r="BG8" s="442"/>
      <c r="BH8" s="440" t="s">
        <v>165</v>
      </c>
      <c r="BI8" s="441"/>
      <c r="BJ8" s="442"/>
      <c r="BK8" s="443" t="s">
        <v>49</v>
      </c>
      <c r="BL8" s="444"/>
      <c r="BM8" s="440" t="s">
        <v>166</v>
      </c>
      <c r="BN8" s="441"/>
      <c r="BO8" s="441"/>
      <c r="BP8" s="442"/>
      <c r="BQ8" s="440" t="s">
        <v>165</v>
      </c>
      <c r="BR8" s="441"/>
      <c r="BS8" s="442"/>
      <c r="BT8" s="443" t="s">
        <v>49</v>
      </c>
      <c r="BU8" s="444"/>
      <c r="BV8" s="440" t="s">
        <v>166</v>
      </c>
      <c r="BW8" s="441"/>
      <c r="BX8" s="441"/>
      <c r="BY8" s="442"/>
      <c r="BZ8" s="440" t="s">
        <v>165</v>
      </c>
      <c r="CA8" s="441"/>
      <c r="CB8" s="442"/>
      <c r="CC8" s="436" t="s">
        <v>234</v>
      </c>
      <c r="CD8" s="445" t="s">
        <v>230</v>
      </c>
      <c r="CE8" s="436" t="s">
        <v>233</v>
      </c>
      <c r="CF8" s="436" t="s">
        <v>235</v>
      </c>
      <c r="CG8" s="445" t="s">
        <v>230</v>
      </c>
      <c r="CH8" s="436" t="s">
        <v>233</v>
      </c>
      <c r="CI8" s="436" t="s">
        <v>236</v>
      </c>
      <c r="CJ8" s="445" t="s">
        <v>230</v>
      </c>
      <c r="CK8" s="436" t="s">
        <v>233</v>
      </c>
      <c r="DE8" s="447" t="s">
        <v>154</v>
      </c>
      <c r="DF8" s="447"/>
      <c r="DG8" s="447"/>
      <c r="DS8" s="427"/>
      <c r="DT8" s="427"/>
      <c r="DU8" s="65" t="s">
        <v>15</v>
      </c>
      <c r="DV8" s="65" t="s">
        <v>150</v>
      </c>
      <c r="DW8" s="65" t="s">
        <v>152</v>
      </c>
      <c r="DX8" s="65">
        <v>1</v>
      </c>
      <c r="DY8" s="65">
        <v>0</v>
      </c>
    </row>
    <row r="9" spans="1:129" ht="33.75" customHeight="1" x14ac:dyDescent="0.25">
      <c r="A9" s="436"/>
      <c r="B9" s="436"/>
      <c r="C9" s="436"/>
      <c r="D9" s="436"/>
      <c r="E9" s="436"/>
      <c r="F9" s="436"/>
      <c r="G9" s="436"/>
      <c r="H9" s="436"/>
      <c r="I9" s="436"/>
      <c r="J9" s="436"/>
      <c r="K9" s="436"/>
      <c r="L9" s="436"/>
      <c r="M9" s="436"/>
      <c r="N9" s="88" t="s">
        <v>4</v>
      </c>
      <c r="O9" s="88" t="s">
        <v>5</v>
      </c>
      <c r="P9" s="88" t="s">
        <v>6</v>
      </c>
      <c r="Q9" s="436"/>
      <c r="R9" s="436"/>
      <c r="S9" s="436"/>
      <c r="T9" s="436" t="s">
        <v>171</v>
      </c>
      <c r="U9" s="436" t="s">
        <v>56</v>
      </c>
      <c r="V9" s="436" t="s">
        <v>172</v>
      </c>
      <c r="W9" s="436" t="s">
        <v>173</v>
      </c>
      <c r="X9" s="436" t="s">
        <v>174</v>
      </c>
      <c r="Y9" s="436" t="s">
        <v>175</v>
      </c>
      <c r="Z9" s="436"/>
      <c r="AA9" s="436"/>
      <c r="AB9" s="436"/>
      <c r="AC9" s="88"/>
      <c r="AD9" s="436"/>
      <c r="AE9" s="88"/>
      <c r="AF9" s="436"/>
      <c r="AG9" s="436"/>
      <c r="AH9" s="436"/>
      <c r="AI9" s="88" t="s">
        <v>4</v>
      </c>
      <c r="AJ9" s="88" t="s">
        <v>5</v>
      </c>
      <c r="AK9" s="88" t="s">
        <v>6</v>
      </c>
      <c r="AL9" s="436"/>
      <c r="AM9" s="436"/>
      <c r="AN9" s="436"/>
      <c r="AO9" s="436"/>
      <c r="AP9" s="436"/>
      <c r="AQ9" s="436"/>
      <c r="AR9" s="43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36"/>
      <c r="CD9" s="446"/>
      <c r="CE9" s="436"/>
      <c r="CF9" s="436"/>
      <c r="CG9" s="446"/>
      <c r="CH9" s="436"/>
      <c r="CI9" s="436"/>
      <c r="CJ9" s="446"/>
      <c r="CK9" s="436"/>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48" t="s">
        <v>53</v>
      </c>
      <c r="B10" s="448" t="s">
        <v>194</v>
      </c>
      <c r="C10" s="448" t="s">
        <v>239</v>
      </c>
      <c r="D10" s="449" t="s">
        <v>217</v>
      </c>
      <c r="E10" s="448" t="s">
        <v>275</v>
      </c>
      <c r="F10" s="448" t="s">
        <v>276</v>
      </c>
      <c r="G10" s="448"/>
      <c r="H10" s="448"/>
      <c r="I10" s="448"/>
      <c r="J10" s="448"/>
      <c r="K10" s="448"/>
      <c r="L10" s="448" t="s">
        <v>277</v>
      </c>
      <c r="M10" s="448" t="s">
        <v>278</v>
      </c>
      <c r="N10" s="463" t="s">
        <v>11</v>
      </c>
      <c r="O10" s="463" t="s">
        <v>14</v>
      </c>
      <c r="P10" s="463" t="str">
        <f>INDEX([9]Validacion!$C$15:$G$19,'Mapa de Riesgos'!CY10:CY14,'Mapa de Riesgos'!CZ10:CZ14)</f>
        <v>Alta</v>
      </c>
      <c r="Q10" s="85" t="s">
        <v>279</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65">
        <f>(IF(AD10="Fuerte",100,IF(AD10="Moderado",50,0))+IF(AD11="Fuerte",100,IF(AD11="Moderado",50,0))+(IF(AD12="Fuerte",100,IF(AD12="Moderado",50,0))+IF(AD13="Fuerte",100,IF(AD13="Moderado",50,0))+IF(AD14="Fuerte",100,IF(AD14="Moderado",50,0)))/5)</f>
        <v>260</v>
      </c>
      <c r="AF10" s="463" t="str">
        <f>IF(AE10&gt;=100,"Fuerte",IF(OR(AE10=99,AE10&gt;=50),"Moderado","Débil"))</f>
        <v>Fuerte</v>
      </c>
      <c r="AG10" s="463" t="s">
        <v>150</v>
      </c>
      <c r="AH10" s="463" t="s">
        <v>152</v>
      </c>
      <c r="AI10" s="463" t="str">
        <f>VLOOKUP(IF(DE10=0,DE10+1,IF(DE10&lt;0,DE10+2,DE10)),[9]Validacion!$J$15:$K$19,2,FALSE)</f>
        <v>Rara Vez</v>
      </c>
      <c r="AJ10" s="463" t="str">
        <f>VLOOKUP(IF(DG10=0,DG10+1,DG10),[9]Validacion!$J$23:$K$27,2,FALSE)</f>
        <v>Mayor</v>
      </c>
      <c r="AK10" s="463" t="str">
        <f>INDEX([9]Validacion!$C$15:$G$19,IF(DE10=0,DE10+1,IF(DE10&lt;0,DE10+2,'Mapa de Riesgos'!DE10:DE14)),IF(DG10=0,DG10+1,'Mapa de Riesgos'!DG10:DG14))</f>
        <v>Alta</v>
      </c>
      <c r="AL10" s="464" t="s">
        <v>226</v>
      </c>
      <c r="AM10" s="85" t="s">
        <v>280</v>
      </c>
      <c r="AN10" s="85" t="s">
        <v>281</v>
      </c>
      <c r="AO10" s="93" t="s">
        <v>282</v>
      </c>
      <c r="AP10" s="84">
        <v>43467</v>
      </c>
      <c r="AQ10" s="84">
        <v>43830</v>
      </c>
      <c r="AR10" s="93" t="s">
        <v>283</v>
      </c>
      <c r="AS10" s="20"/>
      <c r="AT10" s="20"/>
      <c r="AU10" s="12"/>
      <c r="AV10" s="93"/>
      <c r="AW10" s="93"/>
      <c r="AX10" s="107"/>
      <c r="AY10" s="460"/>
      <c r="AZ10" s="91"/>
      <c r="BA10" s="460"/>
      <c r="BB10" s="20"/>
      <c r="BC10" s="93"/>
      <c r="BD10" s="85"/>
      <c r="BE10" s="85"/>
      <c r="BF10" s="16"/>
      <c r="BG10" s="86"/>
      <c r="BH10" s="451"/>
      <c r="BI10" s="451"/>
      <c r="BJ10" s="454"/>
      <c r="BK10" s="20"/>
      <c r="BL10" s="93"/>
      <c r="BM10" s="85"/>
      <c r="BN10" s="85"/>
      <c r="BO10" s="18"/>
      <c r="BP10" s="86"/>
      <c r="BQ10" s="451"/>
      <c r="BR10" s="451"/>
      <c r="BS10" s="454"/>
      <c r="BT10" s="17"/>
      <c r="BU10" s="17"/>
      <c r="BV10" s="17"/>
      <c r="BW10" s="17"/>
      <c r="BX10" s="17"/>
      <c r="BY10" s="17"/>
      <c r="BZ10" s="17"/>
      <c r="CA10" s="17"/>
      <c r="CB10" s="17"/>
      <c r="CC10" s="93"/>
      <c r="CD10" s="93"/>
      <c r="CE10" s="93"/>
      <c r="CF10" s="93"/>
      <c r="CG10" s="93"/>
      <c r="CH10" s="93"/>
      <c r="CI10" s="93"/>
      <c r="CJ10" s="93"/>
      <c r="CK10" s="93"/>
      <c r="CY10" s="457">
        <f>VLOOKUP(N10,[9]Validacion!$I$15:$M$19,2,FALSE)</f>
        <v>1</v>
      </c>
      <c r="CZ10" s="457">
        <f>VLOOKUP(O10,[9]Validacion!$I$23:$J$27,2,FALSE)</f>
        <v>4</v>
      </c>
      <c r="DD10" s="457">
        <f>VLOOKUP($N10,[9]Validacion!$I$15:$M$19,2,FALSE)</f>
        <v>1</v>
      </c>
      <c r="DE10" s="457">
        <f>IF(AF10="Fuerte",DD10-2,IF(AND(AF10="Moderado",AG10="Directamente",AH10="Directamente"),DD10-1,IF(AND(AF10="Moderado",AG10="No Disminuye",AH10="Directamente"),DD10,IF(AND(AF10="Moderado",AG10="Directamente",AH10="No Disminuye"),DD10-1,DD10))))</f>
        <v>-1</v>
      </c>
      <c r="DF10" s="457">
        <f>VLOOKUP($O10,[9]Validacion!$I$23:$J$27,2,FALSE)</f>
        <v>4</v>
      </c>
      <c r="DG10" s="466">
        <f>IF(AF10="Fuerte",DF10,IF(AND(AF10="Moderado",AG10="Directamente",AH10="Directamente"),DF10-1,IF(AND(AF10="Moderado",AG10="No Disminuye",AH10="Directamente"),DF10-1,IF(AND(AF10="Moderado",AG10="Directamente",AH10="No Disminuye"),DF10,DF10))))</f>
        <v>4</v>
      </c>
    </row>
    <row r="11" spans="1:129" s="11" customFormat="1" ht="92.25" customHeight="1" x14ac:dyDescent="0.25">
      <c r="A11" s="448"/>
      <c r="B11" s="448"/>
      <c r="C11" s="448"/>
      <c r="D11" s="449"/>
      <c r="E11" s="448"/>
      <c r="F11" s="448"/>
      <c r="G11" s="448"/>
      <c r="H11" s="448"/>
      <c r="I11" s="448"/>
      <c r="J11" s="448"/>
      <c r="K11" s="448"/>
      <c r="L11" s="448"/>
      <c r="M11" s="448"/>
      <c r="N11" s="463"/>
      <c r="O11" s="463"/>
      <c r="P11" s="463"/>
      <c r="Q11" s="93" t="s">
        <v>284</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65"/>
      <c r="AF11" s="463"/>
      <c r="AG11" s="463"/>
      <c r="AH11" s="463"/>
      <c r="AI11" s="463"/>
      <c r="AJ11" s="463"/>
      <c r="AK11" s="463"/>
      <c r="AL11" s="464"/>
      <c r="AM11" s="85" t="s">
        <v>285</v>
      </c>
      <c r="AN11" s="85" t="s">
        <v>286</v>
      </c>
      <c r="AO11" s="93" t="s">
        <v>282</v>
      </c>
      <c r="AP11" s="84">
        <v>43467</v>
      </c>
      <c r="AQ11" s="84">
        <v>43830</v>
      </c>
      <c r="AR11" s="93" t="s">
        <v>287</v>
      </c>
      <c r="AS11" s="20"/>
      <c r="AT11" s="20"/>
      <c r="AU11" s="91"/>
      <c r="AV11" s="91"/>
      <c r="AW11" s="91"/>
      <c r="AX11" s="107"/>
      <c r="AY11" s="461"/>
      <c r="AZ11" s="99"/>
      <c r="BA11" s="461"/>
      <c r="BB11" s="20"/>
      <c r="BC11" s="20"/>
      <c r="BD11" s="85"/>
      <c r="BE11" s="85"/>
      <c r="BF11" s="16"/>
      <c r="BG11" s="86"/>
      <c r="BH11" s="452"/>
      <c r="BI11" s="452"/>
      <c r="BJ11" s="455"/>
      <c r="BK11" s="20"/>
      <c r="BL11" s="20"/>
      <c r="BM11" s="85"/>
      <c r="BN11" s="85"/>
      <c r="BO11" s="19"/>
      <c r="BP11" s="86"/>
      <c r="BQ11" s="452"/>
      <c r="BR11" s="452"/>
      <c r="BS11" s="455"/>
      <c r="BT11" s="17"/>
      <c r="BU11" s="17"/>
      <c r="BV11" s="17"/>
      <c r="BW11" s="17"/>
      <c r="BX11" s="17"/>
      <c r="BY11" s="17"/>
      <c r="BZ11" s="17"/>
      <c r="CA11" s="17"/>
      <c r="CB11" s="17"/>
      <c r="CC11" s="93"/>
      <c r="CD11" s="93"/>
      <c r="CE11" s="93"/>
      <c r="CF11" s="93"/>
      <c r="CG11" s="93"/>
      <c r="CH11" s="93"/>
      <c r="CI11" s="93"/>
      <c r="CJ11" s="93"/>
      <c r="CK11" s="93"/>
      <c r="CY11" s="458"/>
      <c r="CZ11" s="458"/>
      <c r="DD11" s="458"/>
      <c r="DE11" s="458"/>
      <c r="DF11" s="458"/>
      <c r="DG11" s="466"/>
    </row>
    <row r="12" spans="1:129" s="11" customFormat="1" ht="101.25" customHeight="1" x14ac:dyDescent="0.25">
      <c r="A12" s="448"/>
      <c r="B12" s="448"/>
      <c r="C12" s="448"/>
      <c r="D12" s="449"/>
      <c r="E12" s="448"/>
      <c r="F12" s="448"/>
      <c r="G12" s="448"/>
      <c r="H12" s="448"/>
      <c r="I12" s="448"/>
      <c r="J12" s="448"/>
      <c r="K12" s="448"/>
      <c r="L12" s="448"/>
      <c r="M12" s="448"/>
      <c r="N12" s="463"/>
      <c r="O12" s="463"/>
      <c r="P12" s="463"/>
      <c r="Q12" s="93" t="s">
        <v>288</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65"/>
      <c r="AF12" s="463"/>
      <c r="AG12" s="463"/>
      <c r="AH12" s="463"/>
      <c r="AI12" s="463"/>
      <c r="AJ12" s="463"/>
      <c r="AK12" s="463"/>
      <c r="AL12" s="464"/>
      <c r="AM12" s="85" t="s">
        <v>289</v>
      </c>
      <c r="AN12" s="85" t="s">
        <v>290</v>
      </c>
      <c r="AO12" s="93" t="s">
        <v>282</v>
      </c>
      <c r="AP12" s="84">
        <v>43467</v>
      </c>
      <c r="AQ12" s="84">
        <v>43830</v>
      </c>
      <c r="AR12" s="93" t="s">
        <v>291</v>
      </c>
      <c r="AS12" s="20"/>
      <c r="AT12" s="20"/>
      <c r="AU12" s="91"/>
      <c r="AV12" s="91"/>
      <c r="AW12" s="91"/>
      <c r="AX12" s="107"/>
      <c r="AY12" s="461"/>
      <c r="AZ12" s="99"/>
      <c r="BA12" s="461"/>
      <c r="BB12" s="20"/>
      <c r="BC12" s="20"/>
      <c r="BD12" s="85"/>
      <c r="BE12" s="85"/>
      <c r="BF12" s="16"/>
      <c r="BG12" s="86"/>
      <c r="BH12" s="452"/>
      <c r="BI12" s="452"/>
      <c r="BJ12" s="455"/>
      <c r="BK12" s="20"/>
      <c r="BL12" s="20"/>
      <c r="BM12" s="85"/>
      <c r="BN12" s="85"/>
      <c r="BO12" s="19"/>
      <c r="BP12" s="86"/>
      <c r="BQ12" s="452"/>
      <c r="BR12" s="452"/>
      <c r="BS12" s="455"/>
      <c r="BT12" s="17"/>
      <c r="BU12" s="17"/>
      <c r="BV12" s="17"/>
      <c r="BW12" s="17"/>
      <c r="BX12" s="17"/>
      <c r="BY12" s="17"/>
      <c r="BZ12" s="17"/>
      <c r="CA12" s="17"/>
      <c r="CB12" s="17"/>
      <c r="CC12" s="93"/>
      <c r="CD12" s="93"/>
      <c r="CE12" s="93"/>
      <c r="CF12" s="93"/>
      <c r="CG12" s="93"/>
      <c r="CH12" s="93"/>
      <c r="CI12" s="93"/>
      <c r="CJ12" s="93"/>
      <c r="CK12" s="93"/>
      <c r="CY12" s="458"/>
      <c r="CZ12" s="458"/>
      <c r="DD12" s="458"/>
      <c r="DE12" s="458"/>
      <c r="DF12" s="458"/>
      <c r="DG12" s="466"/>
    </row>
    <row r="13" spans="1:129" s="11" customFormat="1" ht="69" customHeight="1" x14ac:dyDescent="0.25">
      <c r="A13" s="448"/>
      <c r="B13" s="448"/>
      <c r="C13" s="448"/>
      <c r="D13" s="449"/>
      <c r="E13" s="448"/>
      <c r="F13" s="448"/>
      <c r="G13" s="448"/>
      <c r="H13" s="448"/>
      <c r="I13" s="448"/>
      <c r="J13" s="448"/>
      <c r="K13" s="448"/>
      <c r="L13" s="448"/>
      <c r="M13" s="448"/>
      <c r="N13" s="463"/>
      <c r="O13" s="463"/>
      <c r="P13" s="463"/>
      <c r="Q13" s="93" t="s">
        <v>292</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65"/>
      <c r="AF13" s="463"/>
      <c r="AG13" s="463"/>
      <c r="AH13" s="463"/>
      <c r="AI13" s="463"/>
      <c r="AJ13" s="463"/>
      <c r="AK13" s="463"/>
      <c r="AL13" s="464"/>
      <c r="AM13" s="85" t="s">
        <v>293</v>
      </c>
      <c r="AN13" s="85" t="s">
        <v>294</v>
      </c>
      <c r="AO13" s="93" t="s">
        <v>282</v>
      </c>
      <c r="AP13" s="84">
        <v>43467</v>
      </c>
      <c r="AQ13" s="84">
        <v>43830</v>
      </c>
      <c r="AR13" s="93" t="s">
        <v>295</v>
      </c>
      <c r="AS13" s="20"/>
      <c r="AT13" s="20"/>
      <c r="AU13" s="91"/>
      <c r="AV13" s="460"/>
      <c r="AW13" s="460"/>
      <c r="AX13" s="467"/>
      <c r="AY13" s="461"/>
      <c r="AZ13" s="99"/>
      <c r="BA13" s="461"/>
      <c r="BB13" s="20"/>
      <c r="BC13" s="20"/>
      <c r="BD13" s="85"/>
      <c r="BE13" s="85"/>
      <c r="BF13" s="16"/>
      <c r="BG13" s="86"/>
      <c r="BH13" s="452"/>
      <c r="BI13" s="452"/>
      <c r="BJ13" s="455"/>
      <c r="BK13" s="20"/>
      <c r="BL13" s="20"/>
      <c r="BM13" s="85"/>
      <c r="BN13" s="85"/>
      <c r="BO13" s="19"/>
      <c r="BP13" s="86"/>
      <c r="BQ13" s="452"/>
      <c r="BR13" s="452"/>
      <c r="BS13" s="455"/>
      <c r="BT13" s="17"/>
      <c r="BU13" s="17"/>
      <c r="BV13" s="17"/>
      <c r="BW13" s="17"/>
      <c r="BX13" s="17"/>
      <c r="BY13" s="17"/>
      <c r="BZ13" s="17"/>
      <c r="CA13" s="17"/>
      <c r="CB13" s="17"/>
      <c r="CC13" s="93"/>
      <c r="CD13" s="93"/>
      <c r="CE13" s="93"/>
      <c r="CF13" s="93"/>
      <c r="CG13" s="93"/>
      <c r="CH13" s="93"/>
      <c r="CI13" s="93"/>
      <c r="CJ13" s="93"/>
      <c r="CK13" s="93"/>
      <c r="CY13" s="458"/>
      <c r="CZ13" s="458"/>
      <c r="DD13" s="458"/>
      <c r="DE13" s="458"/>
      <c r="DF13" s="458"/>
      <c r="DG13" s="466"/>
    </row>
    <row r="14" spans="1:129" s="11" customFormat="1" ht="102.75" customHeight="1" x14ac:dyDescent="0.25">
      <c r="A14" s="448"/>
      <c r="B14" s="448"/>
      <c r="C14" s="448"/>
      <c r="D14" s="449"/>
      <c r="E14" s="448"/>
      <c r="F14" s="448"/>
      <c r="G14" s="448"/>
      <c r="H14" s="448"/>
      <c r="I14" s="448"/>
      <c r="J14" s="448"/>
      <c r="K14" s="448"/>
      <c r="L14" s="448"/>
      <c r="M14" s="448"/>
      <c r="N14" s="463"/>
      <c r="O14" s="463"/>
      <c r="P14" s="463"/>
      <c r="Q14" s="85" t="s">
        <v>296</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65"/>
      <c r="AF14" s="463"/>
      <c r="AG14" s="463"/>
      <c r="AH14" s="463"/>
      <c r="AI14" s="463"/>
      <c r="AJ14" s="463"/>
      <c r="AK14" s="463"/>
      <c r="AL14" s="464"/>
      <c r="AM14" s="85" t="s">
        <v>297</v>
      </c>
      <c r="AN14" s="85" t="s">
        <v>298</v>
      </c>
      <c r="AO14" s="93" t="s">
        <v>282</v>
      </c>
      <c r="AP14" s="84">
        <v>43467</v>
      </c>
      <c r="AQ14" s="84">
        <v>43830</v>
      </c>
      <c r="AR14" s="93" t="s">
        <v>299</v>
      </c>
      <c r="AS14" s="20"/>
      <c r="AT14" s="20"/>
      <c r="AU14" s="92"/>
      <c r="AV14" s="462"/>
      <c r="AW14" s="462"/>
      <c r="AX14" s="468"/>
      <c r="AY14" s="462"/>
      <c r="AZ14" s="92"/>
      <c r="BA14" s="462"/>
      <c r="BB14" s="20"/>
      <c r="BC14" s="20"/>
      <c r="BD14" s="85"/>
      <c r="BE14" s="85"/>
      <c r="BF14" s="90"/>
      <c r="BG14" s="86"/>
      <c r="BH14" s="453"/>
      <c r="BI14" s="453"/>
      <c r="BJ14" s="456"/>
      <c r="BK14" s="20"/>
      <c r="BL14" s="20"/>
      <c r="BM14" s="85"/>
      <c r="BN14" s="85"/>
      <c r="BO14" s="90"/>
      <c r="BP14" s="86"/>
      <c r="BQ14" s="453"/>
      <c r="BR14" s="453"/>
      <c r="BS14" s="456"/>
      <c r="BT14" s="17"/>
      <c r="BU14" s="17"/>
      <c r="BV14" s="17"/>
      <c r="BW14" s="17"/>
      <c r="BX14" s="17"/>
      <c r="BY14" s="17"/>
      <c r="BZ14" s="17"/>
      <c r="CA14" s="17"/>
      <c r="CB14" s="17"/>
      <c r="CC14" s="93"/>
      <c r="CD14" s="93"/>
      <c r="CE14" s="93"/>
      <c r="CF14" s="93"/>
      <c r="CG14" s="93"/>
      <c r="CH14" s="93"/>
      <c r="CI14" s="93"/>
      <c r="CJ14" s="93"/>
      <c r="CK14" s="93"/>
      <c r="CY14" s="459"/>
      <c r="CZ14" s="459"/>
      <c r="DD14" s="458"/>
      <c r="DE14" s="458"/>
      <c r="DF14" s="458"/>
      <c r="DG14" s="466"/>
    </row>
    <row r="15" spans="1:129" ht="121.5" customHeight="1" x14ac:dyDescent="0.25">
      <c r="A15" s="448" t="s">
        <v>22</v>
      </c>
      <c r="B15" s="448" t="s">
        <v>194</v>
      </c>
      <c r="C15" s="448" t="s">
        <v>194</v>
      </c>
      <c r="D15" s="450" t="s">
        <v>201</v>
      </c>
      <c r="E15" s="448" t="s">
        <v>300</v>
      </c>
      <c r="F15" s="448" t="s">
        <v>301</v>
      </c>
      <c r="L15" s="448" t="s">
        <v>302</v>
      </c>
      <c r="M15" s="448" t="s">
        <v>303</v>
      </c>
      <c r="N15" s="463" t="s">
        <v>10</v>
      </c>
      <c r="O15" s="463" t="s">
        <v>14</v>
      </c>
      <c r="P15" s="463" t="str">
        <f>INDEX([9]Validacion!$C$15:$G$19,'Mapa de Riesgos'!CY15:CY17,'Mapa de Riesgos'!CZ15:CZ17)</f>
        <v>Alta</v>
      </c>
      <c r="Q15" s="85" t="s">
        <v>304</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65">
        <f>(IF(AD15="Fuerte",100,IF(AD15="Moderado",50,0))+IF(AD16="Fuerte",100,IF(AD16="Moderado",50,0))+IF(AD17="Fuerte",100,IF(AD17="Moderado",50,0)))/3</f>
        <v>100</v>
      </c>
      <c r="AF15" s="463" t="str">
        <f>IF(AE15=100,"Fuerte",IF(OR(AE15=99,AE15&gt;=50),"Moderado","Débil"))</f>
        <v>Fuerte</v>
      </c>
      <c r="AG15" s="463" t="s">
        <v>150</v>
      </c>
      <c r="AH15" s="463" t="s">
        <v>152</v>
      </c>
      <c r="AI15" s="463" t="str">
        <f>VLOOKUP(IF(DE15=0,DE15+1,DE15),[9]Validacion!$J$15:$K$19,2,FALSE)</f>
        <v>Rara Vez</v>
      </c>
      <c r="AJ15" s="463" t="str">
        <f>VLOOKUP(IF(DG15=0,DG15+1,DG15),[9]Validacion!$J$23:$K$27,2,FALSE)</f>
        <v>Mayor</v>
      </c>
      <c r="AK15" s="463" t="str">
        <f>INDEX([9]Validacion!$C$15:$G$19,IF(DE15=0,DE15+1,'Mapa de Riesgos'!DE15:DE17),IF(DG15=0,DG15+1,'Mapa de Riesgos'!DG15:DG17))</f>
        <v>Alta</v>
      </c>
      <c r="AL15" s="463" t="s">
        <v>226</v>
      </c>
      <c r="AM15" s="93" t="s">
        <v>305</v>
      </c>
      <c r="AN15" s="93" t="s">
        <v>306</v>
      </c>
      <c r="AO15" s="93" t="s">
        <v>22</v>
      </c>
      <c r="AP15" s="84">
        <v>43467</v>
      </c>
      <c r="AQ15" s="84">
        <v>43830</v>
      </c>
      <c r="AR15" s="93" t="s">
        <v>307</v>
      </c>
      <c r="AS15" s="93"/>
      <c r="AT15" s="93"/>
      <c r="AU15" s="93"/>
      <c r="AV15" s="93"/>
      <c r="AW15" s="113"/>
      <c r="AX15" s="86"/>
      <c r="AY15" s="457"/>
      <c r="AZ15" s="94"/>
      <c r="BA15" s="457"/>
      <c r="BB15" s="114"/>
      <c r="BC15" s="114"/>
      <c r="BD15" s="114"/>
      <c r="BE15" s="114"/>
      <c r="BF15" s="115"/>
      <c r="BG15" s="116"/>
      <c r="BH15" s="477"/>
      <c r="BI15" s="477"/>
      <c r="BJ15" s="486"/>
      <c r="BK15" s="114"/>
      <c r="BL15" s="114"/>
      <c r="BM15" s="114"/>
      <c r="BN15" s="114"/>
      <c r="BO15" s="115"/>
      <c r="BP15" s="116"/>
      <c r="BQ15" s="477"/>
      <c r="BR15" s="477"/>
      <c r="BS15" s="454"/>
      <c r="BT15" s="117"/>
      <c r="BU15" s="117"/>
      <c r="BV15" s="117"/>
      <c r="BW15" s="117"/>
      <c r="BX15" s="117"/>
      <c r="BY15" s="117"/>
      <c r="BZ15" s="117"/>
      <c r="CA15" s="117"/>
      <c r="CB15" s="117"/>
      <c r="CC15" s="93"/>
      <c r="CD15" s="93"/>
      <c r="CE15" s="93"/>
      <c r="CF15" s="93"/>
      <c r="CG15" s="93"/>
      <c r="CH15" s="93"/>
      <c r="CI15" s="93"/>
      <c r="CJ15" s="93"/>
      <c r="CK15" s="93"/>
      <c r="CM15" s="480"/>
      <c r="CY15" s="457">
        <f>VLOOKUP(N15,[9]Validacion!$I$15:$M$19,2,FALSE)</f>
        <v>2</v>
      </c>
      <c r="CZ15" s="457">
        <f>VLOOKUP(O15,[9]Validacion!$I$23:$J$27,2,FALSE)</f>
        <v>4</v>
      </c>
      <c r="DD15" s="457">
        <f>VLOOKUP($N15,[9]Validacion!$I$15:$M$19,2,FALSE)</f>
        <v>2</v>
      </c>
      <c r="DE15" s="457">
        <f>IF(AF15="Fuerte",DD15-2,IF(AND(AF15="Moderado",AG15="Directamente",AH15="Directamente"),DD15-1,IF(AND(AF15="Moderado",AG15="No Disminuye",AH15="Directamente"),DD15,IF(AND(AF15="Moderado",AG15="Directamente",AH15="No Disminuye"),DD15-1,DD15))))</f>
        <v>0</v>
      </c>
      <c r="DF15" s="457">
        <f>VLOOKUP($O15,[9]Validacion!$I$23:$J$27,2,FALSE)</f>
        <v>4</v>
      </c>
      <c r="DG15" s="466">
        <f>IF(AF15="Fuerte",DF15,IF(AND(AF15="Moderado",AG15="Directamente",AH15="Directamente"),DF15-1,IF(AND(AF15="Moderado",AG15="No Disminuye",AH15="Directamente"),DF15-1,IF(AND(AF15="Moderado",AG15="Directamente",AH15="No Disminuye"),DF15,DF15))))</f>
        <v>4</v>
      </c>
    </row>
    <row r="16" spans="1:129" ht="87.75" customHeight="1" x14ac:dyDescent="0.25">
      <c r="A16" s="448"/>
      <c r="B16" s="448"/>
      <c r="C16" s="448"/>
      <c r="D16" s="450"/>
      <c r="E16" s="448"/>
      <c r="F16" s="448"/>
      <c r="L16" s="448"/>
      <c r="M16" s="448"/>
      <c r="N16" s="463"/>
      <c r="O16" s="463"/>
      <c r="P16" s="463"/>
      <c r="Q16" s="85" t="s">
        <v>308</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65"/>
      <c r="AF16" s="463"/>
      <c r="AG16" s="463"/>
      <c r="AH16" s="463"/>
      <c r="AI16" s="463"/>
      <c r="AJ16" s="463"/>
      <c r="AK16" s="463"/>
      <c r="AL16" s="463"/>
      <c r="AM16" s="93" t="s">
        <v>309</v>
      </c>
      <c r="AN16" s="93" t="s">
        <v>310</v>
      </c>
      <c r="AO16" s="93" t="s">
        <v>22</v>
      </c>
      <c r="AP16" s="84">
        <v>43467</v>
      </c>
      <c r="AQ16" s="84">
        <v>43830</v>
      </c>
      <c r="AR16" s="93" t="s">
        <v>311</v>
      </c>
      <c r="AS16" s="93"/>
      <c r="AT16" s="93"/>
      <c r="AU16" s="460"/>
      <c r="AV16" s="460"/>
      <c r="AW16" s="471"/>
      <c r="AX16" s="473"/>
      <c r="AY16" s="458"/>
      <c r="AZ16" s="95"/>
      <c r="BA16" s="458"/>
      <c r="BB16" s="114"/>
      <c r="BC16" s="114"/>
      <c r="BD16" s="475"/>
      <c r="BE16" s="475"/>
      <c r="BF16" s="484"/>
      <c r="BG16" s="469"/>
      <c r="BH16" s="478"/>
      <c r="BI16" s="478"/>
      <c r="BJ16" s="487"/>
      <c r="BK16" s="114"/>
      <c r="BL16" s="114"/>
      <c r="BM16" s="475"/>
      <c r="BN16" s="475"/>
      <c r="BO16" s="484"/>
      <c r="BP16" s="469"/>
      <c r="BQ16" s="478"/>
      <c r="BR16" s="478"/>
      <c r="BS16" s="455"/>
      <c r="BT16" s="97"/>
      <c r="BU16" s="97"/>
      <c r="BV16" s="454"/>
      <c r="BW16" s="454"/>
      <c r="BX16" s="454"/>
      <c r="BY16" s="454"/>
      <c r="BZ16" s="454"/>
      <c r="CA16" s="97"/>
      <c r="CB16" s="454"/>
      <c r="CC16" s="93"/>
      <c r="CD16" s="93"/>
      <c r="CE16" s="93"/>
      <c r="CF16" s="93"/>
      <c r="CG16" s="93"/>
      <c r="CH16" s="93"/>
      <c r="CI16" s="93"/>
      <c r="CJ16" s="93"/>
      <c r="CK16" s="93"/>
      <c r="CM16" s="480"/>
      <c r="CY16" s="458"/>
      <c r="CZ16" s="458"/>
      <c r="DD16" s="458"/>
      <c r="DE16" s="458"/>
      <c r="DF16" s="458"/>
      <c r="DG16" s="466"/>
    </row>
    <row r="17" spans="1:112" ht="74.25" customHeight="1" x14ac:dyDescent="0.25">
      <c r="A17" s="448"/>
      <c r="B17" s="448"/>
      <c r="C17" s="448"/>
      <c r="D17" s="450"/>
      <c r="E17" s="448"/>
      <c r="F17" s="448"/>
      <c r="G17" s="111"/>
      <c r="H17" s="111"/>
      <c r="I17" s="111"/>
      <c r="J17" s="111"/>
      <c r="K17" s="111"/>
      <c r="L17" s="448"/>
      <c r="M17" s="448"/>
      <c r="N17" s="463"/>
      <c r="O17" s="463"/>
      <c r="P17" s="463"/>
      <c r="Q17" s="85" t="s">
        <v>312</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65"/>
      <c r="AF17" s="463"/>
      <c r="AG17" s="463"/>
      <c r="AH17" s="463"/>
      <c r="AI17" s="463"/>
      <c r="AJ17" s="463"/>
      <c r="AK17" s="463"/>
      <c r="AL17" s="463"/>
      <c r="AM17" s="93" t="s">
        <v>313</v>
      </c>
      <c r="AN17" s="93" t="s">
        <v>314</v>
      </c>
      <c r="AO17" s="93" t="s">
        <v>22</v>
      </c>
      <c r="AP17" s="84">
        <v>43467</v>
      </c>
      <c r="AQ17" s="84">
        <v>43830</v>
      </c>
      <c r="AR17" s="93" t="s">
        <v>315</v>
      </c>
      <c r="AS17" s="93"/>
      <c r="AT17" s="85"/>
      <c r="AU17" s="462"/>
      <c r="AV17" s="462"/>
      <c r="AW17" s="472"/>
      <c r="AX17" s="474"/>
      <c r="AY17" s="459"/>
      <c r="AZ17" s="96"/>
      <c r="BA17" s="459"/>
      <c r="BB17" s="114"/>
      <c r="BC17" s="118"/>
      <c r="BD17" s="476"/>
      <c r="BE17" s="476"/>
      <c r="BF17" s="485"/>
      <c r="BG17" s="470"/>
      <c r="BH17" s="479"/>
      <c r="BI17" s="479"/>
      <c r="BJ17" s="488"/>
      <c r="BK17" s="114"/>
      <c r="BL17" s="118"/>
      <c r="BM17" s="476"/>
      <c r="BN17" s="476"/>
      <c r="BO17" s="485"/>
      <c r="BP17" s="470"/>
      <c r="BQ17" s="479"/>
      <c r="BR17" s="479"/>
      <c r="BS17" s="456"/>
      <c r="BT17" s="98"/>
      <c r="BU17" s="98"/>
      <c r="BV17" s="456"/>
      <c r="BW17" s="456"/>
      <c r="BX17" s="456"/>
      <c r="BY17" s="456"/>
      <c r="BZ17" s="456"/>
      <c r="CA17" s="98"/>
      <c r="CB17" s="456"/>
      <c r="CC17" s="93"/>
      <c r="CD17" s="93"/>
      <c r="CE17" s="93"/>
      <c r="CF17" s="93"/>
      <c r="CG17" s="93"/>
      <c r="CH17" s="93"/>
      <c r="CI17" s="93"/>
      <c r="CJ17" s="93"/>
      <c r="CK17" s="93"/>
      <c r="CM17" s="480"/>
      <c r="CY17" s="459"/>
      <c r="CZ17" s="459"/>
      <c r="DD17" s="458"/>
      <c r="DE17" s="458"/>
      <c r="DF17" s="458"/>
      <c r="DG17" s="466"/>
    </row>
    <row r="18" spans="1:112" ht="108" customHeight="1" x14ac:dyDescent="0.25">
      <c r="A18" s="448" t="s">
        <v>316</v>
      </c>
      <c r="B18" s="448" t="s">
        <v>197</v>
      </c>
      <c r="C18" s="448" t="s">
        <v>197</v>
      </c>
      <c r="D18" s="481" t="s">
        <v>198</v>
      </c>
      <c r="E18" s="482" t="s">
        <v>317</v>
      </c>
      <c r="F18" s="483" t="s">
        <v>318</v>
      </c>
      <c r="G18" s="9" t="s">
        <v>45</v>
      </c>
      <c r="H18" s="9" t="s">
        <v>45</v>
      </c>
      <c r="I18" s="9" t="s">
        <v>45</v>
      </c>
      <c r="J18" s="9" t="s">
        <v>45</v>
      </c>
      <c r="K18" s="9" t="s">
        <v>45</v>
      </c>
      <c r="L18" s="483" t="s">
        <v>319</v>
      </c>
      <c r="M18" s="483" t="s">
        <v>320</v>
      </c>
      <c r="N18" s="463" t="s">
        <v>9</v>
      </c>
      <c r="O18" s="463" t="s">
        <v>14</v>
      </c>
      <c r="P18" s="463" t="str">
        <f>INDEX([9]Validacion!$C$15:$G$19,'Mapa de Riesgos'!CY18:CY20,'Mapa de Riesgos'!CZ18:CZ20)</f>
        <v>Extrema</v>
      </c>
      <c r="Q18" s="114" t="s">
        <v>321</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65">
        <f>(IF(AD18="Fuerte",100,IF(AD18="Moderado",50,0))+IF(AD19="Fuerte",100,IF(AD19="Moderado",50,0))+IF(AD20="Fuerte",100,IF(AD20="Moderado",50,0)))/3</f>
        <v>100</v>
      </c>
      <c r="AF18" s="463" t="str">
        <f>IF(AE18=100,"Fuerte",IF(OR(AE18=99,AE18&gt;=50),"Moderado","Débil"))</f>
        <v>Fuerte</v>
      </c>
      <c r="AG18" s="463" t="s">
        <v>150</v>
      </c>
      <c r="AH18" s="463" t="s">
        <v>152</v>
      </c>
      <c r="AI18" s="463" t="str">
        <f>VLOOKUP(IF(DE18=0,DE18+1,IF(DE18&lt;0,DE18+2,DE18)),[9]Validacion!$J$15:$K$19,2,FALSE)</f>
        <v>Rara Vez</v>
      </c>
      <c r="AJ18" s="463" t="str">
        <f>VLOOKUP(IF(DG18=0,DG18+1,DG18),[9]Validacion!$J$23:$K$27,2,FALSE)</f>
        <v>Mayor</v>
      </c>
      <c r="AK18" s="463" t="str">
        <f>INDEX([9]Validacion!$C$15:$G$19,IF(DE18=0,DE18+1,IF(DE18&lt;0,DE18+2,'Mapa de Riesgos'!DE18:DE20)),IF(DG18=0,DG18+1,'Mapa de Riesgos'!DG18:DG20))</f>
        <v>Alta</v>
      </c>
      <c r="AL18" s="463" t="s">
        <v>226</v>
      </c>
      <c r="AM18" s="114" t="s">
        <v>322</v>
      </c>
      <c r="AN18" s="114" t="s">
        <v>323</v>
      </c>
      <c r="AO18" s="93" t="s">
        <v>324</v>
      </c>
      <c r="AP18" s="84">
        <v>43525</v>
      </c>
      <c r="AQ18" s="84">
        <v>43830</v>
      </c>
      <c r="AR18" s="93" t="s">
        <v>325</v>
      </c>
      <c r="AS18" s="93"/>
      <c r="AT18" s="93"/>
      <c r="AU18" s="93"/>
      <c r="AV18" s="93"/>
      <c r="AW18" s="119"/>
      <c r="AX18" s="86"/>
      <c r="AY18" s="457"/>
      <c r="AZ18" s="94"/>
      <c r="BA18" s="457"/>
      <c r="BB18" s="114"/>
      <c r="BC18" s="114"/>
      <c r="BD18" s="114"/>
      <c r="BE18" s="114"/>
      <c r="BF18" s="120"/>
      <c r="BG18" s="116"/>
      <c r="BH18" s="477"/>
      <c r="BI18" s="477"/>
      <c r="BJ18" s="475" t="s">
        <v>326</v>
      </c>
      <c r="BK18" s="114"/>
      <c r="BL18" s="114"/>
      <c r="BM18" s="114"/>
      <c r="BN18" s="114"/>
      <c r="BO18" s="120"/>
      <c r="BP18" s="116"/>
      <c r="BQ18" s="477"/>
      <c r="BR18" s="477"/>
      <c r="BS18" s="475"/>
      <c r="BT18" s="117"/>
      <c r="BU18" s="117"/>
      <c r="BV18" s="117"/>
      <c r="BW18" s="117"/>
      <c r="BX18" s="117"/>
      <c r="BY18" s="117"/>
      <c r="BZ18" s="117"/>
      <c r="CA18" s="117"/>
      <c r="CB18" s="117"/>
      <c r="CC18" s="93"/>
      <c r="CD18" s="93"/>
      <c r="CE18" s="93"/>
      <c r="CF18" s="93"/>
      <c r="CG18" s="93"/>
      <c r="CH18" s="93"/>
      <c r="CI18" s="93"/>
      <c r="CJ18" s="93"/>
      <c r="CK18" s="93"/>
      <c r="CY18" s="457">
        <f>VLOOKUP(N18,[9]Validacion!$I$15:$M$19,2,FALSE)</f>
        <v>3</v>
      </c>
      <c r="CZ18" s="457">
        <f>VLOOKUP(O18,[9]Validacion!$I$23:$J$27,2,FALSE)</f>
        <v>4</v>
      </c>
      <c r="DD18" s="457">
        <f>VLOOKUP($N18,[9]Validacion!$I$15:$M$19,2,FALSE)</f>
        <v>3</v>
      </c>
      <c r="DE18" s="457">
        <f>IF(AF18="Fuerte",DD18-2,IF(AND(AF18="Moderado",AG18="Directamente",AH18="Directamente"),DD18-1,IF(AND(AF18="Moderado",AG18="No Disminuye",AH18="Directamente"),DD18,IF(AND(AF18="Moderado",AG18="Directamente",AH18="No Disminuye"),DD18-1,DD18))))</f>
        <v>1</v>
      </c>
      <c r="DF18" s="457">
        <f>VLOOKUP($O18,[9]Validacion!$I$23:$J$27,2,FALSE)</f>
        <v>4</v>
      </c>
      <c r="DG18" s="466">
        <f>IF(AF18="Fuerte",DF18,IF(AND(AF18="Moderado",AG18="Directamente",AH18="Directamente"),DF18-1,IF(AND(AF18="Moderado",AG18="No Disminuye",AH18="Directamente"),DF18-1,IF(AND(AF18="Moderado",AG18="Directamente",AH18="No Disminuye"),DF18,DF18))))</f>
        <v>4</v>
      </c>
      <c r="DH18" s="466" t="e">
        <f>IF(AJ18="Fuerte",#REF!-1,IF(AND(AJ18="Moderado",AK18="Directamente",AL18="Directamente"),#REF!-1,IF(AND(AJ18="Moderado",AK18="No Disminuye",AL18="Directamente"),#REF!-1,IF(AND(AJ18="Moderado",AK18="Directamente",AL18="No Disminuye"),#REF!,#REF!))))</f>
        <v>#REF!</v>
      </c>
    </row>
    <row r="19" spans="1:112" ht="120.75" customHeight="1" x14ac:dyDescent="0.25">
      <c r="A19" s="448"/>
      <c r="B19" s="448"/>
      <c r="C19" s="448"/>
      <c r="D19" s="481"/>
      <c r="E19" s="482"/>
      <c r="F19" s="483"/>
      <c r="G19" s="10" t="s">
        <v>224</v>
      </c>
      <c r="H19" s="10" t="s">
        <v>224</v>
      </c>
      <c r="I19" s="10" t="s">
        <v>224</v>
      </c>
      <c r="J19" s="10" t="s">
        <v>224</v>
      </c>
      <c r="K19" s="10" t="s">
        <v>224</v>
      </c>
      <c r="L19" s="483"/>
      <c r="M19" s="483"/>
      <c r="N19" s="463"/>
      <c r="O19" s="463"/>
      <c r="P19" s="463"/>
      <c r="Q19" s="114" t="s">
        <v>327</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65"/>
      <c r="AF19" s="463"/>
      <c r="AG19" s="463"/>
      <c r="AH19" s="463"/>
      <c r="AI19" s="463"/>
      <c r="AJ19" s="463"/>
      <c r="AK19" s="463"/>
      <c r="AL19" s="463"/>
      <c r="AM19" s="114" t="s">
        <v>328</v>
      </c>
      <c r="AN19" s="114" t="s">
        <v>329</v>
      </c>
      <c r="AO19" s="93" t="s">
        <v>324</v>
      </c>
      <c r="AP19" s="84">
        <v>43525</v>
      </c>
      <c r="AQ19" s="84">
        <v>43830</v>
      </c>
      <c r="AR19" s="93" t="s">
        <v>330</v>
      </c>
      <c r="AS19" s="93"/>
      <c r="AT19" s="93"/>
      <c r="AU19" s="93"/>
      <c r="AV19" s="93"/>
      <c r="AW19" s="119"/>
      <c r="AX19" s="86"/>
      <c r="AY19" s="458"/>
      <c r="AZ19" s="96"/>
      <c r="BA19" s="458"/>
      <c r="BB19" s="114"/>
      <c r="BC19" s="114"/>
      <c r="BD19" s="121"/>
      <c r="BE19" s="114"/>
      <c r="BF19" s="122"/>
      <c r="BG19" s="116"/>
      <c r="BH19" s="478"/>
      <c r="BI19" s="478"/>
      <c r="BJ19" s="489"/>
      <c r="BK19" s="114"/>
      <c r="BL19" s="114"/>
      <c r="BM19" s="121"/>
      <c r="BN19" s="114"/>
      <c r="BO19" s="122"/>
      <c r="BP19" s="116"/>
      <c r="BQ19" s="478"/>
      <c r="BR19" s="478"/>
      <c r="BS19" s="489"/>
      <c r="BT19" s="117"/>
      <c r="BU19" s="117"/>
      <c r="BV19" s="117"/>
      <c r="BW19" s="117"/>
      <c r="BX19" s="117"/>
      <c r="BY19" s="117"/>
      <c r="BZ19" s="117"/>
      <c r="CA19" s="117"/>
      <c r="CB19" s="117"/>
      <c r="CC19" s="93"/>
      <c r="CD19" s="93"/>
      <c r="CE19" s="93"/>
      <c r="CF19" s="93"/>
      <c r="CG19" s="93"/>
      <c r="CH19" s="93"/>
      <c r="CI19" s="93"/>
      <c r="CJ19" s="93"/>
      <c r="CK19" s="93"/>
      <c r="CY19" s="458"/>
      <c r="CZ19" s="458"/>
      <c r="DD19" s="458"/>
      <c r="DE19" s="458"/>
      <c r="DF19" s="458"/>
      <c r="DG19" s="466"/>
      <c r="DH19" s="466"/>
    </row>
    <row r="20" spans="1:112" ht="145.5" customHeight="1" x14ac:dyDescent="0.25">
      <c r="A20" s="448"/>
      <c r="B20" s="448"/>
      <c r="C20" s="448"/>
      <c r="D20" s="481"/>
      <c r="E20" s="482"/>
      <c r="F20" s="448"/>
      <c r="G20" s="10"/>
      <c r="H20" s="10"/>
      <c r="I20" s="10"/>
      <c r="J20" s="10"/>
      <c r="K20" s="10"/>
      <c r="L20" s="448"/>
      <c r="M20" s="483"/>
      <c r="N20" s="463"/>
      <c r="O20" s="463"/>
      <c r="P20" s="463"/>
      <c r="Q20" s="114" t="s">
        <v>331</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65"/>
      <c r="AF20" s="463"/>
      <c r="AG20" s="463"/>
      <c r="AH20" s="463"/>
      <c r="AI20" s="463"/>
      <c r="AJ20" s="463"/>
      <c r="AK20" s="463"/>
      <c r="AL20" s="463"/>
      <c r="AM20" s="114" t="s">
        <v>332</v>
      </c>
      <c r="AN20" s="114" t="s">
        <v>323</v>
      </c>
      <c r="AO20" s="114" t="s">
        <v>333</v>
      </c>
      <c r="AP20" s="84">
        <v>43525</v>
      </c>
      <c r="AQ20" s="84">
        <v>43830</v>
      </c>
      <c r="AR20" s="93" t="s">
        <v>334</v>
      </c>
      <c r="AS20" s="93"/>
      <c r="AT20" s="93"/>
      <c r="AU20" s="93"/>
      <c r="AV20" s="93"/>
      <c r="AW20" s="119"/>
      <c r="AX20" s="86"/>
      <c r="AY20" s="459"/>
      <c r="AZ20" s="96"/>
      <c r="BA20" s="459"/>
      <c r="BB20" s="114"/>
      <c r="BC20" s="114"/>
      <c r="BD20" s="121"/>
      <c r="BE20" s="114"/>
      <c r="BF20" s="122"/>
      <c r="BG20" s="116"/>
      <c r="BH20" s="479"/>
      <c r="BI20" s="479"/>
      <c r="BJ20" s="476"/>
      <c r="BK20" s="114"/>
      <c r="BL20" s="114"/>
      <c r="BM20" s="121"/>
      <c r="BN20" s="114"/>
      <c r="BO20" s="122"/>
      <c r="BP20" s="116"/>
      <c r="BQ20" s="479"/>
      <c r="BR20" s="479"/>
      <c r="BS20" s="476"/>
      <c r="BT20" s="117"/>
      <c r="BU20" s="117"/>
      <c r="BV20" s="117"/>
      <c r="BW20" s="117"/>
      <c r="BX20" s="117"/>
      <c r="BY20" s="117"/>
      <c r="BZ20" s="117"/>
      <c r="CA20" s="117"/>
      <c r="CB20" s="117"/>
      <c r="CC20" s="93"/>
      <c r="CD20" s="93"/>
      <c r="CE20" s="93"/>
      <c r="CF20" s="93"/>
      <c r="CG20" s="93"/>
      <c r="CH20" s="93"/>
      <c r="CI20" s="93"/>
      <c r="CJ20" s="93"/>
      <c r="CK20" s="93"/>
      <c r="CM20" s="123"/>
      <c r="CY20" s="459"/>
      <c r="CZ20" s="459"/>
      <c r="DD20" s="459"/>
      <c r="DE20" s="459"/>
      <c r="DF20" s="459"/>
      <c r="DG20" s="466"/>
      <c r="DH20" s="466"/>
    </row>
    <row r="21" spans="1:112" ht="132.75" customHeight="1" x14ac:dyDescent="0.25">
      <c r="A21" s="448" t="s">
        <v>54</v>
      </c>
      <c r="B21" s="448" t="s">
        <v>197</v>
      </c>
      <c r="C21" s="448" t="s">
        <v>197</v>
      </c>
      <c r="D21" s="481" t="s">
        <v>199</v>
      </c>
      <c r="E21" s="482" t="s">
        <v>317</v>
      </c>
      <c r="F21" s="448" t="s">
        <v>335</v>
      </c>
      <c r="G21" s="10"/>
      <c r="H21" s="10"/>
      <c r="I21" s="10"/>
      <c r="J21" s="10"/>
      <c r="K21" s="10"/>
      <c r="L21" s="448" t="s">
        <v>336</v>
      </c>
      <c r="M21" s="483" t="s">
        <v>337</v>
      </c>
      <c r="N21" s="463" t="s">
        <v>9</v>
      </c>
      <c r="O21" s="463" t="s">
        <v>14</v>
      </c>
      <c r="P21" s="463" t="str">
        <f>INDEX([9]Validacion!$C$15:$G$19,'Mapa de Riesgos'!CY21:CY23,'Mapa de Riesgos'!CZ21:CZ23)</f>
        <v>Extrema</v>
      </c>
      <c r="Q21" s="93" t="s">
        <v>338</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65">
        <f>(IF(AD21="Fuerte",100,IF(AD21="Moderado",50,0))+IF(AD22="Fuerte",100,IF(AD22="Moderado",50,0))+IF(AD23="Fuerte",100,IF(AD23="Moderado",50,0)))/3</f>
        <v>100</v>
      </c>
      <c r="AF21" s="463" t="str">
        <f>IF(AE21=100,"Fuerte",IF(OR(AE21=99,AE21&gt;=50),"Moderado","Débil"))</f>
        <v>Fuerte</v>
      </c>
      <c r="AG21" s="463" t="s">
        <v>150</v>
      </c>
      <c r="AH21" s="463" t="s">
        <v>152</v>
      </c>
      <c r="AI21" s="463" t="str">
        <f>VLOOKUP(IF(DE21=0,DE21+1,DE21),[9]Validacion!$J$15:$K$19,2,FALSE)</f>
        <v>Rara Vez</v>
      </c>
      <c r="AJ21" s="463" t="str">
        <f>VLOOKUP(IF(DG21=0,DG21+1,DG21),[9]Validacion!$J$23:$K$27,2,FALSE)</f>
        <v>Mayor</v>
      </c>
      <c r="AK21" s="463" t="str">
        <f>INDEX([9]Validacion!$C$15:$G$19,IF(DE21=0,DE21+1,'Mapa de Riesgos'!DE21:DE23),IF(DG21=0,DG21+1,'Mapa de Riesgos'!DG21:DG23))</f>
        <v>Alta</v>
      </c>
      <c r="AL21" s="463" t="s">
        <v>226</v>
      </c>
      <c r="AM21" s="114" t="s">
        <v>339</v>
      </c>
      <c r="AN21" s="85" t="s">
        <v>340</v>
      </c>
      <c r="AO21" s="93" t="s">
        <v>341</v>
      </c>
      <c r="AP21" s="84">
        <v>43467</v>
      </c>
      <c r="AQ21" s="84">
        <v>43830</v>
      </c>
      <c r="AR21" s="93" t="s">
        <v>342</v>
      </c>
      <c r="AS21" s="93"/>
      <c r="AT21" s="93"/>
      <c r="AU21" s="93"/>
      <c r="AV21" s="93"/>
      <c r="AW21" s="113"/>
      <c r="AX21" s="86"/>
      <c r="AY21" s="457"/>
      <c r="AZ21" s="94"/>
      <c r="BA21" s="457"/>
      <c r="BB21" s="114"/>
      <c r="BC21" s="114"/>
      <c r="BD21" s="114"/>
      <c r="BE21" s="114"/>
      <c r="BF21" s="115"/>
      <c r="BG21" s="116"/>
      <c r="BH21" s="477"/>
      <c r="BI21" s="477"/>
      <c r="BJ21" s="486"/>
      <c r="BK21" s="114"/>
      <c r="BL21" s="114"/>
      <c r="BM21" s="114"/>
      <c r="BN21" s="114"/>
      <c r="BO21" s="115"/>
      <c r="BP21" s="116"/>
      <c r="BQ21" s="477"/>
      <c r="BR21" s="477"/>
      <c r="BS21" s="454"/>
      <c r="BT21" s="117"/>
      <c r="BU21" s="117"/>
      <c r="BV21" s="117"/>
      <c r="BW21" s="117"/>
      <c r="BX21" s="117"/>
      <c r="BY21" s="117"/>
      <c r="BZ21" s="117"/>
      <c r="CA21" s="117"/>
      <c r="CB21" s="117"/>
      <c r="CC21" s="93"/>
      <c r="CD21" s="93"/>
      <c r="CE21" s="93"/>
      <c r="CF21" s="93"/>
      <c r="CG21" s="93"/>
      <c r="CH21" s="93"/>
      <c r="CI21" s="93"/>
      <c r="CJ21" s="93"/>
      <c r="CK21" s="93"/>
      <c r="CM21" s="480"/>
      <c r="CY21" s="457">
        <f>VLOOKUP(N21,[9]Validacion!$I$15:$M$19,2,FALSE)</f>
        <v>3</v>
      </c>
      <c r="CZ21" s="457">
        <f>VLOOKUP(O21,[9]Validacion!$I$23:$J$27,2,FALSE)</f>
        <v>4</v>
      </c>
      <c r="DD21" s="457">
        <f>VLOOKUP($N21,[9]Validacion!$I$15:$M$19,2,FALSE)</f>
        <v>3</v>
      </c>
      <c r="DE21" s="457">
        <f>IF(AF21="Fuerte",DD21-2,IF(AND(AF21="Moderado",AG21="Directamente",AH21="Directamente"),DD21-1,IF(AND(AF21="Moderado",AG21="No Disminuye",AH21="Directamente"),DD21,IF(AND(AF21="Moderado",AG21="Directamente",AH21="No Disminuye"),DD21-1,DD21))))</f>
        <v>1</v>
      </c>
      <c r="DF21" s="457">
        <f>VLOOKUP($O21,[9]Validacion!$I$23:$J$27,2,FALSE)</f>
        <v>4</v>
      </c>
      <c r="DG21" s="466">
        <f>IF(AF21="Fuerte",DF21,IF(AND(AF21="Moderado",AG21="Directamente",AH21="Directamente"),DF21-1,IF(AND(AF21="Moderado",AG21="No Disminuye",AH21="Directamente"),DF21-1,IF(AND(AF21="Moderado",AG21="Directamente",AH21="No Disminuye"),DF21,DF21))))</f>
        <v>4</v>
      </c>
    </row>
    <row r="22" spans="1:112" ht="132.75" customHeight="1" x14ac:dyDescent="0.25">
      <c r="A22" s="448"/>
      <c r="B22" s="448"/>
      <c r="C22" s="448"/>
      <c r="D22" s="481"/>
      <c r="E22" s="482"/>
      <c r="F22" s="448"/>
      <c r="G22" s="13"/>
      <c r="H22" s="13"/>
      <c r="I22" s="13"/>
      <c r="J22" s="13"/>
      <c r="K22" s="13"/>
      <c r="L22" s="448"/>
      <c r="M22" s="448"/>
      <c r="N22" s="463"/>
      <c r="O22" s="463"/>
      <c r="P22" s="463"/>
      <c r="Q22" s="93" t="s">
        <v>343</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65"/>
      <c r="AF22" s="463"/>
      <c r="AG22" s="463"/>
      <c r="AH22" s="463"/>
      <c r="AI22" s="463"/>
      <c r="AJ22" s="463"/>
      <c r="AK22" s="463"/>
      <c r="AL22" s="463"/>
      <c r="AM22" s="114" t="s">
        <v>344</v>
      </c>
      <c r="AN22" s="93" t="s">
        <v>345</v>
      </c>
      <c r="AO22" s="93" t="s">
        <v>341</v>
      </c>
      <c r="AP22" s="84">
        <v>43467</v>
      </c>
      <c r="AQ22" s="84">
        <v>43830</v>
      </c>
      <c r="AR22" s="93" t="s">
        <v>346</v>
      </c>
      <c r="AS22" s="93"/>
      <c r="AT22" s="93"/>
      <c r="AU22" s="92"/>
      <c r="AV22" s="92"/>
      <c r="AW22" s="124"/>
      <c r="AX22" s="125"/>
      <c r="AY22" s="458"/>
      <c r="AZ22" s="95"/>
      <c r="BA22" s="458"/>
      <c r="BB22" s="114"/>
      <c r="BC22" s="114"/>
      <c r="BD22" s="126"/>
      <c r="BE22" s="126"/>
      <c r="BF22" s="127"/>
      <c r="BG22" s="128"/>
      <c r="BH22" s="478"/>
      <c r="BI22" s="478"/>
      <c r="BJ22" s="487"/>
      <c r="BK22" s="114"/>
      <c r="BL22" s="114"/>
      <c r="BM22" s="126"/>
      <c r="BN22" s="126"/>
      <c r="BO22" s="127"/>
      <c r="BP22" s="128"/>
      <c r="BQ22" s="478"/>
      <c r="BR22" s="478"/>
      <c r="BS22" s="455"/>
      <c r="BT22" s="129"/>
      <c r="BU22" s="129"/>
      <c r="BV22" s="129"/>
      <c r="BW22" s="129"/>
      <c r="BX22" s="129"/>
      <c r="BY22" s="129"/>
      <c r="BZ22" s="129"/>
      <c r="CA22" s="129"/>
      <c r="CB22" s="129"/>
      <c r="CC22" s="93"/>
      <c r="CD22" s="93"/>
      <c r="CE22" s="93"/>
      <c r="CF22" s="93"/>
      <c r="CG22" s="93"/>
      <c r="CH22" s="93"/>
      <c r="CI22" s="93"/>
      <c r="CJ22" s="93"/>
      <c r="CK22" s="93"/>
      <c r="CM22" s="480"/>
      <c r="CY22" s="458"/>
      <c r="CZ22" s="458"/>
      <c r="DD22" s="458"/>
      <c r="DE22" s="458"/>
      <c r="DF22" s="458"/>
      <c r="DG22" s="466"/>
    </row>
    <row r="23" spans="1:112" ht="103.5" customHeight="1" x14ac:dyDescent="0.25">
      <c r="A23" s="448"/>
      <c r="B23" s="448"/>
      <c r="C23" s="448"/>
      <c r="D23" s="481"/>
      <c r="E23" s="482"/>
      <c r="F23" s="448"/>
      <c r="L23" s="448"/>
      <c r="M23" s="448"/>
      <c r="N23" s="463"/>
      <c r="O23" s="463"/>
      <c r="P23" s="463"/>
      <c r="Q23" s="93" t="s">
        <v>347</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65"/>
      <c r="AF23" s="463"/>
      <c r="AG23" s="463"/>
      <c r="AH23" s="463"/>
      <c r="AI23" s="463"/>
      <c r="AJ23" s="463"/>
      <c r="AK23" s="463"/>
      <c r="AL23" s="463"/>
      <c r="AM23" s="118" t="s">
        <v>348</v>
      </c>
      <c r="AN23" s="85" t="s">
        <v>349</v>
      </c>
      <c r="AO23" s="93" t="s">
        <v>341</v>
      </c>
      <c r="AP23" s="84">
        <v>43467</v>
      </c>
      <c r="AQ23" s="84">
        <v>43830</v>
      </c>
      <c r="AR23" s="93" t="s">
        <v>350</v>
      </c>
      <c r="AS23" s="93"/>
      <c r="AT23" s="85"/>
      <c r="AU23" s="92"/>
      <c r="AV23" s="92"/>
      <c r="AW23" s="124"/>
      <c r="AX23" s="130"/>
      <c r="AY23" s="459"/>
      <c r="AZ23" s="96"/>
      <c r="BA23" s="459"/>
      <c r="BB23" s="114"/>
      <c r="BC23" s="118"/>
      <c r="BD23" s="126"/>
      <c r="BE23" s="126"/>
      <c r="BF23" s="127"/>
      <c r="BG23" s="131"/>
      <c r="BH23" s="479"/>
      <c r="BI23" s="479"/>
      <c r="BJ23" s="488"/>
      <c r="BK23" s="114"/>
      <c r="BL23" s="118"/>
      <c r="BM23" s="126"/>
      <c r="BN23" s="126"/>
      <c r="BO23" s="127"/>
      <c r="BP23" s="131"/>
      <c r="BQ23" s="479"/>
      <c r="BR23" s="479"/>
      <c r="BS23" s="456"/>
      <c r="BT23" s="98"/>
      <c r="BU23" s="98"/>
      <c r="BV23" s="98"/>
      <c r="BW23" s="98"/>
      <c r="BX23" s="98"/>
      <c r="BY23" s="98"/>
      <c r="BZ23" s="98"/>
      <c r="CA23" s="98"/>
      <c r="CB23" s="98"/>
      <c r="CC23" s="93"/>
      <c r="CD23" s="93"/>
      <c r="CE23" s="93"/>
      <c r="CF23" s="93"/>
      <c r="CG23" s="93"/>
      <c r="CH23" s="93"/>
      <c r="CI23" s="93"/>
      <c r="CJ23" s="93"/>
      <c r="CK23" s="93"/>
      <c r="CM23" s="480"/>
      <c r="CY23" s="459"/>
      <c r="CZ23" s="459"/>
      <c r="DD23" s="458"/>
      <c r="DE23" s="458"/>
      <c r="DF23" s="458"/>
      <c r="DG23" s="466"/>
    </row>
    <row r="24" spans="1:112" ht="132.75" customHeight="1" x14ac:dyDescent="0.25">
      <c r="A24" s="448" t="s">
        <v>54</v>
      </c>
      <c r="B24" s="448" t="s">
        <v>197</v>
      </c>
      <c r="C24" s="448" t="s">
        <v>197</v>
      </c>
      <c r="D24" s="481" t="s">
        <v>199</v>
      </c>
      <c r="E24" s="482" t="s">
        <v>317</v>
      </c>
      <c r="F24" s="483" t="s">
        <v>351</v>
      </c>
      <c r="L24" s="483" t="s">
        <v>352</v>
      </c>
      <c r="M24" s="483" t="s">
        <v>353</v>
      </c>
      <c r="N24" s="463" t="s">
        <v>9</v>
      </c>
      <c r="O24" s="463" t="s">
        <v>14</v>
      </c>
      <c r="P24" s="463" t="str">
        <f>INDEX([9]Validacion!$C$15:$G$19,'Mapa de Riesgos'!CY24:CY25,'Mapa de Riesgos'!CZ24:CZ25)</f>
        <v>Extrema</v>
      </c>
      <c r="Q24" s="93" t="s">
        <v>354</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65">
        <f>(IF(AD24="Fuerte",100,IF(AD24="Moderado",50,0))+IF(AD25="Fuerte",100,IF(AD25="Moderado",50,0)))/2</f>
        <v>100</v>
      </c>
      <c r="AF24" s="463" t="str">
        <f>IF(AE24=100,"Fuerte",IF(OR(AE24=99,AE24&gt;=50),"Moderado","Débil"))</f>
        <v>Fuerte</v>
      </c>
      <c r="AG24" s="463" t="s">
        <v>150</v>
      </c>
      <c r="AH24" s="463" t="s">
        <v>152</v>
      </c>
      <c r="AI24" s="463" t="str">
        <f>VLOOKUP(IF(DE24=0,DE24+1,DE24),[9]Validacion!$J$15:$K$19,2,FALSE)</f>
        <v>Rara Vez</v>
      </c>
      <c r="AJ24" s="463" t="str">
        <f>VLOOKUP(IF(DG24=0,DG24+1,DG24),[9]Validacion!$J$23:$K$27,2,FALSE)</f>
        <v>Mayor</v>
      </c>
      <c r="AK24" s="463" t="str">
        <f>INDEX([9]Validacion!$C$15:$G$19,IF(DE24=0,DE24+1,'Mapa de Riesgos'!DE24:DE25),IF(DG24=0,DG24+1,'Mapa de Riesgos'!DG24:DG25))</f>
        <v>Alta</v>
      </c>
      <c r="AL24" s="463" t="s">
        <v>226</v>
      </c>
      <c r="AM24" s="118" t="s">
        <v>355</v>
      </c>
      <c r="AN24" s="118" t="s">
        <v>356</v>
      </c>
      <c r="AO24" s="118" t="s">
        <v>341</v>
      </c>
      <c r="AP24" s="84">
        <v>43467</v>
      </c>
      <c r="AQ24" s="84">
        <v>43830</v>
      </c>
      <c r="AR24" s="93" t="s">
        <v>357</v>
      </c>
      <c r="AS24" s="93"/>
      <c r="AT24" s="93"/>
      <c r="AU24" s="93"/>
      <c r="AV24" s="93"/>
      <c r="AW24" s="113"/>
      <c r="AX24" s="86"/>
      <c r="AY24" s="457"/>
      <c r="AZ24" s="94"/>
      <c r="BA24" s="457"/>
      <c r="BB24" s="114"/>
      <c r="BC24" s="114"/>
      <c r="BD24" s="114"/>
      <c r="BE24" s="114"/>
      <c r="BF24" s="115"/>
      <c r="BG24" s="116"/>
      <c r="BH24" s="477"/>
      <c r="BI24" s="477"/>
      <c r="BJ24" s="486"/>
      <c r="BK24" s="114"/>
      <c r="BL24" s="114"/>
      <c r="BM24" s="114"/>
      <c r="BN24" s="114"/>
      <c r="BO24" s="115"/>
      <c r="BP24" s="116"/>
      <c r="BQ24" s="477"/>
      <c r="BR24" s="477"/>
      <c r="BS24" s="454"/>
      <c r="BT24" s="117"/>
      <c r="BU24" s="117"/>
      <c r="BV24" s="117"/>
      <c r="BW24" s="117"/>
      <c r="BX24" s="117"/>
      <c r="BY24" s="117"/>
      <c r="BZ24" s="117"/>
      <c r="CA24" s="117"/>
      <c r="CB24" s="117"/>
      <c r="CC24" s="93"/>
      <c r="CD24" s="93"/>
      <c r="CE24" s="93"/>
      <c r="CF24" s="93"/>
      <c r="CG24" s="93"/>
      <c r="CH24" s="93"/>
      <c r="CI24" s="93"/>
      <c r="CJ24" s="93"/>
      <c r="CK24" s="93"/>
      <c r="CM24" s="480"/>
      <c r="CY24" s="457">
        <f>VLOOKUP(N24,[9]Validacion!$I$15:$M$19,2,FALSE)</f>
        <v>3</v>
      </c>
      <c r="CZ24" s="457">
        <f>VLOOKUP(O24,[9]Validacion!$I$23:$J$27,2,FALSE)</f>
        <v>4</v>
      </c>
      <c r="DD24" s="457">
        <f>VLOOKUP($N24,[9]Validacion!$I$15:$M$19,2,FALSE)</f>
        <v>3</v>
      </c>
      <c r="DE24" s="457">
        <f>IF(AF24="Fuerte",DD24-2,IF(AND(AF24="Moderado",AG24="Directamente",AH24="Directamente"),DD24-1,IF(AND(AF24="Moderado",AG24="No Disminuye",AH24="Directamente"),DD24,IF(AND(AF24="Moderado",AG24="Directamente",AH24="No Disminuye"),DD24-1,DD24))))</f>
        <v>1</v>
      </c>
      <c r="DF24" s="457">
        <f>VLOOKUP($O24,[9]Validacion!$I$23:$J$27,2,FALSE)</f>
        <v>4</v>
      </c>
      <c r="DG24" s="466">
        <f>IF(AF24="Fuerte",DF24,IF(AND(AF24="Moderado",AG24="Directamente",AH24="Directamente"),DF24-1,IF(AND(AF24="Moderado",AG24="No Disminuye",AH24="Directamente"),DF24-1,IF(AND(AF24="Moderado",AG24="Directamente",AH24="No Disminuye"),DF24,DF24))))</f>
        <v>4</v>
      </c>
    </row>
    <row r="25" spans="1:112" ht="103.5" customHeight="1" x14ac:dyDescent="0.25">
      <c r="A25" s="448"/>
      <c r="B25" s="448"/>
      <c r="C25" s="448"/>
      <c r="D25" s="481"/>
      <c r="E25" s="482"/>
      <c r="F25" s="483"/>
      <c r="L25" s="483"/>
      <c r="M25" s="483"/>
      <c r="N25" s="463"/>
      <c r="O25" s="463"/>
      <c r="P25" s="463"/>
      <c r="Q25" s="93" t="s">
        <v>358</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65"/>
      <c r="AF25" s="463"/>
      <c r="AG25" s="463"/>
      <c r="AH25" s="463"/>
      <c r="AI25" s="463"/>
      <c r="AJ25" s="463"/>
      <c r="AK25" s="463"/>
      <c r="AL25" s="463"/>
      <c r="AM25" s="118" t="s">
        <v>348</v>
      </c>
      <c r="AN25" s="85" t="s">
        <v>349</v>
      </c>
      <c r="AO25" s="118" t="s">
        <v>341</v>
      </c>
      <c r="AP25" s="84">
        <v>43467</v>
      </c>
      <c r="AQ25" s="84">
        <v>43830</v>
      </c>
      <c r="AR25" s="93" t="s">
        <v>350</v>
      </c>
      <c r="AS25" s="93"/>
      <c r="AT25" s="85"/>
      <c r="AU25" s="92"/>
      <c r="AV25" s="92"/>
      <c r="AW25" s="124"/>
      <c r="AX25" s="130"/>
      <c r="AY25" s="459"/>
      <c r="AZ25" s="96"/>
      <c r="BA25" s="459"/>
      <c r="BB25" s="114"/>
      <c r="BC25" s="118"/>
      <c r="BD25" s="126"/>
      <c r="BE25" s="126"/>
      <c r="BF25" s="127"/>
      <c r="BG25" s="131"/>
      <c r="BH25" s="479"/>
      <c r="BI25" s="479"/>
      <c r="BJ25" s="488"/>
      <c r="BK25" s="114"/>
      <c r="BL25" s="118"/>
      <c r="BM25" s="126"/>
      <c r="BN25" s="126"/>
      <c r="BO25" s="127"/>
      <c r="BP25" s="131"/>
      <c r="BQ25" s="479"/>
      <c r="BR25" s="479"/>
      <c r="BS25" s="456"/>
      <c r="BT25" s="98"/>
      <c r="BU25" s="98"/>
      <c r="BV25" s="98"/>
      <c r="BW25" s="98"/>
      <c r="BX25" s="98"/>
      <c r="BY25" s="98"/>
      <c r="BZ25" s="98"/>
      <c r="CA25" s="98"/>
      <c r="CB25" s="98"/>
      <c r="CC25" s="93"/>
      <c r="CD25" s="93"/>
      <c r="CE25" s="93"/>
      <c r="CF25" s="93"/>
      <c r="CG25" s="93"/>
      <c r="CH25" s="93"/>
      <c r="CI25" s="93"/>
      <c r="CJ25" s="93"/>
      <c r="CK25" s="93"/>
      <c r="CM25" s="480"/>
      <c r="CY25" s="459"/>
      <c r="CZ25" s="459"/>
      <c r="DD25" s="458"/>
      <c r="DE25" s="458"/>
      <c r="DF25" s="458"/>
      <c r="DG25" s="466"/>
    </row>
    <row r="26" spans="1:112" ht="132.75" customHeight="1" x14ac:dyDescent="0.25">
      <c r="A26" s="448" t="s">
        <v>54</v>
      </c>
      <c r="B26" s="448" t="s">
        <v>197</v>
      </c>
      <c r="C26" s="448" t="s">
        <v>197</v>
      </c>
      <c r="D26" s="490" t="s">
        <v>215</v>
      </c>
      <c r="E26" s="482" t="s">
        <v>359</v>
      </c>
      <c r="F26" s="491" t="s">
        <v>360</v>
      </c>
      <c r="L26" s="491" t="s">
        <v>361</v>
      </c>
      <c r="M26" s="491" t="s">
        <v>362</v>
      </c>
      <c r="N26" s="463" t="s">
        <v>9</v>
      </c>
      <c r="O26" s="463" t="s">
        <v>14</v>
      </c>
      <c r="P26" s="463" t="str">
        <f>INDEX([9]Validacion!$C$15:$G$19,'Mapa de Riesgos'!CY26:CY28,'Mapa de Riesgos'!CZ26:CZ28)</f>
        <v>Extrema</v>
      </c>
      <c r="Q26" s="118" t="s">
        <v>363</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65">
        <f>(IF(AD26="Fuerte",100,IF(AD26="Moderado",50,0))+IF(AD27="Fuerte",100,IF(AD27="Moderado",50,0))+IF(AD28="Fuerte",100,IF(AD28="Moderado",50,0)))/3</f>
        <v>100</v>
      </c>
      <c r="AF26" s="463" t="str">
        <f>IF(AE26=100,"Fuerte",IF(OR(AE26=99,AE26&gt;=50),"Moderado","Débil"))</f>
        <v>Fuerte</v>
      </c>
      <c r="AG26" s="463" t="s">
        <v>150</v>
      </c>
      <c r="AH26" s="463" t="s">
        <v>152</v>
      </c>
      <c r="AI26" s="463" t="str">
        <f>VLOOKUP(IF(DE26=0,DE26+1,DE26),[9]Validacion!$J$15:$K$19,2,FALSE)</f>
        <v>Rara Vez</v>
      </c>
      <c r="AJ26" s="463" t="str">
        <f>VLOOKUP(IF(DG26=0,DG26+1,DG26),[9]Validacion!$J$23:$K$27,2,FALSE)</f>
        <v>Mayor</v>
      </c>
      <c r="AK26" s="463" t="str">
        <f>INDEX([9]Validacion!$C$15:$G$19,IF(DE26=0,DE26+1,'Mapa de Riesgos'!DE26:DE28),IF(DG26=0,DG26+1,'Mapa de Riesgos'!DG26:DG28))</f>
        <v>Alta</v>
      </c>
      <c r="AL26" s="463" t="s">
        <v>226</v>
      </c>
      <c r="AM26" s="85" t="s">
        <v>364</v>
      </c>
      <c r="AN26" s="85" t="s">
        <v>340</v>
      </c>
      <c r="AO26" s="85" t="s">
        <v>341</v>
      </c>
      <c r="AP26" s="84">
        <v>43467</v>
      </c>
      <c r="AQ26" s="84">
        <v>43830</v>
      </c>
      <c r="AR26" s="93" t="s">
        <v>342</v>
      </c>
      <c r="AS26" s="93"/>
      <c r="AT26" s="93"/>
      <c r="AU26" s="93"/>
      <c r="AV26" s="93"/>
      <c r="AW26" s="113"/>
      <c r="AX26" s="86"/>
      <c r="AY26" s="457"/>
      <c r="AZ26" s="94"/>
      <c r="BA26" s="457"/>
      <c r="BB26" s="114"/>
      <c r="BC26" s="114"/>
      <c r="BD26" s="114"/>
      <c r="BE26" s="114"/>
      <c r="BF26" s="115"/>
      <c r="BG26" s="116"/>
      <c r="BH26" s="477"/>
      <c r="BI26" s="477"/>
      <c r="BJ26" s="486"/>
      <c r="BK26" s="114"/>
      <c r="BL26" s="114"/>
      <c r="BM26" s="114"/>
      <c r="BN26" s="114"/>
      <c r="BO26" s="115"/>
      <c r="BP26" s="116"/>
      <c r="BQ26" s="477"/>
      <c r="BR26" s="477"/>
      <c r="BS26" s="454"/>
      <c r="BT26" s="117"/>
      <c r="BU26" s="117"/>
      <c r="BV26" s="117"/>
      <c r="BW26" s="117"/>
      <c r="BX26" s="117"/>
      <c r="BY26" s="117"/>
      <c r="BZ26" s="117"/>
      <c r="CA26" s="117"/>
      <c r="CB26" s="117"/>
      <c r="CC26" s="93"/>
      <c r="CD26" s="93"/>
      <c r="CE26" s="93"/>
      <c r="CF26" s="93"/>
      <c r="CG26" s="93"/>
      <c r="CH26" s="93"/>
      <c r="CI26" s="93"/>
      <c r="CJ26" s="93"/>
      <c r="CK26" s="93"/>
      <c r="CM26" s="480"/>
      <c r="CY26" s="457">
        <f>VLOOKUP(N26,[9]Validacion!$I$15:$M$19,2,FALSE)</f>
        <v>3</v>
      </c>
      <c r="CZ26" s="457">
        <f>VLOOKUP(O26,[9]Validacion!$I$23:$J$27,2,FALSE)</f>
        <v>4</v>
      </c>
      <c r="DD26" s="457">
        <f>VLOOKUP($N26,[9]Validacion!$I$15:$M$19,2,FALSE)</f>
        <v>3</v>
      </c>
      <c r="DE26" s="457">
        <f>IF(AF26="Fuerte",DD26-2,IF(AND(AF26="Moderado",AG26="Directamente",AH26="Directamente"),DD26-1,IF(AND(AF26="Moderado",AG26="No Disminuye",AH26="Directamente"),DD26,IF(AND(AF26="Moderado",AG26="Directamente",AH26="No Disminuye"),DD26-1,DD26))))</f>
        <v>1</v>
      </c>
      <c r="DF26" s="457">
        <f>VLOOKUP($O26,[9]Validacion!$I$23:$J$27,2,FALSE)</f>
        <v>4</v>
      </c>
      <c r="DG26" s="466">
        <f>IF(AF26="Fuerte",DF26,IF(AND(AF26="Moderado",AG26="Directamente",AH26="Directamente"),DF26-1,IF(AND(AF26="Moderado",AG26="No Disminuye",AH26="Directamente"),DF26-1,IF(AND(AF26="Moderado",AG26="Directamente",AH26="No Disminuye"),DF26,DF26))))</f>
        <v>4</v>
      </c>
    </row>
    <row r="27" spans="1:112" ht="91.5" customHeight="1" x14ac:dyDescent="0.25">
      <c r="A27" s="448"/>
      <c r="B27" s="448"/>
      <c r="C27" s="448"/>
      <c r="D27" s="490"/>
      <c r="E27" s="482"/>
      <c r="F27" s="491"/>
      <c r="L27" s="491"/>
      <c r="M27" s="491"/>
      <c r="N27" s="463"/>
      <c r="O27" s="463"/>
      <c r="P27" s="463"/>
      <c r="Q27" s="85" t="s">
        <v>365</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65"/>
      <c r="AF27" s="463"/>
      <c r="AG27" s="463"/>
      <c r="AH27" s="463"/>
      <c r="AI27" s="463"/>
      <c r="AJ27" s="463"/>
      <c r="AK27" s="463"/>
      <c r="AL27" s="463"/>
      <c r="AM27" s="85" t="s">
        <v>366</v>
      </c>
      <c r="AN27" s="85" t="s">
        <v>367</v>
      </c>
      <c r="AO27" s="85" t="s">
        <v>54</v>
      </c>
      <c r="AP27" s="84">
        <v>43467</v>
      </c>
      <c r="AQ27" s="84">
        <v>43830</v>
      </c>
      <c r="AR27" s="93" t="s">
        <v>368</v>
      </c>
      <c r="AS27" s="93"/>
      <c r="AT27" s="93"/>
      <c r="AU27" s="460"/>
      <c r="AV27" s="460"/>
      <c r="AW27" s="471"/>
      <c r="AX27" s="473"/>
      <c r="AY27" s="458"/>
      <c r="AZ27" s="95"/>
      <c r="BA27" s="458"/>
      <c r="BB27" s="114"/>
      <c r="BC27" s="114"/>
      <c r="BD27" s="475"/>
      <c r="BE27" s="475"/>
      <c r="BF27" s="484"/>
      <c r="BG27" s="469"/>
      <c r="BH27" s="478"/>
      <c r="BI27" s="478"/>
      <c r="BJ27" s="487"/>
      <c r="BK27" s="114"/>
      <c r="BL27" s="114"/>
      <c r="BM27" s="475"/>
      <c r="BN27" s="475"/>
      <c r="BO27" s="484"/>
      <c r="BP27" s="469"/>
      <c r="BQ27" s="478"/>
      <c r="BR27" s="478"/>
      <c r="BS27" s="455"/>
      <c r="BT27" s="97"/>
      <c r="BU27" s="97"/>
      <c r="BV27" s="454"/>
      <c r="BW27" s="454"/>
      <c r="BX27" s="454"/>
      <c r="BY27" s="454"/>
      <c r="BZ27" s="454"/>
      <c r="CA27" s="97"/>
      <c r="CB27" s="454"/>
      <c r="CC27" s="93"/>
      <c r="CD27" s="93"/>
      <c r="CE27" s="93"/>
      <c r="CF27" s="93"/>
      <c r="CG27" s="93"/>
      <c r="CH27" s="93"/>
      <c r="CI27" s="93"/>
      <c r="CJ27" s="93"/>
      <c r="CK27" s="93"/>
      <c r="CM27" s="480"/>
      <c r="CY27" s="458"/>
      <c r="CZ27" s="458"/>
      <c r="DD27" s="458"/>
      <c r="DE27" s="458"/>
      <c r="DF27" s="458"/>
      <c r="DG27" s="466"/>
    </row>
    <row r="28" spans="1:112" ht="105.75" customHeight="1" x14ac:dyDescent="0.25">
      <c r="A28" s="448"/>
      <c r="B28" s="448"/>
      <c r="C28" s="448"/>
      <c r="D28" s="490"/>
      <c r="E28" s="482"/>
      <c r="F28" s="491"/>
      <c r="L28" s="491"/>
      <c r="M28" s="491"/>
      <c r="N28" s="463"/>
      <c r="O28" s="463"/>
      <c r="P28" s="463"/>
      <c r="Q28" s="85" t="s">
        <v>369</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65"/>
      <c r="AF28" s="463"/>
      <c r="AG28" s="463"/>
      <c r="AH28" s="463"/>
      <c r="AI28" s="463"/>
      <c r="AJ28" s="463"/>
      <c r="AK28" s="463"/>
      <c r="AL28" s="463"/>
      <c r="AM28" s="85" t="s">
        <v>370</v>
      </c>
      <c r="AN28" s="85" t="s">
        <v>371</v>
      </c>
      <c r="AO28" s="93" t="s">
        <v>54</v>
      </c>
      <c r="AP28" s="84">
        <v>43467</v>
      </c>
      <c r="AQ28" s="84">
        <v>43830</v>
      </c>
      <c r="AR28" s="93" t="s">
        <v>372</v>
      </c>
      <c r="AS28" s="93"/>
      <c r="AT28" s="85"/>
      <c r="AU28" s="462"/>
      <c r="AV28" s="462"/>
      <c r="AW28" s="472"/>
      <c r="AX28" s="474"/>
      <c r="AY28" s="459"/>
      <c r="AZ28" s="96"/>
      <c r="BA28" s="459"/>
      <c r="BB28" s="114"/>
      <c r="BC28" s="118"/>
      <c r="BD28" s="476"/>
      <c r="BE28" s="476"/>
      <c r="BF28" s="485"/>
      <c r="BG28" s="470"/>
      <c r="BH28" s="479"/>
      <c r="BI28" s="479"/>
      <c r="BJ28" s="488"/>
      <c r="BK28" s="114"/>
      <c r="BL28" s="118"/>
      <c r="BM28" s="476"/>
      <c r="BN28" s="476"/>
      <c r="BO28" s="485"/>
      <c r="BP28" s="470"/>
      <c r="BQ28" s="479"/>
      <c r="BR28" s="479"/>
      <c r="BS28" s="456"/>
      <c r="BT28" s="98"/>
      <c r="BU28" s="98"/>
      <c r="BV28" s="456"/>
      <c r="BW28" s="456"/>
      <c r="BX28" s="456"/>
      <c r="BY28" s="456"/>
      <c r="BZ28" s="456"/>
      <c r="CA28" s="98"/>
      <c r="CB28" s="456"/>
      <c r="CC28" s="93"/>
      <c r="CD28" s="93"/>
      <c r="CE28" s="93"/>
      <c r="CF28" s="93"/>
      <c r="CG28" s="93"/>
      <c r="CH28" s="93"/>
      <c r="CI28" s="93"/>
      <c r="CJ28" s="93"/>
      <c r="CK28" s="93"/>
      <c r="CM28" s="480"/>
      <c r="CY28" s="459"/>
      <c r="CZ28" s="459"/>
      <c r="DD28" s="458"/>
      <c r="DE28" s="458"/>
      <c r="DF28" s="458"/>
      <c r="DG28" s="466"/>
    </row>
    <row r="29" spans="1:112" ht="105.75" customHeight="1" x14ac:dyDescent="0.25">
      <c r="A29" s="448" t="s">
        <v>54</v>
      </c>
      <c r="B29" s="448" t="s">
        <v>197</v>
      </c>
      <c r="C29" s="448" t="s">
        <v>197</v>
      </c>
      <c r="D29" s="490" t="s">
        <v>215</v>
      </c>
      <c r="E29" s="482" t="s">
        <v>359</v>
      </c>
      <c r="F29" s="491" t="s">
        <v>373</v>
      </c>
      <c r="L29" s="491" t="s">
        <v>374</v>
      </c>
      <c r="M29" s="491" t="s">
        <v>375</v>
      </c>
      <c r="N29" s="463" t="s">
        <v>9</v>
      </c>
      <c r="O29" s="463" t="s">
        <v>14</v>
      </c>
      <c r="P29" s="463" t="str">
        <f>INDEX([9]Validacion!$C$15:$G$19,'Mapa de Riesgos'!CY29:CY31,'Mapa de Riesgos'!CZ29:CZ31)</f>
        <v>Extrema</v>
      </c>
      <c r="Q29" s="85" t="s">
        <v>376</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65">
        <f>(IF(AD29="Fuerte",100,IF(AD29="Moderado",50,0))+IF(AD30="Fuerte",100,IF(AD30="Moderado",50,0))+IF(AD31="Fuerte",100,IF(AD31="Moderado",50,0)))/3</f>
        <v>100</v>
      </c>
      <c r="AF29" s="463" t="str">
        <f>IF(AE29=100,"Fuerte",IF(OR(AE29=99,AE29&gt;=50),"Moderado","Débil"))</f>
        <v>Fuerte</v>
      </c>
      <c r="AG29" s="463" t="s">
        <v>150</v>
      </c>
      <c r="AH29" s="463" t="s">
        <v>152</v>
      </c>
      <c r="AI29" s="463" t="str">
        <f>VLOOKUP(IF(DE29=0,DE29+1,DE29),[9]Validacion!$J$15:$K$19,2,FALSE)</f>
        <v>Rara Vez</v>
      </c>
      <c r="AJ29" s="463" t="str">
        <f>VLOOKUP(IF(DG29=0,DG29+1,DG29),[9]Validacion!$J$23:$K$27,2,FALSE)</f>
        <v>Mayor</v>
      </c>
      <c r="AK29" s="463" t="str">
        <f>INDEX([9]Validacion!$C$15:$G$19,IF(DE29=0,DE29+1,'Mapa de Riesgos'!DE29:DE31),IF(DG29=0,DG29+1,'Mapa de Riesgos'!DG29:DG31))</f>
        <v>Alta</v>
      </c>
      <c r="AL29" s="463" t="s">
        <v>226</v>
      </c>
      <c r="AM29" s="85" t="s">
        <v>377</v>
      </c>
      <c r="AN29" s="93" t="s">
        <v>378</v>
      </c>
      <c r="AO29" s="93" t="s">
        <v>379</v>
      </c>
      <c r="AP29" s="84">
        <v>43467</v>
      </c>
      <c r="AQ29" s="84">
        <v>43830</v>
      </c>
      <c r="AR29" s="93" t="s">
        <v>380</v>
      </c>
      <c r="AS29" s="93"/>
      <c r="AT29" s="93"/>
      <c r="AU29" s="93"/>
      <c r="AV29" s="93"/>
      <c r="AW29" s="113"/>
      <c r="AX29" s="86"/>
      <c r="AY29" s="457"/>
      <c r="AZ29" s="94"/>
      <c r="BA29" s="457"/>
      <c r="BB29" s="114"/>
      <c r="BC29" s="114"/>
      <c r="BD29" s="114"/>
      <c r="BE29" s="114"/>
      <c r="BF29" s="115"/>
      <c r="BG29" s="116"/>
      <c r="BH29" s="477"/>
      <c r="BI29" s="477"/>
      <c r="BJ29" s="486"/>
      <c r="BK29" s="114"/>
      <c r="BL29" s="114"/>
      <c r="BM29" s="114"/>
      <c r="BN29" s="114"/>
      <c r="BO29" s="115"/>
      <c r="BP29" s="116"/>
      <c r="BQ29" s="477"/>
      <c r="BR29" s="477"/>
      <c r="BS29" s="454"/>
      <c r="BT29" s="117"/>
      <c r="BU29" s="117"/>
      <c r="BV29" s="117"/>
      <c r="BW29" s="117"/>
      <c r="BX29" s="117"/>
      <c r="BY29" s="117"/>
      <c r="BZ29" s="117"/>
      <c r="CA29" s="117"/>
      <c r="CB29" s="117"/>
      <c r="CC29" s="93"/>
      <c r="CD29" s="93"/>
      <c r="CE29" s="93"/>
      <c r="CF29" s="93"/>
      <c r="CG29" s="93"/>
      <c r="CH29" s="93"/>
      <c r="CI29" s="93"/>
      <c r="CJ29" s="93"/>
      <c r="CK29" s="93"/>
      <c r="CM29" s="480"/>
      <c r="CY29" s="457">
        <f>VLOOKUP(N29,[9]Validacion!$I$15:$M$19,2,FALSE)</f>
        <v>3</v>
      </c>
      <c r="CZ29" s="457">
        <f>VLOOKUP(O29,[9]Validacion!$I$23:$J$27,2,FALSE)</f>
        <v>4</v>
      </c>
      <c r="DD29" s="457">
        <f>VLOOKUP($N29,[9]Validacion!$I$15:$M$19,2,FALSE)</f>
        <v>3</v>
      </c>
      <c r="DE29" s="457">
        <f>IF(AF29="Fuerte",DD29-2,IF(AND(AF29="Moderado",AG29="Directamente",AH29="Directamente"),DD29-1,IF(AND(AF29="Moderado",AG29="No Disminuye",AH29="Directamente"),DD29,IF(AND(AF29="Moderado",AG29="Directamente",AH29="No Disminuye"),DD29-1,DD29))))</f>
        <v>1</v>
      </c>
      <c r="DF29" s="457">
        <f>VLOOKUP($O29,[9]Validacion!$I$23:$J$27,2,FALSE)</f>
        <v>4</v>
      </c>
      <c r="DG29" s="466">
        <f>IF(AF29="Fuerte",DF29,IF(AND(AF29="Moderado",AG29="Directamente",AH29="Directamente"),DF29-1,IF(AND(AF29="Moderado",AG29="No Disminuye",AH29="Directamente"),DF29-1,IF(AND(AF29="Moderado",AG29="Directamente",AH29="No Disminuye"),DF29,DF29))))</f>
        <v>4</v>
      </c>
    </row>
    <row r="30" spans="1:112" ht="105.75" customHeight="1" x14ac:dyDescent="0.25">
      <c r="A30" s="448"/>
      <c r="B30" s="448"/>
      <c r="C30" s="448"/>
      <c r="D30" s="490"/>
      <c r="E30" s="482"/>
      <c r="F30" s="491"/>
      <c r="L30" s="491"/>
      <c r="M30" s="491"/>
      <c r="N30" s="463"/>
      <c r="O30" s="463"/>
      <c r="P30" s="463"/>
      <c r="Q30" s="85" t="s">
        <v>381</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65"/>
      <c r="AF30" s="463"/>
      <c r="AG30" s="463"/>
      <c r="AH30" s="463"/>
      <c r="AI30" s="463"/>
      <c r="AJ30" s="463"/>
      <c r="AK30" s="463"/>
      <c r="AL30" s="463"/>
      <c r="AM30" s="85" t="s">
        <v>382</v>
      </c>
      <c r="AN30" s="93" t="s">
        <v>383</v>
      </c>
      <c r="AO30" s="93" t="s">
        <v>379</v>
      </c>
      <c r="AP30" s="84">
        <v>43467</v>
      </c>
      <c r="AQ30" s="84">
        <v>43830</v>
      </c>
      <c r="AR30" s="93" t="s">
        <v>384</v>
      </c>
      <c r="AS30" s="93"/>
      <c r="AT30" s="93"/>
      <c r="AU30" s="460"/>
      <c r="AV30" s="460"/>
      <c r="AW30" s="471"/>
      <c r="AX30" s="473"/>
      <c r="AY30" s="458"/>
      <c r="AZ30" s="95"/>
      <c r="BA30" s="458"/>
      <c r="BB30" s="114"/>
      <c r="BC30" s="114"/>
      <c r="BD30" s="475"/>
      <c r="BE30" s="475"/>
      <c r="BF30" s="484"/>
      <c r="BG30" s="469"/>
      <c r="BH30" s="478"/>
      <c r="BI30" s="478"/>
      <c r="BJ30" s="487"/>
      <c r="BK30" s="114"/>
      <c r="BL30" s="114"/>
      <c r="BM30" s="475"/>
      <c r="BN30" s="475"/>
      <c r="BO30" s="484"/>
      <c r="BP30" s="469"/>
      <c r="BQ30" s="478"/>
      <c r="BR30" s="478"/>
      <c r="BS30" s="455"/>
      <c r="BT30" s="97"/>
      <c r="BU30" s="97"/>
      <c r="BV30" s="454"/>
      <c r="BW30" s="454"/>
      <c r="BX30" s="454"/>
      <c r="BY30" s="454"/>
      <c r="BZ30" s="454"/>
      <c r="CA30" s="97"/>
      <c r="CB30" s="454"/>
      <c r="CC30" s="93"/>
      <c r="CD30" s="93"/>
      <c r="CE30" s="93"/>
      <c r="CF30" s="93"/>
      <c r="CG30" s="93"/>
      <c r="CH30" s="93"/>
      <c r="CI30" s="93"/>
      <c r="CJ30" s="93"/>
      <c r="CK30" s="93"/>
      <c r="CM30" s="480"/>
      <c r="CY30" s="458"/>
      <c r="CZ30" s="458"/>
      <c r="DD30" s="458"/>
      <c r="DE30" s="458"/>
      <c r="DF30" s="458"/>
      <c r="DG30" s="466"/>
    </row>
    <row r="31" spans="1:112" ht="108" customHeight="1" x14ac:dyDescent="0.25">
      <c r="A31" s="448"/>
      <c r="B31" s="448"/>
      <c r="C31" s="448"/>
      <c r="D31" s="490"/>
      <c r="E31" s="482"/>
      <c r="F31" s="491"/>
      <c r="L31" s="491"/>
      <c r="M31" s="491"/>
      <c r="N31" s="463"/>
      <c r="O31" s="463"/>
      <c r="P31" s="463"/>
      <c r="Q31" s="85" t="s">
        <v>369</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65"/>
      <c r="AF31" s="463"/>
      <c r="AG31" s="463"/>
      <c r="AH31" s="463"/>
      <c r="AI31" s="463"/>
      <c r="AJ31" s="463"/>
      <c r="AK31" s="463"/>
      <c r="AL31" s="463"/>
      <c r="AM31" s="85" t="s">
        <v>370</v>
      </c>
      <c r="AN31" s="85" t="s">
        <v>371</v>
      </c>
      <c r="AO31" s="93" t="s">
        <v>54</v>
      </c>
      <c r="AP31" s="84">
        <v>43467</v>
      </c>
      <c r="AQ31" s="84">
        <v>43830</v>
      </c>
      <c r="AR31" s="93" t="s">
        <v>372</v>
      </c>
      <c r="AS31" s="93"/>
      <c r="AT31" s="85"/>
      <c r="AU31" s="462"/>
      <c r="AV31" s="462"/>
      <c r="AW31" s="472"/>
      <c r="AX31" s="474"/>
      <c r="AY31" s="459"/>
      <c r="AZ31" s="96"/>
      <c r="BA31" s="459"/>
      <c r="BB31" s="114"/>
      <c r="BC31" s="118"/>
      <c r="BD31" s="476"/>
      <c r="BE31" s="476"/>
      <c r="BF31" s="485"/>
      <c r="BG31" s="470"/>
      <c r="BH31" s="479"/>
      <c r="BI31" s="479"/>
      <c r="BJ31" s="488"/>
      <c r="BK31" s="114"/>
      <c r="BL31" s="118"/>
      <c r="BM31" s="476"/>
      <c r="BN31" s="476"/>
      <c r="BO31" s="485"/>
      <c r="BP31" s="470"/>
      <c r="BQ31" s="479"/>
      <c r="BR31" s="479"/>
      <c r="BS31" s="456"/>
      <c r="BT31" s="98"/>
      <c r="BU31" s="98"/>
      <c r="BV31" s="456"/>
      <c r="BW31" s="456"/>
      <c r="BX31" s="456"/>
      <c r="BY31" s="456"/>
      <c r="BZ31" s="456"/>
      <c r="CA31" s="98"/>
      <c r="CB31" s="456"/>
      <c r="CC31" s="93"/>
      <c r="CD31" s="93"/>
      <c r="CE31" s="93"/>
      <c r="CF31" s="93"/>
      <c r="CG31" s="93"/>
      <c r="CH31" s="93"/>
      <c r="CI31" s="93"/>
      <c r="CJ31" s="93"/>
      <c r="CK31" s="93"/>
      <c r="CM31" s="480"/>
      <c r="CY31" s="459"/>
      <c r="CZ31" s="459"/>
      <c r="DD31" s="458"/>
      <c r="DE31" s="458"/>
      <c r="DF31" s="458"/>
      <c r="DG31" s="466"/>
    </row>
    <row r="32" spans="1:112" ht="174.75" customHeight="1" x14ac:dyDescent="0.25">
      <c r="A32" s="93" t="s">
        <v>52</v>
      </c>
      <c r="B32" s="93" t="s">
        <v>197</v>
      </c>
      <c r="C32" s="93" t="s">
        <v>197</v>
      </c>
      <c r="D32" s="132" t="s">
        <v>214</v>
      </c>
      <c r="E32" s="133" t="s">
        <v>385</v>
      </c>
      <c r="F32" s="133" t="s">
        <v>386</v>
      </c>
      <c r="L32" s="133" t="s">
        <v>387</v>
      </c>
      <c r="M32" s="133" t="s">
        <v>388</v>
      </c>
      <c r="N32" s="90" t="s">
        <v>10</v>
      </c>
      <c r="O32" s="90" t="s">
        <v>14</v>
      </c>
      <c r="P32" s="90" t="str">
        <f>INDEX([9]Validacion!$C$15:$G$19,'Mapa de Riesgos'!CY32:CY32,'Mapa de Riesgos'!CZ32:CZ32)</f>
        <v>Alta</v>
      </c>
      <c r="Q32" s="118" t="s">
        <v>389</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390</v>
      </c>
      <c r="AN32" s="85" t="s">
        <v>367</v>
      </c>
      <c r="AO32" s="85" t="s">
        <v>52</v>
      </c>
      <c r="AP32" s="84">
        <v>43467</v>
      </c>
      <c r="AQ32" s="84">
        <v>43830</v>
      </c>
      <c r="AR32" s="93" t="s">
        <v>391</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48" t="s">
        <v>25</v>
      </c>
      <c r="B33" s="448" t="s">
        <v>27</v>
      </c>
      <c r="C33" s="448" t="s">
        <v>27</v>
      </c>
      <c r="D33" s="492" t="s">
        <v>392</v>
      </c>
      <c r="E33" s="448" t="s">
        <v>393</v>
      </c>
      <c r="F33" s="491" t="s">
        <v>394</v>
      </c>
      <c r="L33" s="448" t="s">
        <v>395</v>
      </c>
      <c r="M33" s="448" t="s">
        <v>396</v>
      </c>
      <c r="N33" s="463" t="s">
        <v>10</v>
      </c>
      <c r="O33" s="463" t="s">
        <v>14</v>
      </c>
      <c r="P33" s="463" t="str">
        <f>INDEX([9]Validacion!$C$15:$G$19,'Mapa de Riesgos'!CY33:CY34,'Mapa de Riesgos'!CZ33:CZ34)</f>
        <v>Alta</v>
      </c>
      <c r="Q33" s="93" t="s">
        <v>397</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63">
        <f>(IF(AD33="Fuerte",100,IF(AD33="Moderado",50,0))+IF(AD34="Fuerte",100,IF(AD34="Moderado",50,0)))/2</f>
        <v>100</v>
      </c>
      <c r="AF33" s="463" t="str">
        <f>IF(AE33=100,"Fuerte",IF(OR(AE33=99,AE33&gt;=50),"Moderado","Débil"))</f>
        <v>Fuerte</v>
      </c>
      <c r="AG33" s="463" t="s">
        <v>150</v>
      </c>
      <c r="AH33" s="463" t="s">
        <v>152</v>
      </c>
      <c r="AI33" s="463" t="str">
        <f>VLOOKUP(IF(DE33=0,DE33+1,DE33),[9]Validacion!$J$15:$K$19,2,FALSE)</f>
        <v>Rara Vez</v>
      </c>
      <c r="AJ33" s="463" t="str">
        <f>VLOOKUP(IF(DG33=0,DG33+1,DG33),[9]Validacion!$J$23:$K$27,2,FALSE)</f>
        <v>Mayor</v>
      </c>
      <c r="AK33" s="463" t="str">
        <f>INDEX([9]Validacion!$C$15:$G$19,IF(DE33=0,DE33+1,'Mapa de Riesgos'!DE33:DE34),IF(DG33=0,DG33+1,'Mapa de Riesgos'!DG33:DG34))</f>
        <v>Alta</v>
      </c>
      <c r="AL33" s="463" t="s">
        <v>226</v>
      </c>
      <c r="AM33" s="93" t="s">
        <v>398</v>
      </c>
      <c r="AN33" s="93" t="s">
        <v>399</v>
      </c>
      <c r="AO33" s="93" t="s">
        <v>25</v>
      </c>
      <c r="AP33" s="84">
        <v>43467</v>
      </c>
      <c r="AQ33" s="84">
        <v>43830</v>
      </c>
      <c r="AR33" s="93" t="s">
        <v>342</v>
      </c>
      <c r="AS33" s="494"/>
      <c r="AT33" s="494"/>
      <c r="AU33" s="93"/>
      <c r="AV33" s="93"/>
      <c r="AW33" s="137"/>
      <c r="AX33" s="86"/>
      <c r="AY33" s="457"/>
      <c r="AZ33" s="94"/>
      <c r="BA33" s="457"/>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57">
        <f>VLOOKUP(N33,[9]Validacion!$I$15:$M$19,2,FALSE)</f>
        <v>2</v>
      </c>
      <c r="CZ33" s="457">
        <f>VLOOKUP(O33,[9]Validacion!$I$23:$J$27,2,FALSE)</f>
        <v>4</v>
      </c>
      <c r="DD33" s="457">
        <f>VLOOKUP($N33,[9]Validacion!$I$15:$M$19,2,FALSE)</f>
        <v>2</v>
      </c>
      <c r="DE33" s="457">
        <f>IF(AF33="Fuerte",DD33-2,IF(AND(AF33="Moderado",AG33="Directamente",AH33="Directamente"),DD33-1,IF(AND(AF33="Moderado",AG33="No Disminuye",AH33="Directamente"),DD33,IF(AND(AF33="Moderado",AG33="Directamente",AH33="No Disminuye"),DD33-1,DD33))))</f>
        <v>0</v>
      </c>
      <c r="DF33" s="457">
        <f>VLOOKUP($O33,[9]Validacion!$I$23:$J$27,2,FALSE)</f>
        <v>4</v>
      </c>
      <c r="DG33" s="466">
        <f>IF(AF33="Fuerte",DF33,IF(AND(AF33="Moderado",AG33="Directamente",AH33="Directamente"),DF33-1,IF(AND(AF33="Moderado",AG33="No Disminuye",AH33="Directamente"),DF33-1,IF(AND(AF33="Moderado",AG33="Directamente",AH33="No Disminuye"),DF33,DF33))))</f>
        <v>4</v>
      </c>
    </row>
    <row r="34" spans="1:111" ht="102" customHeight="1" x14ac:dyDescent="0.25">
      <c r="A34" s="448"/>
      <c r="B34" s="448"/>
      <c r="C34" s="448"/>
      <c r="D34" s="492"/>
      <c r="E34" s="448"/>
      <c r="F34" s="491"/>
      <c r="L34" s="448"/>
      <c r="M34" s="448"/>
      <c r="N34" s="463"/>
      <c r="O34" s="463"/>
      <c r="P34" s="463"/>
      <c r="Q34" s="93" t="s">
        <v>400</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63"/>
      <c r="AF34" s="463"/>
      <c r="AG34" s="463"/>
      <c r="AH34" s="463"/>
      <c r="AI34" s="463"/>
      <c r="AJ34" s="463"/>
      <c r="AK34" s="463"/>
      <c r="AL34" s="463"/>
      <c r="AM34" s="93" t="s">
        <v>401</v>
      </c>
      <c r="AN34" s="93" t="s">
        <v>402</v>
      </c>
      <c r="AO34" s="93" t="s">
        <v>25</v>
      </c>
      <c r="AP34" s="84">
        <v>43467</v>
      </c>
      <c r="AQ34" s="84">
        <v>43830</v>
      </c>
      <c r="AR34" s="93" t="s">
        <v>403</v>
      </c>
      <c r="AS34" s="495"/>
      <c r="AT34" s="495"/>
      <c r="AU34" s="93"/>
      <c r="AV34" s="93"/>
      <c r="AW34" s="138"/>
      <c r="AX34" s="86"/>
      <c r="AY34" s="459"/>
      <c r="AZ34" s="96"/>
      <c r="BA34" s="459"/>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59"/>
      <c r="CZ34" s="459"/>
      <c r="DD34" s="459"/>
      <c r="DE34" s="459"/>
      <c r="DF34" s="459"/>
      <c r="DG34" s="466"/>
    </row>
    <row r="35" spans="1:111" ht="134.25" customHeight="1" x14ac:dyDescent="0.25">
      <c r="A35" s="448" t="s">
        <v>25</v>
      </c>
      <c r="B35" s="448" t="s">
        <v>27</v>
      </c>
      <c r="C35" s="448" t="s">
        <v>27</v>
      </c>
      <c r="D35" s="493" t="s">
        <v>213</v>
      </c>
      <c r="E35" s="448" t="s">
        <v>404</v>
      </c>
      <c r="F35" s="491" t="s">
        <v>405</v>
      </c>
      <c r="L35" s="491" t="s">
        <v>406</v>
      </c>
      <c r="M35" s="491" t="s">
        <v>407</v>
      </c>
      <c r="N35" s="463" t="s">
        <v>10</v>
      </c>
      <c r="O35" s="463" t="s">
        <v>14</v>
      </c>
      <c r="P35" s="463" t="str">
        <f>INDEX([9]Validacion!$C$15:$G$19,'Mapa de Riesgos'!CY35:CY36,'Mapa de Riesgos'!CZ35:CZ36)</f>
        <v>Alta</v>
      </c>
      <c r="Q35" s="93" t="s">
        <v>408</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63">
        <f>(IF(AD35="Fuerte",100,IF(AD35="Moderado",50,0))+IF(AD36="Fuerte",100,IF(AD36="Moderado",50,0)))/2</f>
        <v>100</v>
      </c>
      <c r="AF35" s="463" t="str">
        <f>IF(AE35=100,"Fuerte",IF(OR(AE35=99,AE35&gt;=50),"Moderado","Débil"))</f>
        <v>Fuerte</v>
      </c>
      <c r="AG35" s="463" t="s">
        <v>150</v>
      </c>
      <c r="AH35" s="463" t="s">
        <v>152</v>
      </c>
      <c r="AI35" s="463" t="str">
        <f>VLOOKUP(IF(DE35=0,DE35+1,DE35),[9]Validacion!$J$15:$K$19,2,FALSE)</f>
        <v>Rara Vez</v>
      </c>
      <c r="AJ35" s="463" t="str">
        <f>VLOOKUP(IF(DG35=0,DG35+1,DG35),[9]Validacion!$J$23:$K$27,2,FALSE)</f>
        <v>Mayor</v>
      </c>
      <c r="AK35" s="463" t="str">
        <f>INDEX([9]Validacion!$C$15:$G$19,IF(DE35=0,DE35+1,'Mapa de Riesgos'!DE35:DE36),IF(DG35=0,DG35+1,'Mapa de Riesgos'!DG35:DG36))</f>
        <v>Alta</v>
      </c>
      <c r="AL35" s="463" t="s">
        <v>226</v>
      </c>
      <c r="AM35" s="93" t="s">
        <v>409</v>
      </c>
      <c r="AN35" s="93" t="s">
        <v>314</v>
      </c>
      <c r="AO35" s="93" t="s">
        <v>25</v>
      </c>
      <c r="AP35" s="84">
        <v>43467</v>
      </c>
      <c r="AQ35" s="84">
        <v>43830</v>
      </c>
      <c r="AR35" s="93" t="s">
        <v>410</v>
      </c>
      <c r="AS35" s="494"/>
      <c r="AT35" s="494"/>
      <c r="AU35" s="93"/>
      <c r="AV35" s="93"/>
      <c r="AW35" s="90"/>
      <c r="AX35" s="86"/>
      <c r="AY35" s="457"/>
      <c r="AZ35" s="94"/>
      <c r="BA35" s="457"/>
      <c r="BB35" s="494"/>
      <c r="BC35" s="494"/>
      <c r="BD35" s="93"/>
      <c r="BE35" s="90"/>
      <c r="BF35" s="90"/>
      <c r="BG35" s="86"/>
      <c r="BH35" s="457"/>
      <c r="BI35" s="457"/>
      <c r="BJ35" s="454"/>
      <c r="BK35" s="494"/>
      <c r="BL35" s="494"/>
      <c r="BM35" s="93"/>
      <c r="BN35" s="90"/>
      <c r="BO35" s="90"/>
      <c r="BP35" s="86"/>
      <c r="BQ35" s="457"/>
      <c r="BR35" s="457"/>
      <c r="BS35" s="457"/>
      <c r="BT35" s="117"/>
      <c r="BU35" s="117"/>
      <c r="BV35" s="117"/>
      <c r="BW35" s="117"/>
      <c r="BX35" s="117"/>
      <c r="BY35" s="117"/>
      <c r="BZ35" s="117"/>
      <c r="CA35" s="117"/>
      <c r="CB35" s="117"/>
      <c r="CC35" s="93"/>
      <c r="CD35" s="93"/>
      <c r="CE35" s="93"/>
      <c r="CF35" s="93"/>
      <c r="CG35" s="93"/>
      <c r="CH35" s="93"/>
      <c r="CI35" s="93"/>
      <c r="CJ35" s="93"/>
      <c r="CK35" s="93"/>
      <c r="CY35" s="457">
        <f>VLOOKUP(N35,[9]Validacion!$I$15:$M$19,2,FALSE)</f>
        <v>2</v>
      </c>
      <c r="CZ35" s="457">
        <f>VLOOKUP(O35,[9]Validacion!$I$23:$J$27,2,FALSE)</f>
        <v>4</v>
      </c>
      <c r="DD35" s="457">
        <f>VLOOKUP($N35,[9]Validacion!$I$15:$M$19,2,FALSE)</f>
        <v>2</v>
      </c>
      <c r="DE35" s="457">
        <f>IF(AF35="Fuerte",DD35-2,IF(AND(AF35="Moderado",AG35="Directamente",AH35="Directamente"),DD35-1,IF(AND(AF35="Moderado",AG35="No Disminuye",AH35="Directamente"),DD35,IF(AND(AF35="Moderado",AG35="Directamente",AH35="No Disminuye"),DD35-1,DD35))))</f>
        <v>0</v>
      </c>
      <c r="DF35" s="457">
        <f>VLOOKUP($O35,[9]Validacion!$I$23:$J$27,2,FALSE)</f>
        <v>4</v>
      </c>
      <c r="DG35" s="466">
        <f>IF(AF35="Fuerte",DF35,IF(AND(AF35="Moderado",AG35="Directamente",AH35="Directamente"),DF35-1,IF(AND(AF35="Moderado",AG35="No Disminuye",AH35="Directamente"),DF35-1,IF(AND(AF35="Moderado",AG35="Directamente",AH35="No Disminuye"),DF35,DF35))))</f>
        <v>4</v>
      </c>
    </row>
    <row r="36" spans="1:111" ht="99" customHeight="1" x14ac:dyDescent="0.25">
      <c r="A36" s="448"/>
      <c r="B36" s="448"/>
      <c r="C36" s="448"/>
      <c r="D36" s="493"/>
      <c r="E36" s="448"/>
      <c r="F36" s="491"/>
      <c r="L36" s="491"/>
      <c r="M36" s="491"/>
      <c r="N36" s="463"/>
      <c r="O36" s="463"/>
      <c r="P36" s="463"/>
      <c r="Q36" s="93" t="s">
        <v>411</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63"/>
      <c r="AF36" s="463"/>
      <c r="AG36" s="463"/>
      <c r="AH36" s="463"/>
      <c r="AI36" s="463"/>
      <c r="AJ36" s="463"/>
      <c r="AK36" s="463"/>
      <c r="AL36" s="463"/>
      <c r="AM36" s="93" t="s">
        <v>412</v>
      </c>
      <c r="AN36" s="93" t="s">
        <v>413</v>
      </c>
      <c r="AO36" s="93" t="s">
        <v>25</v>
      </c>
      <c r="AP36" s="84">
        <v>43467</v>
      </c>
      <c r="AQ36" s="84">
        <v>43830</v>
      </c>
      <c r="AR36" s="93" t="s">
        <v>414</v>
      </c>
      <c r="AS36" s="495"/>
      <c r="AT36" s="495"/>
      <c r="AU36" s="93"/>
      <c r="AV36" s="93"/>
      <c r="AW36" s="113"/>
      <c r="AX36" s="86"/>
      <c r="AY36" s="459"/>
      <c r="AZ36" s="96"/>
      <c r="BA36" s="459"/>
      <c r="BB36" s="495"/>
      <c r="BC36" s="495"/>
      <c r="BD36" s="93"/>
      <c r="BE36" s="93"/>
      <c r="BF36" s="113"/>
      <c r="BG36" s="86"/>
      <c r="BH36" s="459"/>
      <c r="BI36" s="459"/>
      <c r="BJ36" s="456"/>
      <c r="BK36" s="495"/>
      <c r="BL36" s="495"/>
      <c r="BM36" s="93"/>
      <c r="BN36" s="93"/>
      <c r="BO36" s="113"/>
      <c r="BP36" s="86"/>
      <c r="BQ36" s="459"/>
      <c r="BR36" s="459"/>
      <c r="BS36" s="459"/>
      <c r="BT36" s="117"/>
      <c r="BU36" s="117"/>
      <c r="BV36" s="117"/>
      <c r="BW36" s="117"/>
      <c r="BX36" s="117"/>
      <c r="BY36" s="117"/>
      <c r="BZ36" s="117"/>
      <c r="CA36" s="117"/>
      <c r="CB36" s="117"/>
      <c r="CC36" s="93"/>
      <c r="CD36" s="93"/>
      <c r="CE36" s="93"/>
      <c r="CF36" s="93"/>
      <c r="CG36" s="93"/>
      <c r="CH36" s="93"/>
      <c r="CI36" s="93"/>
      <c r="CJ36" s="93"/>
      <c r="CK36" s="93"/>
      <c r="CY36" s="459"/>
      <c r="CZ36" s="459"/>
      <c r="DD36" s="459"/>
      <c r="DE36" s="459"/>
      <c r="DF36" s="459"/>
      <c r="DG36" s="466"/>
    </row>
    <row r="37" spans="1:111" ht="99" customHeight="1" x14ac:dyDescent="0.25">
      <c r="A37" s="448" t="s">
        <v>24</v>
      </c>
      <c r="B37" s="448" t="s">
        <v>27</v>
      </c>
      <c r="C37" s="448" t="s">
        <v>27</v>
      </c>
      <c r="D37" s="496" t="s">
        <v>202</v>
      </c>
      <c r="E37" s="448" t="s">
        <v>415</v>
      </c>
      <c r="F37" s="448" t="s">
        <v>416</v>
      </c>
      <c r="L37" s="448" t="s">
        <v>417</v>
      </c>
      <c r="M37" s="448" t="s">
        <v>418</v>
      </c>
      <c r="N37" s="463" t="s">
        <v>10</v>
      </c>
      <c r="O37" s="463" t="s">
        <v>14</v>
      </c>
      <c r="P37" s="463" t="str">
        <f>INDEX([9]Validacion!$C$15:$G$19,'Mapa de Riesgos'!CY37:CY40,'Mapa de Riesgos'!CZ37:CZ40)</f>
        <v>Alta</v>
      </c>
      <c r="Q37" s="93" t="s">
        <v>419</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65">
        <f>(IF(AD37="Fuerte",100,IF(AD37="Moderado",50,0))+IF(AD38="Fuerte",100,IF(AD38="Moderado",50,0))+IF(AD39="Fuerte",100,IF(AD39="Moderado",50,0))+IF(AD40="Fuerte",100,IF(AD40="Moderado",50,0)))/4</f>
        <v>100</v>
      </c>
      <c r="AF37" s="463" t="str">
        <f>IF(AE37=100,"Fuerte",IF(OR(AE37=99,AE37&gt;=50),"Moderado","Débil"))</f>
        <v>Fuerte</v>
      </c>
      <c r="AG37" s="463" t="s">
        <v>150</v>
      </c>
      <c r="AH37" s="463" t="s">
        <v>152</v>
      </c>
      <c r="AI37" s="463" t="str">
        <f>VLOOKUP(IF(DE37=0,DE37+1,DE37),[9]Validacion!$J$15:$K$19,2,FALSE)</f>
        <v>Rara Vez</v>
      </c>
      <c r="AJ37" s="463" t="str">
        <f>VLOOKUP(IF(DG37=0,DG37+1,DG37),[9]Validacion!$J$23:$K$27,2,FALSE)</f>
        <v>Mayor</v>
      </c>
      <c r="AK37" s="463" t="str">
        <f>INDEX([9]Validacion!$C$15:$G$19,IF(DE37=0,DE37+1,'Mapa de Riesgos'!DE37:DE40),IF(DG37=0,DG37+1,'Mapa de Riesgos'!DG37:DG40))</f>
        <v>Alta</v>
      </c>
      <c r="AL37" s="463" t="s">
        <v>226</v>
      </c>
      <c r="AM37" s="93" t="s">
        <v>420</v>
      </c>
      <c r="AN37" s="93" t="s">
        <v>421</v>
      </c>
      <c r="AO37" s="93" t="s">
        <v>422</v>
      </c>
      <c r="AP37" s="84">
        <v>43467</v>
      </c>
      <c r="AQ37" s="84">
        <v>43830</v>
      </c>
      <c r="AR37" s="93" t="s">
        <v>423</v>
      </c>
      <c r="AS37" s="139"/>
      <c r="AT37" s="139"/>
      <c r="AU37" s="93"/>
      <c r="AV37" s="85"/>
      <c r="AW37" s="119"/>
      <c r="AX37" s="86"/>
      <c r="AY37" s="457"/>
      <c r="AZ37" s="94"/>
      <c r="BA37" s="457"/>
      <c r="BB37" s="139"/>
      <c r="BC37" s="139"/>
      <c r="BD37" s="93"/>
      <c r="BE37" s="85"/>
      <c r="BF37" s="119"/>
      <c r="BG37" s="86"/>
      <c r="BH37" s="457"/>
      <c r="BI37" s="457"/>
      <c r="BJ37" s="139" t="s">
        <v>424</v>
      </c>
      <c r="BK37" s="139"/>
      <c r="BL37" s="139"/>
      <c r="BM37" s="93"/>
      <c r="BN37" s="85"/>
      <c r="BO37" s="119"/>
      <c r="BP37" s="86"/>
      <c r="BQ37" s="457"/>
      <c r="BR37" s="457"/>
      <c r="BS37" s="139"/>
      <c r="BT37" s="139"/>
      <c r="BU37" s="93"/>
      <c r="BV37" s="85"/>
      <c r="BW37" s="119"/>
      <c r="BX37" s="86"/>
      <c r="BY37" s="457"/>
      <c r="BZ37" s="457"/>
      <c r="CA37" s="117"/>
      <c r="CB37" s="117"/>
      <c r="CC37" s="93"/>
      <c r="CD37" s="93"/>
      <c r="CE37" s="93"/>
      <c r="CF37" s="93"/>
      <c r="CG37" s="93"/>
      <c r="CH37" s="93"/>
      <c r="CI37" s="93"/>
      <c r="CJ37" s="93"/>
      <c r="CK37" s="93"/>
      <c r="CY37" s="457">
        <f>VLOOKUP(N37,[9]Validacion!$I$15:$M$19,2,FALSE)</f>
        <v>2</v>
      </c>
      <c r="CZ37" s="457">
        <f>VLOOKUP(O37,[9]Validacion!$I$23:$J$27,2,FALSE)</f>
        <v>4</v>
      </c>
      <c r="DD37" s="457">
        <f>VLOOKUP($N37,[9]Validacion!$I$15:$M$19,2,FALSE)</f>
        <v>2</v>
      </c>
      <c r="DE37" s="457">
        <f>IF(AF37="Fuerte",DD37-2,IF(AND(AF37="Moderado",AG37="Directamente",AH37="Directamente"),DD37-1,IF(AND(AF37="Moderado",AG37="No Disminuye",AH37="Directamente"),DD37,IF(AND(AF37="Moderado",AG37="Directamente",AH37="No Disminuye"),DD37-1,DD37))))</f>
        <v>0</v>
      </c>
      <c r="DF37" s="457">
        <f>VLOOKUP($O37,[9]Validacion!$I$23:$J$27,2,FALSE)</f>
        <v>4</v>
      </c>
      <c r="DG37" s="466">
        <f>IF(AF37="Fuerte",DF37,IF(AND(AF37="Moderado",AG37="Directamente",AH37="Directamente"),DF37-1,IF(AND(AF37="Moderado",AG37="No Disminuye",AH37="Directamente"),DF37-1,IF(AND(AF37="Moderado",AG37="Directamente",AH37="No Disminuye"),DF37,DF37))))</f>
        <v>4</v>
      </c>
    </row>
    <row r="38" spans="1:111" ht="107.25" customHeight="1" x14ac:dyDescent="0.25">
      <c r="A38" s="448"/>
      <c r="B38" s="448"/>
      <c r="C38" s="448"/>
      <c r="D38" s="496"/>
      <c r="E38" s="448"/>
      <c r="F38" s="448"/>
      <c r="L38" s="448"/>
      <c r="M38" s="448"/>
      <c r="N38" s="463"/>
      <c r="O38" s="463"/>
      <c r="P38" s="463"/>
      <c r="Q38" s="93" t="s">
        <v>425</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65"/>
      <c r="AF38" s="463"/>
      <c r="AG38" s="463"/>
      <c r="AH38" s="463"/>
      <c r="AI38" s="463"/>
      <c r="AJ38" s="463"/>
      <c r="AK38" s="463"/>
      <c r="AL38" s="463"/>
      <c r="AM38" s="93" t="s">
        <v>426</v>
      </c>
      <c r="AN38" s="93" t="s">
        <v>427</v>
      </c>
      <c r="AO38" s="93" t="s">
        <v>422</v>
      </c>
      <c r="AP38" s="84">
        <v>43467</v>
      </c>
      <c r="AQ38" s="84">
        <v>43830</v>
      </c>
      <c r="AR38" s="93" t="s">
        <v>428</v>
      </c>
      <c r="AS38" s="139"/>
      <c r="AT38" s="139"/>
      <c r="AU38" s="460"/>
      <c r="AV38" s="451"/>
      <c r="AW38" s="497"/>
      <c r="AX38" s="473"/>
      <c r="AY38" s="458"/>
      <c r="AZ38" s="95"/>
      <c r="BA38" s="458"/>
      <c r="BB38" s="139"/>
      <c r="BC38" s="139"/>
      <c r="BD38" s="460"/>
      <c r="BE38" s="451"/>
      <c r="BF38" s="497"/>
      <c r="BG38" s="473"/>
      <c r="BH38" s="458"/>
      <c r="BI38" s="458"/>
      <c r="BJ38" s="494" t="s">
        <v>429</v>
      </c>
      <c r="BK38" s="139"/>
      <c r="BL38" s="139"/>
      <c r="BM38" s="460"/>
      <c r="BN38" s="451"/>
      <c r="BO38" s="497"/>
      <c r="BP38" s="473"/>
      <c r="BQ38" s="458"/>
      <c r="BR38" s="458"/>
      <c r="BS38" s="494"/>
      <c r="BT38" s="139"/>
      <c r="BU38" s="460"/>
      <c r="BV38" s="451"/>
      <c r="BW38" s="497"/>
      <c r="BX38" s="473"/>
      <c r="BY38" s="458"/>
      <c r="BZ38" s="458"/>
      <c r="CA38" s="117"/>
      <c r="CB38" s="117"/>
      <c r="CC38" s="93"/>
      <c r="CD38" s="93"/>
      <c r="CE38" s="93"/>
      <c r="CF38" s="93"/>
      <c r="CG38" s="93"/>
      <c r="CH38" s="93"/>
      <c r="CI38" s="93"/>
      <c r="CJ38" s="93"/>
      <c r="CK38" s="93"/>
      <c r="CY38" s="458"/>
      <c r="CZ38" s="458"/>
      <c r="DD38" s="458"/>
      <c r="DE38" s="458"/>
      <c r="DF38" s="458"/>
      <c r="DG38" s="466"/>
    </row>
    <row r="39" spans="1:111" ht="105" customHeight="1" x14ac:dyDescent="0.25">
      <c r="A39" s="448"/>
      <c r="B39" s="448"/>
      <c r="C39" s="448"/>
      <c r="D39" s="496"/>
      <c r="E39" s="448"/>
      <c r="F39" s="448"/>
      <c r="L39" s="448"/>
      <c r="M39" s="448"/>
      <c r="N39" s="463"/>
      <c r="O39" s="463"/>
      <c r="P39" s="463"/>
      <c r="Q39" s="93" t="s">
        <v>430</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65"/>
      <c r="AF39" s="463"/>
      <c r="AG39" s="463"/>
      <c r="AH39" s="463"/>
      <c r="AI39" s="463"/>
      <c r="AJ39" s="463"/>
      <c r="AK39" s="463"/>
      <c r="AL39" s="463"/>
      <c r="AM39" s="93" t="s">
        <v>431</v>
      </c>
      <c r="AN39" s="93" t="s">
        <v>432</v>
      </c>
      <c r="AO39" s="93" t="s">
        <v>422</v>
      </c>
      <c r="AP39" s="84">
        <v>43467</v>
      </c>
      <c r="AQ39" s="84">
        <v>43830</v>
      </c>
      <c r="AR39" s="93" t="s">
        <v>433</v>
      </c>
      <c r="AS39" s="139"/>
      <c r="AT39" s="139"/>
      <c r="AU39" s="461"/>
      <c r="AV39" s="452"/>
      <c r="AW39" s="498"/>
      <c r="AX39" s="500"/>
      <c r="AY39" s="458"/>
      <c r="AZ39" s="95"/>
      <c r="BA39" s="458"/>
      <c r="BB39" s="139"/>
      <c r="BC39" s="139"/>
      <c r="BD39" s="461"/>
      <c r="BE39" s="452"/>
      <c r="BF39" s="498"/>
      <c r="BG39" s="500"/>
      <c r="BH39" s="458"/>
      <c r="BI39" s="458"/>
      <c r="BJ39" s="501"/>
      <c r="BK39" s="139"/>
      <c r="BL39" s="139"/>
      <c r="BM39" s="461"/>
      <c r="BN39" s="452"/>
      <c r="BO39" s="498"/>
      <c r="BP39" s="500"/>
      <c r="BQ39" s="458"/>
      <c r="BR39" s="458"/>
      <c r="BS39" s="501"/>
      <c r="BT39" s="139"/>
      <c r="BU39" s="461"/>
      <c r="BV39" s="452"/>
      <c r="BW39" s="498"/>
      <c r="BX39" s="500"/>
      <c r="BY39" s="458"/>
      <c r="BZ39" s="458"/>
      <c r="CA39" s="117"/>
      <c r="CB39" s="117"/>
      <c r="CC39" s="93"/>
      <c r="CD39" s="93"/>
      <c r="CE39" s="93"/>
      <c r="CF39" s="93"/>
      <c r="CG39" s="93"/>
      <c r="CH39" s="93"/>
      <c r="CI39" s="93"/>
      <c r="CJ39" s="93"/>
      <c r="CK39" s="93"/>
      <c r="CY39" s="458"/>
      <c r="CZ39" s="458"/>
      <c r="DD39" s="458"/>
      <c r="DE39" s="458"/>
      <c r="DF39" s="458"/>
      <c r="DG39" s="466"/>
    </row>
    <row r="40" spans="1:111" ht="93.75" customHeight="1" x14ac:dyDescent="0.25">
      <c r="A40" s="448"/>
      <c r="B40" s="448"/>
      <c r="C40" s="448"/>
      <c r="D40" s="496"/>
      <c r="E40" s="448"/>
      <c r="F40" s="448"/>
      <c r="L40" s="448"/>
      <c r="M40" s="448"/>
      <c r="N40" s="463"/>
      <c r="O40" s="463"/>
      <c r="P40" s="463"/>
      <c r="Q40" s="93" t="s">
        <v>434</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65"/>
      <c r="AF40" s="463"/>
      <c r="AG40" s="463"/>
      <c r="AH40" s="463"/>
      <c r="AI40" s="463"/>
      <c r="AJ40" s="463"/>
      <c r="AK40" s="463"/>
      <c r="AL40" s="463"/>
      <c r="AM40" s="140" t="s">
        <v>435</v>
      </c>
      <c r="AN40" s="93" t="s">
        <v>436</v>
      </c>
      <c r="AO40" s="93" t="s">
        <v>422</v>
      </c>
      <c r="AP40" s="84">
        <v>43467</v>
      </c>
      <c r="AQ40" s="84">
        <v>43830</v>
      </c>
      <c r="AR40" s="93" t="s">
        <v>437</v>
      </c>
      <c r="AS40" s="139"/>
      <c r="AT40" s="139"/>
      <c r="AU40" s="462"/>
      <c r="AV40" s="453"/>
      <c r="AW40" s="499"/>
      <c r="AX40" s="474"/>
      <c r="AY40" s="459"/>
      <c r="AZ40" s="96"/>
      <c r="BA40" s="459"/>
      <c r="BB40" s="139"/>
      <c r="BC40" s="139"/>
      <c r="BD40" s="462"/>
      <c r="BE40" s="453"/>
      <c r="BF40" s="499"/>
      <c r="BG40" s="474"/>
      <c r="BH40" s="459"/>
      <c r="BI40" s="459"/>
      <c r="BJ40" s="495"/>
      <c r="BK40" s="139"/>
      <c r="BL40" s="139"/>
      <c r="BM40" s="462"/>
      <c r="BN40" s="453"/>
      <c r="BO40" s="499"/>
      <c r="BP40" s="474"/>
      <c r="BQ40" s="459"/>
      <c r="BR40" s="459"/>
      <c r="BS40" s="495"/>
      <c r="BT40" s="139"/>
      <c r="BU40" s="462"/>
      <c r="BV40" s="453"/>
      <c r="BW40" s="499"/>
      <c r="BX40" s="474"/>
      <c r="BY40" s="459"/>
      <c r="BZ40" s="459"/>
      <c r="CA40" s="117"/>
      <c r="CB40" s="117"/>
      <c r="CC40" s="93"/>
      <c r="CD40" s="93"/>
      <c r="CE40" s="93"/>
      <c r="CF40" s="93"/>
      <c r="CG40" s="93"/>
      <c r="CH40" s="93"/>
      <c r="CI40" s="93"/>
      <c r="CJ40" s="93"/>
      <c r="CK40" s="93"/>
      <c r="CY40" s="459"/>
      <c r="CZ40" s="459"/>
      <c r="DD40" s="458"/>
      <c r="DE40" s="458"/>
      <c r="DF40" s="458"/>
      <c r="DG40" s="466"/>
    </row>
    <row r="41" spans="1:111" ht="81.75" customHeight="1" x14ac:dyDescent="0.25">
      <c r="A41" s="448" t="s">
        <v>24</v>
      </c>
      <c r="B41" s="448" t="s">
        <v>27</v>
      </c>
      <c r="C41" s="448" t="s">
        <v>27</v>
      </c>
      <c r="D41" s="496" t="s">
        <v>203</v>
      </c>
      <c r="E41" s="448" t="s">
        <v>415</v>
      </c>
      <c r="F41" s="448" t="s">
        <v>438</v>
      </c>
      <c r="L41" s="448" t="s">
        <v>439</v>
      </c>
      <c r="M41" s="448" t="s">
        <v>440</v>
      </c>
      <c r="N41" s="463" t="s">
        <v>10</v>
      </c>
      <c r="O41" s="463" t="s">
        <v>14</v>
      </c>
      <c r="P41" s="463" t="str">
        <f>INDEX([9]Validacion!$C$15:$G$19,'Mapa de Riesgos'!CY41:CY43,'Mapa de Riesgos'!CZ41:CZ43)</f>
        <v>Alta</v>
      </c>
      <c r="Q41" s="93" t="s">
        <v>441</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65">
        <f>(IF(AD41="Fuerte",100,IF(AD41="Moderado",50,0))+IF(AD42="Fuerte",100,IF(AD42="Moderado",50,0))+IF(AD43="Fuerte",100,IF(AD43="Moderado",50,0)))/3</f>
        <v>100</v>
      </c>
      <c r="AF41" s="463" t="str">
        <f>IF(AE41=100,"Fuerte",IF(OR(AE41=99,AE41&gt;=50),"Moderado","Débil"))</f>
        <v>Fuerte</v>
      </c>
      <c r="AG41" s="463" t="s">
        <v>150</v>
      </c>
      <c r="AH41" s="463" t="s">
        <v>152</v>
      </c>
      <c r="AI41" s="463" t="str">
        <f>VLOOKUP(IF(DE41=0,DE41+1,DE41),[9]Validacion!$J$15:$K$19,2,FALSE)</f>
        <v>Rara Vez</v>
      </c>
      <c r="AJ41" s="463" t="str">
        <f>VLOOKUP(IF(DG41=0,DG41+1,DG41),[9]Validacion!$J$23:$K$27,2,FALSE)</f>
        <v>Mayor</v>
      </c>
      <c r="AK41" s="463" t="str">
        <f>INDEX([9]Validacion!$C$15:$G$19,IF(DE41=0,DE41+1,'Mapa de Riesgos'!DE41:DE43),IF(DG41=0,DG41+1,'Mapa de Riesgos'!DG41:DG43))</f>
        <v>Alta</v>
      </c>
      <c r="AL41" s="463" t="s">
        <v>226</v>
      </c>
      <c r="AM41" s="93" t="s">
        <v>442</v>
      </c>
      <c r="AN41" s="93" t="s">
        <v>443</v>
      </c>
      <c r="AO41" s="93" t="s">
        <v>444</v>
      </c>
      <c r="AP41" s="84">
        <v>43467</v>
      </c>
      <c r="AQ41" s="84">
        <v>43830</v>
      </c>
      <c r="AR41" s="93" t="s">
        <v>445</v>
      </c>
      <c r="AS41" s="139"/>
      <c r="AT41" s="139"/>
      <c r="AU41" s="93"/>
      <c r="AV41" s="93"/>
      <c r="AW41" s="141"/>
      <c r="AX41" s="86"/>
      <c r="AY41" s="457"/>
      <c r="AZ41" s="94"/>
      <c r="BA41" s="457"/>
      <c r="BB41" s="20"/>
      <c r="BC41" s="20"/>
      <c r="BD41" s="93"/>
      <c r="BE41" s="121"/>
      <c r="BF41" s="142"/>
      <c r="BG41" s="143"/>
      <c r="BH41" s="457"/>
      <c r="BI41" s="457"/>
      <c r="BJ41" s="454"/>
      <c r="BK41" s="20"/>
      <c r="BL41" s="20"/>
      <c r="BM41" s="93"/>
      <c r="BN41" s="121"/>
      <c r="BO41" s="142"/>
      <c r="BP41" s="86"/>
      <c r="BQ41" s="457"/>
      <c r="BR41" s="457"/>
      <c r="BS41" s="117"/>
      <c r="BT41" s="117"/>
      <c r="BU41" s="117"/>
      <c r="BV41" s="117"/>
      <c r="BW41" s="117"/>
      <c r="BX41" s="117"/>
      <c r="BY41" s="117"/>
      <c r="BZ41" s="117"/>
      <c r="CA41" s="117"/>
      <c r="CB41" s="117"/>
      <c r="CC41" s="93"/>
      <c r="CD41" s="93"/>
      <c r="CE41" s="93"/>
      <c r="CF41" s="93"/>
      <c r="CG41" s="93"/>
      <c r="CH41" s="93"/>
      <c r="CI41" s="93"/>
      <c r="CJ41" s="93"/>
      <c r="CK41" s="93"/>
      <c r="CY41" s="457">
        <f>VLOOKUP(N41,[9]Validacion!$I$15:$M$19,2,FALSE)</f>
        <v>2</v>
      </c>
      <c r="CZ41" s="457">
        <f>VLOOKUP(O41,[9]Validacion!$I$23:$J$27,2,FALSE)</f>
        <v>4</v>
      </c>
      <c r="DD41" s="457">
        <f>VLOOKUP($N41,[9]Validacion!$I$15:$M$19,2,FALSE)</f>
        <v>2</v>
      </c>
      <c r="DE41" s="457">
        <f>IF(AF41="Fuerte",DD41-2,IF(AND(AF41="Moderado",AG41="Directamente",AH41="Directamente"),DD41-1,IF(AND(AF41="Moderado",AG41="No Disminuye",AH41="Directamente"),DD41,IF(AND(AF41="Moderado",AG41="Directamente",AH41="No Disminuye"),DD41-1,DD41))))</f>
        <v>0</v>
      </c>
      <c r="DF41" s="457">
        <f>VLOOKUP($O41,[9]Validacion!$I$23:$J$27,2,FALSE)</f>
        <v>4</v>
      </c>
      <c r="DG41" s="466">
        <f>IF(AF41="Fuerte",DF41,IF(AND(AF41="Moderado",AG41="Directamente",AH41="Directamente"),DF41-1,IF(AND(AF41="Moderado",AG41="No Disminuye",AH41="Directamente"),DF41-1,IF(AND(AF41="Moderado",AG41="Directamente",AH41="No Disminuye"),DF41,DF41))))</f>
        <v>4</v>
      </c>
    </row>
    <row r="42" spans="1:111" ht="70.5" customHeight="1" x14ac:dyDescent="0.25">
      <c r="A42" s="448"/>
      <c r="B42" s="448"/>
      <c r="C42" s="448"/>
      <c r="D42" s="496"/>
      <c r="E42" s="448"/>
      <c r="F42" s="448"/>
      <c r="L42" s="448"/>
      <c r="M42" s="448"/>
      <c r="N42" s="463"/>
      <c r="O42" s="463"/>
      <c r="P42" s="463"/>
      <c r="Q42" s="93" t="s">
        <v>446</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65"/>
      <c r="AF42" s="463"/>
      <c r="AG42" s="463"/>
      <c r="AH42" s="463"/>
      <c r="AI42" s="463"/>
      <c r="AJ42" s="463"/>
      <c r="AK42" s="463"/>
      <c r="AL42" s="463"/>
      <c r="AM42" s="93" t="s">
        <v>447</v>
      </c>
      <c r="AN42" s="93" t="s">
        <v>448</v>
      </c>
      <c r="AO42" s="93" t="s">
        <v>444</v>
      </c>
      <c r="AP42" s="84">
        <v>43467</v>
      </c>
      <c r="AQ42" s="84">
        <v>43830</v>
      </c>
      <c r="AR42" s="93" t="s">
        <v>334</v>
      </c>
      <c r="AS42" s="139"/>
      <c r="AT42" s="139"/>
      <c r="AU42" s="93"/>
      <c r="AV42" s="93"/>
      <c r="AW42" s="141"/>
      <c r="AX42" s="86"/>
      <c r="AY42" s="458"/>
      <c r="AZ42" s="95"/>
      <c r="BA42" s="458"/>
      <c r="BB42" s="93"/>
      <c r="BC42" s="93"/>
      <c r="BD42" s="117"/>
      <c r="BE42" s="117"/>
      <c r="BF42" s="144"/>
      <c r="BG42" s="143"/>
      <c r="BH42" s="458"/>
      <c r="BI42" s="458"/>
      <c r="BJ42" s="455"/>
      <c r="BK42" s="93"/>
      <c r="BL42" s="93"/>
      <c r="BM42" s="117"/>
      <c r="BN42" s="117"/>
      <c r="BO42" s="117"/>
      <c r="BP42" s="117"/>
      <c r="BQ42" s="458"/>
      <c r="BR42" s="458"/>
      <c r="BS42" s="117"/>
      <c r="BT42" s="117"/>
      <c r="BU42" s="117"/>
      <c r="BV42" s="117"/>
      <c r="BW42" s="117"/>
      <c r="BX42" s="117"/>
      <c r="BY42" s="117"/>
      <c r="BZ42" s="117"/>
      <c r="CA42" s="117"/>
      <c r="CB42" s="117"/>
      <c r="CC42" s="93"/>
      <c r="CD42" s="93"/>
      <c r="CE42" s="93"/>
      <c r="CF42" s="93"/>
      <c r="CG42" s="93"/>
      <c r="CH42" s="93"/>
      <c r="CI42" s="93"/>
      <c r="CJ42" s="93"/>
      <c r="CK42" s="93"/>
      <c r="CY42" s="458"/>
      <c r="CZ42" s="458"/>
      <c r="DD42" s="458"/>
      <c r="DE42" s="458"/>
      <c r="DF42" s="458"/>
      <c r="DG42" s="466"/>
    </row>
    <row r="43" spans="1:111" ht="84.75" customHeight="1" x14ac:dyDescent="0.25">
      <c r="A43" s="448"/>
      <c r="B43" s="448"/>
      <c r="C43" s="448"/>
      <c r="D43" s="496"/>
      <c r="E43" s="448"/>
      <c r="F43" s="448"/>
      <c r="L43" s="448"/>
      <c r="M43" s="448"/>
      <c r="N43" s="463"/>
      <c r="O43" s="463"/>
      <c r="P43" s="463"/>
      <c r="Q43" s="93" t="s">
        <v>449</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65"/>
      <c r="AF43" s="463"/>
      <c r="AG43" s="463"/>
      <c r="AH43" s="463"/>
      <c r="AI43" s="463"/>
      <c r="AJ43" s="463"/>
      <c r="AK43" s="463"/>
      <c r="AL43" s="463"/>
      <c r="AM43" s="93" t="s">
        <v>450</v>
      </c>
      <c r="AN43" s="93" t="s">
        <v>451</v>
      </c>
      <c r="AO43" s="93" t="s">
        <v>444</v>
      </c>
      <c r="AP43" s="84">
        <v>43467</v>
      </c>
      <c r="AQ43" s="84">
        <v>43830</v>
      </c>
      <c r="AR43" s="93" t="s">
        <v>452</v>
      </c>
      <c r="AS43" s="139"/>
      <c r="AT43" s="139"/>
      <c r="AU43" s="93"/>
      <c r="AV43" s="93"/>
      <c r="AW43" s="119"/>
      <c r="AX43" s="86"/>
      <c r="AY43" s="459"/>
      <c r="AZ43" s="96"/>
      <c r="BA43" s="459"/>
      <c r="BB43" s="139"/>
      <c r="BC43" s="139"/>
      <c r="BD43" s="93"/>
      <c r="BE43" s="93"/>
      <c r="BF43" s="145"/>
      <c r="BG43" s="143"/>
      <c r="BH43" s="459"/>
      <c r="BI43" s="459"/>
      <c r="BJ43" s="456"/>
      <c r="BK43" s="139"/>
      <c r="BL43" s="139"/>
      <c r="BM43" s="93"/>
      <c r="BN43" s="93"/>
      <c r="BO43" s="145"/>
      <c r="BP43" s="143"/>
      <c r="BQ43" s="459"/>
      <c r="BR43" s="459"/>
      <c r="BS43" s="93"/>
      <c r="BT43" s="117"/>
      <c r="BU43" s="117"/>
      <c r="BV43" s="117"/>
      <c r="BW43" s="117"/>
      <c r="BX43" s="117"/>
      <c r="BY43" s="117"/>
      <c r="BZ43" s="117"/>
      <c r="CA43" s="117"/>
      <c r="CB43" s="117"/>
      <c r="CC43" s="93"/>
      <c r="CD43" s="93"/>
      <c r="CE43" s="93"/>
      <c r="CF43" s="93"/>
      <c r="CG43" s="93"/>
      <c r="CH43" s="93"/>
      <c r="CI43" s="93"/>
      <c r="CJ43" s="93"/>
      <c r="CK43" s="93"/>
      <c r="CY43" s="459"/>
      <c r="CZ43" s="459"/>
      <c r="DD43" s="458"/>
      <c r="DE43" s="458"/>
      <c r="DF43" s="458"/>
      <c r="DG43" s="466"/>
    </row>
    <row r="44" spans="1:111" ht="133.5" customHeight="1" x14ac:dyDescent="0.25">
      <c r="A44" s="448" t="s">
        <v>24</v>
      </c>
      <c r="B44" s="448" t="s">
        <v>27</v>
      </c>
      <c r="C44" s="448" t="s">
        <v>27</v>
      </c>
      <c r="D44" s="496" t="s">
        <v>204</v>
      </c>
      <c r="E44" s="448" t="s">
        <v>415</v>
      </c>
      <c r="F44" s="448" t="s">
        <v>453</v>
      </c>
      <c r="L44" s="448" t="s">
        <v>454</v>
      </c>
      <c r="M44" s="448" t="s">
        <v>455</v>
      </c>
      <c r="N44" s="463" t="s">
        <v>11</v>
      </c>
      <c r="O44" s="463" t="s">
        <v>14</v>
      </c>
      <c r="P44" s="463" t="str">
        <f>INDEX([9]Validacion!$C$15:$G$19,'Mapa de Riesgos'!CY44:CY45,'Mapa de Riesgos'!CZ44:CZ45)</f>
        <v>Alta</v>
      </c>
      <c r="Q44" s="93" t="s">
        <v>456</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63">
        <f>(IF(AD44="Fuerte",100,IF(AD44="Moderado",50,0))+IF(AD45="Fuerte",100,IF(AD45="Moderado",50,0)))/2</f>
        <v>100</v>
      </c>
      <c r="AF44" s="463" t="str">
        <f>IF(AE44=100,"Fuerte",IF(OR(AE44=99,AE44&gt;=50),"Moderado","Débil"))</f>
        <v>Fuerte</v>
      </c>
      <c r="AG44" s="463" t="s">
        <v>150</v>
      </c>
      <c r="AH44" s="463" t="s">
        <v>152</v>
      </c>
      <c r="AI44" s="463" t="str">
        <f>VLOOKUP(IF(DE44=0,DE44+1,IF(DE44=-1,DE44+2,DE44)),[9]Validacion!$J$15:$K$19,2,FALSE)</f>
        <v>Rara Vez</v>
      </c>
      <c r="AJ44" s="463" t="str">
        <f>VLOOKUP(IF(DG44=0,DG44+1,DG44),[9]Validacion!$J$23:$K$27,2,FALSE)</f>
        <v>Mayor</v>
      </c>
      <c r="AK44" s="463" t="str">
        <f>INDEX([9]Validacion!$C$15:$G$19,IF(DE44=0,DE44+1,IF(DE44=-1,DE44+2,'Mapa de Riesgos'!DE44:DE45)),IF(DG44=0,DG44+1,'Mapa de Riesgos'!DG44:DG45))</f>
        <v>Alta</v>
      </c>
      <c r="AL44" s="463" t="s">
        <v>226</v>
      </c>
      <c r="AM44" s="85" t="s">
        <v>457</v>
      </c>
      <c r="AN44" s="93" t="s">
        <v>458</v>
      </c>
      <c r="AO44" s="93" t="s">
        <v>459</v>
      </c>
      <c r="AP44" s="84">
        <v>43467</v>
      </c>
      <c r="AQ44" s="84">
        <v>43830</v>
      </c>
      <c r="AR44" s="93" t="s">
        <v>460</v>
      </c>
      <c r="AS44" s="494"/>
      <c r="AT44" s="494"/>
      <c r="AU44" s="93"/>
      <c r="AV44" s="93"/>
      <c r="AW44" s="119"/>
      <c r="AX44" s="86"/>
      <c r="AY44" s="457"/>
      <c r="AZ44" s="94"/>
      <c r="BA44" s="457"/>
      <c r="BB44" s="494"/>
      <c r="BC44" s="494"/>
      <c r="BD44" s="93"/>
      <c r="BE44" s="93"/>
      <c r="BF44" s="119"/>
      <c r="BG44" s="143"/>
      <c r="BH44" s="457"/>
      <c r="BI44" s="457"/>
      <c r="BJ44" s="93" t="s">
        <v>461</v>
      </c>
      <c r="BK44" s="494"/>
      <c r="BL44" s="494"/>
      <c r="BM44" s="93"/>
      <c r="BN44" s="93"/>
      <c r="BO44" s="119"/>
      <c r="BP44" s="143"/>
      <c r="BQ44" s="457"/>
      <c r="BR44" s="457"/>
      <c r="BS44" s="93"/>
      <c r="BT44" s="117"/>
      <c r="BU44" s="117"/>
      <c r="BV44" s="117"/>
      <c r="BW44" s="117"/>
      <c r="BX44" s="117"/>
      <c r="BY44" s="117"/>
      <c r="BZ44" s="117"/>
      <c r="CA44" s="117"/>
      <c r="CB44" s="117"/>
      <c r="CC44" s="93"/>
      <c r="CD44" s="93"/>
      <c r="CE44" s="93"/>
      <c r="CF44" s="93"/>
      <c r="CG44" s="93"/>
      <c r="CH44" s="93"/>
      <c r="CI44" s="93"/>
      <c r="CJ44" s="93"/>
      <c r="CK44" s="93"/>
      <c r="CY44" s="457">
        <f>VLOOKUP(N44,[9]Validacion!$I$15:$M$19,2,FALSE)</f>
        <v>1</v>
      </c>
      <c r="CZ44" s="457">
        <f>VLOOKUP(O44,[9]Validacion!$I$23:$J$27,2,FALSE)</f>
        <v>4</v>
      </c>
      <c r="DD44" s="457">
        <f>VLOOKUP($N44,[9]Validacion!$I$15:$M$19,2,FALSE)</f>
        <v>1</v>
      </c>
      <c r="DE44" s="457">
        <f>IF(AF44="Fuerte",DD44-2,IF(AND(AF44="Moderado",AG44="Directamente",AH44="Directamente"),DD44-1,IF(AND(AF44="Moderado",AG44="No Disminuye",AH44="Directamente"),DD44,IF(AND(AF44="Moderado",AG44="Directamente",AH44="No Disminuye"),DD44-1,DD44))))</f>
        <v>-1</v>
      </c>
      <c r="DF44" s="457">
        <f>VLOOKUP($O44,[9]Validacion!$I$23:$J$27,2,FALSE)</f>
        <v>4</v>
      </c>
      <c r="DG44" s="466">
        <f>IF(AF44="Fuerte",DF44,IF(AND(AF44="Moderado",AG44="Directamente",AH44="Directamente"),DF44-1,IF(AND(AF44="Moderado",AG44="No Disminuye",AH44="Directamente"),DF44-1,IF(AND(AF44="Moderado",AG44="Directamente",AH44="No Disminuye"),DF44,DF44))))</f>
        <v>4</v>
      </c>
    </row>
    <row r="45" spans="1:111" ht="81.75" customHeight="1" x14ac:dyDescent="0.25">
      <c r="A45" s="448"/>
      <c r="B45" s="448"/>
      <c r="C45" s="448"/>
      <c r="D45" s="496"/>
      <c r="E45" s="448"/>
      <c r="F45" s="448"/>
      <c r="L45" s="448"/>
      <c r="M45" s="448"/>
      <c r="N45" s="463"/>
      <c r="O45" s="463"/>
      <c r="P45" s="463"/>
      <c r="Q45" s="93" t="s">
        <v>434</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63"/>
      <c r="AF45" s="463"/>
      <c r="AG45" s="463"/>
      <c r="AH45" s="463"/>
      <c r="AI45" s="463"/>
      <c r="AJ45" s="463"/>
      <c r="AK45" s="463"/>
      <c r="AL45" s="463"/>
      <c r="AM45" s="140" t="s">
        <v>435</v>
      </c>
      <c r="AN45" s="93" t="s">
        <v>436</v>
      </c>
      <c r="AO45" s="93" t="s">
        <v>459</v>
      </c>
      <c r="AP45" s="84">
        <v>43467</v>
      </c>
      <c r="AQ45" s="84">
        <v>43830</v>
      </c>
      <c r="AR45" s="93" t="s">
        <v>437</v>
      </c>
      <c r="AS45" s="495"/>
      <c r="AT45" s="495"/>
      <c r="AU45" s="93"/>
      <c r="AV45" s="93"/>
      <c r="AW45" s="119"/>
      <c r="AX45" s="86"/>
      <c r="AY45" s="459"/>
      <c r="AZ45" s="96"/>
      <c r="BA45" s="459"/>
      <c r="BB45" s="495"/>
      <c r="BC45" s="495"/>
      <c r="BD45" s="93"/>
      <c r="BE45" s="93"/>
      <c r="BF45" s="119"/>
      <c r="BG45" s="143"/>
      <c r="BH45" s="459"/>
      <c r="BI45" s="459"/>
      <c r="BJ45" s="117"/>
      <c r="BK45" s="495"/>
      <c r="BL45" s="495"/>
      <c r="BM45" s="93"/>
      <c r="BN45" s="93"/>
      <c r="BO45" s="119"/>
      <c r="BP45" s="143"/>
      <c r="BQ45" s="459"/>
      <c r="BR45" s="459"/>
      <c r="BS45" s="117"/>
      <c r="BT45" s="117"/>
      <c r="BU45" s="117"/>
      <c r="BV45" s="117"/>
      <c r="BW45" s="117"/>
      <c r="BX45" s="117"/>
      <c r="BY45" s="117"/>
      <c r="BZ45" s="117"/>
      <c r="CA45" s="117"/>
      <c r="CB45" s="117"/>
      <c r="CC45" s="93"/>
      <c r="CD45" s="93"/>
      <c r="CE45" s="93"/>
      <c r="CF45" s="93"/>
      <c r="CG45" s="93"/>
      <c r="CH45" s="93"/>
      <c r="CI45" s="93"/>
      <c r="CJ45" s="93"/>
      <c r="CK45" s="93"/>
      <c r="CY45" s="459"/>
      <c r="CZ45" s="459"/>
      <c r="DD45" s="459"/>
      <c r="DE45" s="459"/>
      <c r="DF45" s="459"/>
      <c r="DG45" s="466"/>
    </row>
    <row r="46" spans="1:111" ht="112.5" customHeight="1" x14ac:dyDescent="0.25">
      <c r="A46" s="448" t="s">
        <v>24</v>
      </c>
      <c r="B46" s="448" t="s">
        <v>27</v>
      </c>
      <c r="C46" s="448" t="s">
        <v>27</v>
      </c>
      <c r="D46" s="449" t="s">
        <v>206</v>
      </c>
      <c r="E46" s="448" t="s">
        <v>462</v>
      </c>
      <c r="F46" s="491" t="s">
        <v>463</v>
      </c>
      <c r="L46" s="448" t="s">
        <v>464</v>
      </c>
      <c r="M46" s="448" t="s">
        <v>455</v>
      </c>
      <c r="N46" s="463" t="s">
        <v>8</v>
      </c>
      <c r="O46" s="463" t="s">
        <v>14</v>
      </c>
      <c r="P46" s="463" t="str">
        <f>INDEX([9]Validacion!$C$15:$G$19,'Mapa de Riesgos'!CY46:CY47,'Mapa de Riesgos'!CZ46:CZ47)</f>
        <v>Extrema</v>
      </c>
      <c r="Q46" s="93" t="s">
        <v>465</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63">
        <f>(IF(AD46="Fuerte",100,IF(AD46="Moderado",50,0))+IF(AD47="Fuerte",100,IF(AD47="Moderado",50,0)))/2</f>
        <v>100</v>
      </c>
      <c r="AF46" s="463" t="str">
        <f>IF(AE46=100,"Fuerte",IF(OR(AE46=99,AE46&gt;=50),"Moderado","Débil"))</f>
        <v>Fuerte</v>
      </c>
      <c r="AG46" s="463" t="s">
        <v>150</v>
      </c>
      <c r="AH46" s="463" t="s">
        <v>152</v>
      </c>
      <c r="AI46" s="463" t="str">
        <f>VLOOKUP(IF(DE46=0,DE46+1,DE46),[9]Validacion!$J$15:$K$19,2,FALSE)</f>
        <v>Improbable</v>
      </c>
      <c r="AJ46" s="463" t="str">
        <f>VLOOKUP(IF(DG46=0,DG46+1,DG46),[9]Validacion!$J$23:$K$27,2,FALSE)</f>
        <v>Mayor</v>
      </c>
      <c r="AK46" s="463" t="str">
        <f>INDEX([9]Validacion!$C$15:$G$19,IF(DE46=0,DE46+1,'Mapa de Riesgos'!DE46:DE47),IF(DG46=0,DG46+1,'Mapa de Riesgos'!DG46:DG47))</f>
        <v>Alta</v>
      </c>
      <c r="AL46" s="463" t="s">
        <v>226</v>
      </c>
      <c r="AM46" s="85" t="s">
        <v>466</v>
      </c>
      <c r="AN46" s="146" t="s">
        <v>467</v>
      </c>
      <c r="AO46" s="93" t="s">
        <v>468</v>
      </c>
      <c r="AP46" s="84">
        <v>43467</v>
      </c>
      <c r="AQ46" s="84">
        <v>43830</v>
      </c>
      <c r="AR46" s="93" t="s">
        <v>469</v>
      </c>
      <c r="AS46" s="494"/>
      <c r="AT46" s="494"/>
      <c r="AU46" s="93"/>
      <c r="AV46" s="93"/>
      <c r="AW46" s="119"/>
      <c r="AX46" s="86"/>
      <c r="AY46" s="457"/>
      <c r="AZ46" s="94"/>
      <c r="BA46" s="457"/>
      <c r="BB46" s="91"/>
      <c r="BC46" s="91"/>
      <c r="BD46" s="457"/>
      <c r="BE46" s="454"/>
      <c r="BF46" s="502"/>
      <c r="BG46" s="473"/>
      <c r="BH46" s="454"/>
      <c r="BI46" s="454"/>
      <c r="BJ46" s="117"/>
      <c r="BK46" s="117"/>
      <c r="BL46" s="117"/>
      <c r="BM46" s="457"/>
      <c r="BN46" s="454"/>
      <c r="BO46" s="502"/>
      <c r="BP46" s="473"/>
      <c r="BQ46" s="454"/>
      <c r="BR46" s="454"/>
      <c r="BS46" s="117"/>
      <c r="BT46" s="117"/>
      <c r="BU46" s="117"/>
      <c r="BV46" s="117"/>
      <c r="BW46" s="117"/>
      <c r="BX46" s="117"/>
      <c r="BY46" s="117"/>
      <c r="BZ46" s="117"/>
      <c r="CA46" s="117"/>
      <c r="CB46" s="117"/>
      <c r="CC46" s="93"/>
      <c r="CD46" s="93"/>
      <c r="CE46" s="93"/>
      <c r="CF46" s="93"/>
      <c r="CG46" s="93"/>
      <c r="CH46" s="93"/>
      <c r="CI46" s="93"/>
      <c r="CJ46" s="93"/>
      <c r="CK46" s="93"/>
      <c r="CY46" s="457">
        <f>VLOOKUP(N46,[9]Validacion!$I$15:$M$19,2,FALSE)</f>
        <v>4</v>
      </c>
      <c r="CZ46" s="457">
        <f>VLOOKUP(O46,[9]Validacion!$I$23:$J$27,2,FALSE)</f>
        <v>4</v>
      </c>
      <c r="DD46" s="457">
        <f>VLOOKUP($N46,[9]Validacion!$I$15:$M$19,2,FALSE)</f>
        <v>4</v>
      </c>
      <c r="DE46" s="457">
        <f>IF(AF46="Fuerte",DD46-2,IF(AND(AF46="Moderado",AG46="Directamente",AH46="Directamente"),DD46-1,IF(AND(AF46="Moderado",AG46="No Disminuye",AH46="Directamente"),DD46,IF(AND(AF46="Moderado",AG46="Directamente",AH46="No Disminuye"),DD46-1,DD46))))</f>
        <v>2</v>
      </c>
      <c r="DF46" s="457">
        <f>VLOOKUP($O46,[9]Validacion!$I$23:$J$27,2,FALSE)</f>
        <v>4</v>
      </c>
      <c r="DG46" s="466">
        <f>IF(AF46="Fuerte",DF46,IF(AND(AF46="Moderado",AG46="Directamente",AH46="Directamente"),DF46-1,IF(AND(AF46="Moderado",AG46="No Disminuye",AH46="Directamente"),DF46-1,IF(AND(AF46="Moderado",AG46="Directamente",AH46="No Disminuye"),DF46,DF46))))</f>
        <v>4</v>
      </c>
    </row>
    <row r="47" spans="1:111" ht="112.5" customHeight="1" x14ac:dyDescent="0.25">
      <c r="A47" s="448"/>
      <c r="B47" s="448"/>
      <c r="C47" s="448"/>
      <c r="D47" s="449"/>
      <c r="E47" s="448"/>
      <c r="F47" s="491"/>
      <c r="L47" s="448"/>
      <c r="M47" s="448"/>
      <c r="N47" s="463"/>
      <c r="O47" s="463"/>
      <c r="P47" s="463"/>
      <c r="Q47" s="93" t="s">
        <v>470</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63"/>
      <c r="AF47" s="463"/>
      <c r="AG47" s="463"/>
      <c r="AH47" s="463"/>
      <c r="AI47" s="463"/>
      <c r="AJ47" s="463"/>
      <c r="AK47" s="463"/>
      <c r="AL47" s="463"/>
      <c r="AM47" s="140" t="s">
        <v>435</v>
      </c>
      <c r="AN47" s="93" t="s">
        <v>436</v>
      </c>
      <c r="AO47" s="93" t="s">
        <v>468</v>
      </c>
      <c r="AP47" s="84">
        <v>43467</v>
      </c>
      <c r="AQ47" s="84">
        <v>43830</v>
      </c>
      <c r="AR47" s="93" t="s">
        <v>437</v>
      </c>
      <c r="AS47" s="501"/>
      <c r="AT47" s="501"/>
      <c r="AU47" s="93"/>
      <c r="AV47" s="93"/>
      <c r="AW47" s="119"/>
      <c r="AX47" s="86"/>
      <c r="AY47" s="458"/>
      <c r="AZ47" s="95"/>
      <c r="BA47" s="458"/>
      <c r="BB47" s="99"/>
      <c r="BC47" s="99"/>
      <c r="BD47" s="458"/>
      <c r="BE47" s="455"/>
      <c r="BF47" s="503"/>
      <c r="BG47" s="500"/>
      <c r="BH47" s="455"/>
      <c r="BI47" s="455"/>
      <c r="BJ47" s="117"/>
      <c r="BK47" s="117"/>
      <c r="BL47" s="117"/>
      <c r="BM47" s="458"/>
      <c r="BN47" s="455"/>
      <c r="BO47" s="503"/>
      <c r="BP47" s="500"/>
      <c r="BQ47" s="455"/>
      <c r="BR47" s="455"/>
      <c r="BS47" s="117"/>
      <c r="BT47" s="117"/>
      <c r="BU47" s="117"/>
      <c r="BV47" s="117"/>
      <c r="BW47" s="117"/>
      <c r="BX47" s="117"/>
      <c r="BY47" s="117"/>
      <c r="BZ47" s="117"/>
      <c r="CA47" s="117"/>
      <c r="CB47" s="117"/>
      <c r="CC47" s="93"/>
      <c r="CD47" s="93"/>
      <c r="CE47" s="93"/>
      <c r="CF47" s="93"/>
      <c r="CG47" s="93"/>
      <c r="CH47" s="93"/>
      <c r="CI47" s="93"/>
      <c r="CJ47" s="93"/>
      <c r="CK47" s="93"/>
      <c r="CY47" s="458"/>
      <c r="CZ47" s="459"/>
      <c r="DD47" s="458"/>
      <c r="DE47" s="458"/>
      <c r="DF47" s="458"/>
      <c r="DG47" s="466"/>
    </row>
    <row r="48" spans="1:111" ht="127.5" customHeight="1" x14ac:dyDescent="0.25">
      <c r="A48" s="448" t="s">
        <v>24</v>
      </c>
      <c r="B48" s="448" t="s">
        <v>27</v>
      </c>
      <c r="C48" s="448" t="s">
        <v>27</v>
      </c>
      <c r="D48" s="504" t="s">
        <v>210</v>
      </c>
      <c r="E48" s="448" t="s">
        <v>471</v>
      </c>
      <c r="F48" s="448" t="s">
        <v>472</v>
      </c>
      <c r="L48" s="448" t="s">
        <v>473</v>
      </c>
      <c r="M48" s="491" t="s">
        <v>474</v>
      </c>
      <c r="N48" s="463" t="s">
        <v>10</v>
      </c>
      <c r="O48" s="463" t="s">
        <v>14</v>
      </c>
      <c r="P48" s="463" t="str">
        <f>INDEX([9]Validacion!$C$15:$G$19,'Mapa de Riesgos'!CY48:CY50,'Mapa de Riesgos'!CZ48:CZ50)</f>
        <v>Alta</v>
      </c>
      <c r="Q48" s="93" t="s">
        <v>475</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65">
        <f>(IF(AD48="Fuerte",100,IF(AD48="Moderado",50,0))+IF(AD49="Fuerte",100,IF(AD49="Moderado",50,0))+IF(AD50="Fuerte",100,IF(AD50="Moderado",50,0)))/3</f>
        <v>100</v>
      </c>
      <c r="AF48" s="463" t="str">
        <f>IF(AE48=100,"Fuerte",IF(OR(AE48=99,AE48&gt;=50),"Moderado","Débil"))</f>
        <v>Fuerte</v>
      </c>
      <c r="AG48" s="463" t="s">
        <v>150</v>
      </c>
      <c r="AH48" s="463" t="s">
        <v>152</v>
      </c>
      <c r="AI48" s="463" t="str">
        <f>VLOOKUP(IF(DE48=0,DE48+1,DE48),[9]Validacion!$J$15:$K$19,2,FALSE)</f>
        <v>Rara Vez</v>
      </c>
      <c r="AJ48" s="463" t="str">
        <f>VLOOKUP(IF(DG48=0,DG48+1,DG48),[9]Validacion!$J$23:$K$27,2,FALSE)</f>
        <v>Mayor</v>
      </c>
      <c r="AK48" s="463" t="str">
        <f>INDEX([9]Validacion!$C$15:$G$19,IF(DE48=0,DE48+1,'Mapa de Riesgos'!DE48:DE50),IF(DG48=0,DG48+1,'Mapa de Riesgos'!DG48:DG50))</f>
        <v>Alta</v>
      </c>
      <c r="AL48" s="463" t="s">
        <v>226</v>
      </c>
      <c r="AM48" s="93" t="s">
        <v>476</v>
      </c>
      <c r="AN48" s="93" t="s">
        <v>477</v>
      </c>
      <c r="AO48" s="93" t="s">
        <v>478</v>
      </c>
      <c r="AP48" s="84">
        <v>43467</v>
      </c>
      <c r="AQ48" s="84">
        <v>43830</v>
      </c>
      <c r="AR48" s="93" t="s">
        <v>479</v>
      </c>
      <c r="AS48" s="20"/>
      <c r="AT48" s="20"/>
      <c r="AU48" s="85"/>
      <c r="AV48" s="85"/>
      <c r="AW48" s="138"/>
      <c r="AX48" s="86"/>
      <c r="AY48" s="457"/>
      <c r="AZ48" s="94"/>
      <c r="BA48" s="457"/>
      <c r="BB48" s="20"/>
      <c r="BC48" s="20"/>
      <c r="BD48" s="118"/>
      <c r="BE48" s="118"/>
      <c r="BF48" s="147"/>
      <c r="BG48" s="86"/>
      <c r="BH48" s="454"/>
      <c r="BI48" s="454"/>
      <c r="BJ48" s="460" t="s">
        <v>480</v>
      </c>
      <c r="BK48" s="20"/>
      <c r="BL48" s="20"/>
      <c r="BM48" s="85"/>
      <c r="BN48" s="85"/>
      <c r="BO48" s="147"/>
      <c r="BP48" s="86"/>
      <c r="BQ48" s="477"/>
      <c r="BR48" s="477"/>
      <c r="BS48" s="460"/>
      <c r="BT48" s="117"/>
      <c r="BU48" s="117"/>
      <c r="BV48" s="117"/>
      <c r="BW48" s="117"/>
      <c r="BX48" s="117"/>
      <c r="BY48" s="117"/>
      <c r="BZ48" s="117"/>
      <c r="CA48" s="117"/>
      <c r="CB48" s="117"/>
      <c r="CC48" s="93"/>
      <c r="CD48" s="93"/>
      <c r="CE48" s="93"/>
      <c r="CF48" s="93"/>
      <c r="CG48" s="93"/>
      <c r="CH48" s="93"/>
      <c r="CI48" s="93"/>
      <c r="CJ48" s="93"/>
      <c r="CK48" s="93"/>
      <c r="CY48" s="457">
        <f>VLOOKUP(N48,[9]Validacion!$I$15:$M$19,2,FALSE)</f>
        <v>2</v>
      </c>
      <c r="CZ48" s="457">
        <f>VLOOKUP(O48,[9]Validacion!$I$23:$J$27,2,FALSE)</f>
        <v>4</v>
      </c>
      <c r="DD48" s="457">
        <f>VLOOKUP($N48,[9]Validacion!$I$15:$M$19,2,FALSE)</f>
        <v>2</v>
      </c>
      <c r="DE48" s="457">
        <f>IF(AF48="Fuerte",DD48-2,IF(AND(AF48="Moderado",AG48="Directamente",AH48="Directamente"),DD48-1,IF(AND(AF48="Moderado",AG48="No Disminuye",AH48="Directamente"),DD48,IF(AND(AF48="Moderado",AG48="Directamente",AH48="No Disminuye"),DD48-1,DD48))))</f>
        <v>0</v>
      </c>
      <c r="DF48" s="457">
        <f>VLOOKUP($O48,[9]Validacion!$I$23:$J$27,2,FALSE)</f>
        <v>4</v>
      </c>
      <c r="DG48" s="466">
        <f>IF(AF48="Fuerte",DF48,IF(AND(AF48="Moderado",AG48="Directamente",AH48="Directamente"),DF48-1,IF(AND(AF48="Moderado",AG48="No Disminuye",AH48="Directamente"),DF48-1,IF(AND(AF48="Moderado",AG48="Directamente",AH48="No Disminuye"),DF48,DF48))))</f>
        <v>4</v>
      </c>
    </row>
    <row r="49" spans="1:111" ht="86.25" customHeight="1" x14ac:dyDescent="0.25">
      <c r="A49" s="448"/>
      <c r="B49" s="448"/>
      <c r="C49" s="448"/>
      <c r="D49" s="504"/>
      <c r="E49" s="448"/>
      <c r="F49" s="448"/>
      <c r="L49" s="448"/>
      <c r="M49" s="491"/>
      <c r="N49" s="463"/>
      <c r="O49" s="463"/>
      <c r="P49" s="463"/>
      <c r="Q49" s="93" t="s">
        <v>481</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65"/>
      <c r="AF49" s="463"/>
      <c r="AG49" s="463"/>
      <c r="AH49" s="463"/>
      <c r="AI49" s="463"/>
      <c r="AJ49" s="463"/>
      <c r="AK49" s="463"/>
      <c r="AL49" s="463"/>
      <c r="AM49" s="93" t="s">
        <v>482</v>
      </c>
      <c r="AN49" s="93" t="s">
        <v>483</v>
      </c>
      <c r="AO49" s="93" t="s">
        <v>478</v>
      </c>
      <c r="AP49" s="84">
        <v>43467</v>
      </c>
      <c r="AQ49" s="84">
        <v>43830</v>
      </c>
      <c r="AR49" s="93" t="s">
        <v>484</v>
      </c>
      <c r="AS49" s="20"/>
      <c r="AT49" s="20"/>
      <c r="AU49" s="460"/>
      <c r="AV49" s="460"/>
      <c r="AW49" s="471"/>
      <c r="AX49" s="473"/>
      <c r="AY49" s="458"/>
      <c r="AZ49" s="95"/>
      <c r="BA49" s="458"/>
      <c r="BB49" s="20"/>
      <c r="BC49" s="20"/>
      <c r="BD49" s="460"/>
      <c r="BE49" s="460"/>
      <c r="BF49" s="471"/>
      <c r="BG49" s="473"/>
      <c r="BH49" s="455"/>
      <c r="BI49" s="455"/>
      <c r="BJ49" s="461"/>
      <c r="BK49" s="20"/>
      <c r="BL49" s="20"/>
      <c r="BM49" s="460"/>
      <c r="BN49" s="460"/>
      <c r="BO49" s="471"/>
      <c r="BP49" s="473"/>
      <c r="BQ49" s="478"/>
      <c r="BR49" s="478"/>
      <c r="BS49" s="461"/>
      <c r="BT49" s="117"/>
      <c r="BU49" s="117"/>
      <c r="BV49" s="117"/>
      <c r="BW49" s="117"/>
      <c r="BX49" s="117"/>
      <c r="BY49" s="117"/>
      <c r="BZ49" s="117"/>
      <c r="CA49" s="117"/>
      <c r="CB49" s="117"/>
      <c r="CC49" s="93"/>
      <c r="CD49" s="93"/>
      <c r="CE49" s="93"/>
      <c r="CF49" s="93"/>
      <c r="CG49" s="93"/>
      <c r="CH49" s="93"/>
      <c r="CI49" s="93"/>
      <c r="CJ49" s="93"/>
      <c r="CK49" s="93"/>
      <c r="CY49" s="458"/>
      <c r="CZ49" s="458"/>
      <c r="DD49" s="458"/>
      <c r="DE49" s="458"/>
      <c r="DF49" s="458"/>
      <c r="DG49" s="466"/>
    </row>
    <row r="50" spans="1:111" ht="105" customHeight="1" x14ac:dyDescent="0.25">
      <c r="A50" s="448"/>
      <c r="B50" s="448"/>
      <c r="C50" s="448"/>
      <c r="D50" s="504"/>
      <c r="E50" s="448"/>
      <c r="F50" s="448"/>
      <c r="L50" s="448"/>
      <c r="M50" s="491"/>
      <c r="N50" s="463"/>
      <c r="O50" s="463"/>
      <c r="P50" s="463"/>
      <c r="Q50" s="93" t="s">
        <v>485</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65"/>
      <c r="AF50" s="463"/>
      <c r="AG50" s="463"/>
      <c r="AH50" s="463"/>
      <c r="AI50" s="463"/>
      <c r="AJ50" s="463"/>
      <c r="AK50" s="463"/>
      <c r="AL50" s="463"/>
      <c r="AM50" s="93" t="s">
        <v>486</v>
      </c>
      <c r="AN50" s="93" t="s">
        <v>487</v>
      </c>
      <c r="AO50" s="93" t="s">
        <v>478</v>
      </c>
      <c r="AP50" s="84">
        <v>43467</v>
      </c>
      <c r="AQ50" s="84">
        <v>43830</v>
      </c>
      <c r="AR50" s="93" t="s">
        <v>488</v>
      </c>
      <c r="AS50" s="20"/>
      <c r="AT50" s="20"/>
      <c r="AU50" s="462"/>
      <c r="AV50" s="462"/>
      <c r="AW50" s="472"/>
      <c r="AX50" s="474"/>
      <c r="AY50" s="459"/>
      <c r="AZ50" s="96"/>
      <c r="BA50" s="459"/>
      <c r="BB50" s="20"/>
      <c r="BC50" s="20"/>
      <c r="BD50" s="462"/>
      <c r="BE50" s="462"/>
      <c r="BF50" s="472"/>
      <c r="BG50" s="474"/>
      <c r="BH50" s="456"/>
      <c r="BI50" s="456"/>
      <c r="BJ50" s="462"/>
      <c r="BK50" s="20"/>
      <c r="BL50" s="20"/>
      <c r="BM50" s="462"/>
      <c r="BN50" s="462"/>
      <c r="BO50" s="472"/>
      <c r="BP50" s="474"/>
      <c r="BQ50" s="479"/>
      <c r="BR50" s="479"/>
      <c r="BS50" s="462"/>
      <c r="BT50" s="117"/>
      <c r="BU50" s="117"/>
      <c r="BV50" s="117"/>
      <c r="BW50" s="117"/>
      <c r="BX50" s="117"/>
      <c r="BY50" s="117"/>
      <c r="BZ50" s="117"/>
      <c r="CA50" s="117"/>
      <c r="CB50" s="117"/>
      <c r="CC50" s="93"/>
      <c r="CD50" s="93"/>
      <c r="CE50" s="93"/>
      <c r="CF50" s="93"/>
      <c r="CG50" s="93"/>
      <c r="CH50" s="93"/>
      <c r="CI50" s="93"/>
      <c r="CJ50" s="93"/>
      <c r="CK50" s="93"/>
      <c r="CY50" s="459"/>
      <c r="CZ50" s="459"/>
      <c r="DD50" s="458"/>
      <c r="DE50" s="458"/>
      <c r="DF50" s="458"/>
      <c r="DG50" s="466"/>
    </row>
    <row r="51" spans="1:111" ht="108.75" customHeight="1" x14ac:dyDescent="0.25">
      <c r="A51" s="448" t="s">
        <v>24</v>
      </c>
      <c r="B51" s="448" t="s">
        <v>27</v>
      </c>
      <c r="C51" s="448" t="s">
        <v>27</v>
      </c>
      <c r="D51" s="505" t="s">
        <v>227</v>
      </c>
      <c r="E51" s="483" t="s">
        <v>489</v>
      </c>
      <c r="F51" s="448" t="s">
        <v>490</v>
      </c>
      <c r="L51" s="448" t="s">
        <v>491</v>
      </c>
      <c r="M51" s="448" t="s">
        <v>492</v>
      </c>
      <c r="N51" s="463" t="s">
        <v>10</v>
      </c>
      <c r="O51" s="463" t="s">
        <v>14</v>
      </c>
      <c r="P51" s="463" t="str">
        <f>INDEX([9]Validacion!$C$15:$G$19,'Mapa de Riesgos'!CY51:CY52,'Mapa de Riesgos'!CZ51:CZ52)</f>
        <v>Alta</v>
      </c>
      <c r="Q51" s="93" t="s">
        <v>493</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63">
        <f>(IF(AD51="Fuerte",100,IF(AD51="Moderado",50,0))+IF(AD52="Fuerte",100,IF(AD52="Moderado",50,0)))/2</f>
        <v>100</v>
      </c>
      <c r="AF51" s="463" t="str">
        <f>IF(AE51=100,"Fuerte",IF(OR(AE51=99,AE51&gt;=50),"Moderado","Débil"))</f>
        <v>Fuerte</v>
      </c>
      <c r="AG51" s="463" t="s">
        <v>150</v>
      </c>
      <c r="AH51" s="463" t="s">
        <v>152</v>
      </c>
      <c r="AI51" s="463" t="str">
        <f>VLOOKUP(IF(DE51=0,DE51+1,DE51),[9]Validacion!$J$15:$K$19,2,FALSE)</f>
        <v>Rara Vez</v>
      </c>
      <c r="AJ51" s="463" t="str">
        <f>VLOOKUP(IF(DG51=0,DG51+1,DG51),[9]Validacion!$J$23:$K$27,2,FALSE)</f>
        <v>Mayor</v>
      </c>
      <c r="AK51" s="463" t="str">
        <f>INDEX([9]Validacion!$C$15:$G$19,IF(DE51=0,DE51+1,'Mapa de Riesgos'!DE51:DE52),IF(DG51=0,DG51+1,'Mapa de Riesgos'!DG51:DG52))</f>
        <v>Alta</v>
      </c>
      <c r="AL51" s="463" t="s">
        <v>226</v>
      </c>
      <c r="AM51" s="93" t="s">
        <v>494</v>
      </c>
      <c r="AN51" s="93" t="s">
        <v>495</v>
      </c>
      <c r="AO51" s="93" t="s">
        <v>496</v>
      </c>
      <c r="AP51" s="84">
        <v>43467</v>
      </c>
      <c r="AQ51" s="84">
        <v>43830</v>
      </c>
      <c r="AR51" s="93" t="s">
        <v>497</v>
      </c>
      <c r="AS51" s="20"/>
      <c r="AT51" s="20"/>
      <c r="AU51" s="93"/>
      <c r="AV51" s="93"/>
      <c r="AW51" s="119"/>
      <c r="AX51" s="86"/>
      <c r="AY51" s="457"/>
      <c r="AZ51" s="94"/>
      <c r="BA51" s="457"/>
      <c r="BB51" s="20"/>
      <c r="BC51" s="20"/>
      <c r="BD51" s="93"/>
      <c r="BE51" s="146"/>
      <c r="BF51" s="122"/>
      <c r="BG51" s="86"/>
      <c r="BH51" s="457"/>
      <c r="BI51" s="457"/>
      <c r="BJ51" s="454"/>
      <c r="BK51" s="20"/>
      <c r="BL51" s="20"/>
      <c r="BM51" s="93"/>
      <c r="BN51" s="93"/>
      <c r="BO51" s="122"/>
      <c r="BP51" s="86"/>
      <c r="BQ51" s="460"/>
      <c r="BR51" s="460"/>
      <c r="BS51" s="460"/>
      <c r="BT51" s="117"/>
      <c r="BU51" s="117"/>
      <c r="BV51" s="117"/>
      <c r="BW51" s="117"/>
      <c r="BX51" s="117"/>
      <c r="BY51" s="117"/>
      <c r="BZ51" s="117"/>
      <c r="CA51" s="117"/>
      <c r="CB51" s="117"/>
      <c r="CC51" s="93"/>
      <c r="CD51" s="93"/>
      <c r="CE51" s="93"/>
      <c r="CF51" s="93"/>
      <c r="CG51" s="93"/>
      <c r="CH51" s="93"/>
      <c r="CI51" s="93"/>
      <c r="CJ51" s="93"/>
      <c r="CK51" s="93"/>
      <c r="CY51" s="457">
        <f>VLOOKUP(N51,[9]Validacion!$I$15:$M$19,2,FALSE)</f>
        <v>2</v>
      </c>
      <c r="CZ51" s="457">
        <f>VLOOKUP(O51,[9]Validacion!$I$23:$J$27,2,FALSE)</f>
        <v>4</v>
      </c>
      <c r="DD51" s="457">
        <f>VLOOKUP($N51,[9]Validacion!$I$15:$M$19,2,FALSE)</f>
        <v>2</v>
      </c>
      <c r="DE51" s="457">
        <f>IF(AF51="Fuerte",DD51-2,IF(AND(AF51="Moderado",AG51="Directamente",AH51="Directamente"),DD51-1,IF(AND(AF51="Moderado",AG51="No Disminuye",AH51="Directamente"),DD51,IF(AND(AF51="Moderado",AG51="Directamente",AH51="No Disminuye"),DD51-1,DD51))))</f>
        <v>0</v>
      </c>
      <c r="DF51" s="457">
        <f>VLOOKUP($O51,[9]Validacion!$I$23:$J$27,2,FALSE)</f>
        <v>4</v>
      </c>
      <c r="DG51" s="466">
        <f>IF(AF51="Fuerte",DF51,IF(AND(AF51="Moderado",AG51="Directamente",AH51="Directamente"),DF51-1,IF(AND(AF51="Moderado",AG51="No Disminuye",AH51="Directamente"),DF51-1,IF(AND(AF51="Moderado",AG51="Directamente",AH51="No Disminuye"),DF51,DF51))))</f>
        <v>4</v>
      </c>
    </row>
    <row r="52" spans="1:111" ht="93" customHeight="1" x14ac:dyDescent="0.25">
      <c r="A52" s="448"/>
      <c r="B52" s="448"/>
      <c r="C52" s="448"/>
      <c r="D52" s="505"/>
      <c r="E52" s="483"/>
      <c r="F52" s="448"/>
      <c r="L52" s="448"/>
      <c r="M52" s="448"/>
      <c r="N52" s="463"/>
      <c r="O52" s="463"/>
      <c r="P52" s="463"/>
      <c r="Q52" s="93" t="s">
        <v>498</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63"/>
      <c r="AF52" s="463"/>
      <c r="AG52" s="463"/>
      <c r="AH52" s="463"/>
      <c r="AI52" s="463"/>
      <c r="AJ52" s="463"/>
      <c r="AK52" s="463"/>
      <c r="AL52" s="463"/>
      <c r="AM52" s="93" t="s">
        <v>499</v>
      </c>
      <c r="AN52" s="93" t="s">
        <v>500</v>
      </c>
      <c r="AO52" s="93" t="s">
        <v>496</v>
      </c>
      <c r="AP52" s="84">
        <v>43467</v>
      </c>
      <c r="AQ52" s="84">
        <v>43830</v>
      </c>
      <c r="AR52" s="93" t="s">
        <v>501</v>
      </c>
      <c r="AS52" s="20"/>
      <c r="AT52" s="20"/>
      <c r="AU52" s="93"/>
      <c r="AV52" s="93"/>
      <c r="AW52" s="113"/>
      <c r="AX52" s="86"/>
      <c r="AY52" s="459"/>
      <c r="AZ52" s="96"/>
      <c r="BA52" s="459"/>
      <c r="BB52" s="20"/>
      <c r="BC52" s="20"/>
      <c r="BD52" s="93"/>
      <c r="BE52" s="93"/>
      <c r="BF52" s="113"/>
      <c r="BG52" s="143"/>
      <c r="BH52" s="459"/>
      <c r="BI52" s="459"/>
      <c r="BJ52" s="456"/>
      <c r="BK52" s="20"/>
      <c r="BL52" s="20"/>
      <c r="BM52" s="93"/>
      <c r="BN52" s="93"/>
      <c r="BO52" s="113"/>
      <c r="BP52" s="143"/>
      <c r="BQ52" s="462"/>
      <c r="BR52" s="462"/>
      <c r="BS52" s="462"/>
      <c r="BT52" s="117"/>
      <c r="BU52" s="117"/>
      <c r="BV52" s="117"/>
      <c r="BW52" s="117"/>
      <c r="BX52" s="117"/>
      <c r="BY52" s="117"/>
      <c r="BZ52" s="117"/>
      <c r="CA52" s="117"/>
      <c r="CB52" s="117"/>
      <c r="CC52" s="93"/>
      <c r="CD52" s="93"/>
      <c r="CE52" s="93"/>
      <c r="CF52" s="93"/>
      <c r="CG52" s="93"/>
      <c r="CH52" s="93"/>
      <c r="CI52" s="93"/>
      <c r="CJ52" s="93"/>
      <c r="CK52" s="93"/>
      <c r="CY52" s="459"/>
      <c r="CZ52" s="459"/>
      <c r="DD52" s="458"/>
      <c r="DE52" s="458"/>
      <c r="DF52" s="458"/>
      <c r="DG52" s="466"/>
    </row>
    <row r="53" spans="1:111" ht="138" customHeight="1" x14ac:dyDescent="0.25">
      <c r="A53" s="93" t="s">
        <v>24</v>
      </c>
      <c r="B53" s="93" t="s">
        <v>27</v>
      </c>
      <c r="C53" s="93" t="s">
        <v>27</v>
      </c>
      <c r="D53" s="148" t="s">
        <v>212</v>
      </c>
      <c r="E53" s="85" t="s">
        <v>502</v>
      </c>
      <c r="F53" s="93" t="s">
        <v>503</v>
      </c>
      <c r="L53" s="93" t="s">
        <v>504</v>
      </c>
      <c r="M53" s="93" t="s">
        <v>505</v>
      </c>
      <c r="N53" s="90" t="s">
        <v>9</v>
      </c>
      <c r="O53" s="90" t="s">
        <v>14</v>
      </c>
      <c r="P53" s="90" t="str">
        <f>INDEX([9]Validacion!$C$15:$G$19,'Mapa de Riesgos'!CY53:CY53,'Mapa de Riesgos'!CZ53:CZ53)</f>
        <v>Extrema</v>
      </c>
      <c r="Q53" s="93" t="s">
        <v>506</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507</v>
      </c>
      <c r="AN53" s="93" t="s">
        <v>508</v>
      </c>
      <c r="AO53" s="93" t="s">
        <v>509</v>
      </c>
      <c r="AP53" s="84">
        <v>43467</v>
      </c>
      <c r="AQ53" s="84">
        <v>43830</v>
      </c>
      <c r="AR53" s="93" t="s">
        <v>342</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48" t="s">
        <v>24</v>
      </c>
      <c r="B54" s="448" t="s">
        <v>27</v>
      </c>
      <c r="C54" s="448" t="s">
        <v>27</v>
      </c>
      <c r="D54" s="507" t="s">
        <v>219</v>
      </c>
      <c r="E54" s="508" t="s">
        <v>510</v>
      </c>
      <c r="F54" s="508" t="s">
        <v>511</v>
      </c>
      <c r="L54" s="483" t="s">
        <v>512</v>
      </c>
      <c r="M54" s="508" t="s">
        <v>513</v>
      </c>
      <c r="N54" s="506" t="s">
        <v>11</v>
      </c>
      <c r="O54" s="506" t="s">
        <v>14</v>
      </c>
      <c r="P54" s="506" t="str">
        <f>INDEX([9]Validacion!$C$15:$G$19,'Mapa de Riesgos'!CY54:CY57,'Mapa de Riesgos'!CZ54:CZ57)</f>
        <v>Alta</v>
      </c>
      <c r="Q54" s="114" t="s">
        <v>514</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65">
        <f>(IF(AD54="Fuerte",100,IF(AD54="Moderado",50,0))+IF(AD55="Fuerte",100,IF(AD55="Moderado",50,0))+IF(AD56="Fuerte",100,IF(AD56="Moderado",50,0))+IF(AD57="Fuerte",100,IF(AD57="Moderado",50,0)))/4</f>
        <v>100</v>
      </c>
      <c r="AF54" s="506" t="str">
        <f>IF(AE54=100,"Fuerte",IF(OR(AE54=99,AE54&gt;=50),"Moderado","Débil"))</f>
        <v>Fuerte</v>
      </c>
      <c r="AG54" s="506" t="s">
        <v>150</v>
      </c>
      <c r="AH54" s="506" t="s">
        <v>152</v>
      </c>
      <c r="AI54" s="463" t="str">
        <f>VLOOKUP(IF(DE54=0,DE54+1,IF(DE54=-1,DE54+2,DE54)),[9]Validacion!$J$15:$K$19,2,FALSE)</f>
        <v>Rara Vez</v>
      </c>
      <c r="AJ54" s="506" t="str">
        <f>VLOOKUP(IF(DG54=0,DG54+1,DG54),[9]Validacion!$J$23:$K$27,2,FALSE)</f>
        <v>Mayor</v>
      </c>
      <c r="AK54" s="506" t="str">
        <f>INDEX([9]Validacion!$C$15:$G$19,IF(DE54=0,DE54+1,IF(DE54=-1,DE54+2,'Mapa de Riesgos'!DE54:DE57)),IF(DG54=0,DG54+1,'Mapa de Riesgos'!DG54:DG57))</f>
        <v>Alta</v>
      </c>
      <c r="AL54" s="506" t="s">
        <v>226</v>
      </c>
      <c r="AM54" s="114" t="s">
        <v>515</v>
      </c>
      <c r="AN54" s="114" t="s">
        <v>516</v>
      </c>
      <c r="AO54" s="114" t="s">
        <v>517</v>
      </c>
      <c r="AP54" s="84">
        <v>43467</v>
      </c>
      <c r="AQ54" s="84">
        <v>43830</v>
      </c>
      <c r="AR54" s="93" t="s">
        <v>518</v>
      </c>
      <c r="AS54" s="20"/>
      <c r="AT54" s="20"/>
      <c r="AU54" s="93"/>
      <c r="AV54" s="93"/>
      <c r="AW54" s="90"/>
      <c r="AX54" s="86"/>
      <c r="AY54" s="457"/>
      <c r="AZ54" s="94"/>
      <c r="BA54" s="457"/>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57">
        <f>VLOOKUP(N54,[9]Validacion!$I$15:$M$19,2,FALSE)</f>
        <v>1</v>
      </c>
      <c r="CZ54" s="457">
        <f>VLOOKUP(O54,[9]Validacion!$I$23:$J$27,2,FALSE)</f>
        <v>4</v>
      </c>
      <c r="DD54" s="457">
        <f>VLOOKUP($N54,[9]Validacion!$I$15:$M$19,2,FALSE)</f>
        <v>1</v>
      </c>
      <c r="DE54" s="457">
        <f>IF(AF54="Fuerte",DD54-2,IF(AND(AF54="Moderado",AG54="Directamente",AH54="Directamente"),DD54-1,IF(AND(AF54="Moderado",AG54="No Disminuye",AH54="Directamente"),DD54,IF(AND(AF54="Moderado",AG54="Directamente",AH54="No Disminuye"),DD54-1,DD54))))</f>
        <v>-1</v>
      </c>
      <c r="DF54" s="457">
        <f>VLOOKUP($O54,[9]Validacion!$I$23:$J$27,2,FALSE)</f>
        <v>4</v>
      </c>
      <c r="DG54" s="466">
        <f>IF(AF54="Fuerte",DF54,IF(AND(AF54="Moderado",AG54="Directamente",AH54="Directamente"),DF54-1,IF(AND(AF54="Moderado",AG54="No Disminuye",AH54="Directamente"),DF54-1,IF(AND(AF54="Moderado",AG54="Directamente",AH54="No Disminuye"),DF54,DF54))))</f>
        <v>4</v>
      </c>
    </row>
    <row r="55" spans="1:111" ht="115.5" customHeight="1" x14ac:dyDescent="0.25">
      <c r="A55" s="448"/>
      <c r="B55" s="448"/>
      <c r="C55" s="448"/>
      <c r="D55" s="507"/>
      <c r="E55" s="508"/>
      <c r="F55" s="508"/>
      <c r="L55" s="483"/>
      <c r="M55" s="508"/>
      <c r="N55" s="506"/>
      <c r="O55" s="506"/>
      <c r="P55" s="506"/>
      <c r="Q55" s="114" t="s">
        <v>519</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65"/>
      <c r="AF55" s="506"/>
      <c r="AG55" s="506"/>
      <c r="AH55" s="506"/>
      <c r="AI55" s="463"/>
      <c r="AJ55" s="506"/>
      <c r="AK55" s="506"/>
      <c r="AL55" s="506"/>
      <c r="AM55" s="114" t="s">
        <v>520</v>
      </c>
      <c r="AN55" s="114" t="s">
        <v>521</v>
      </c>
      <c r="AO55" s="114" t="s">
        <v>517</v>
      </c>
      <c r="AP55" s="84">
        <v>43467</v>
      </c>
      <c r="AQ55" s="84">
        <v>43830</v>
      </c>
      <c r="AR55" s="93" t="s">
        <v>522</v>
      </c>
      <c r="AS55" s="139"/>
      <c r="AT55" s="139"/>
      <c r="AU55" s="93"/>
      <c r="AV55" s="93"/>
      <c r="AW55" s="90"/>
      <c r="AX55" s="86"/>
      <c r="AY55" s="458"/>
      <c r="AZ55" s="95"/>
      <c r="BA55" s="458"/>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58"/>
      <c r="CZ55" s="458"/>
      <c r="DD55" s="458"/>
      <c r="DE55" s="458"/>
      <c r="DF55" s="458"/>
      <c r="DG55" s="466"/>
    </row>
    <row r="56" spans="1:111" ht="92.25" customHeight="1" x14ac:dyDescent="0.25">
      <c r="A56" s="448"/>
      <c r="B56" s="448"/>
      <c r="C56" s="448"/>
      <c r="D56" s="507"/>
      <c r="E56" s="508"/>
      <c r="F56" s="508"/>
      <c r="L56" s="483"/>
      <c r="M56" s="508"/>
      <c r="N56" s="506"/>
      <c r="O56" s="506"/>
      <c r="P56" s="506"/>
      <c r="Q56" s="114" t="s">
        <v>523</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65"/>
      <c r="AF56" s="506"/>
      <c r="AG56" s="506"/>
      <c r="AH56" s="506"/>
      <c r="AI56" s="463"/>
      <c r="AJ56" s="506"/>
      <c r="AK56" s="506"/>
      <c r="AL56" s="506"/>
      <c r="AM56" s="114" t="s">
        <v>524</v>
      </c>
      <c r="AN56" s="114" t="s">
        <v>525</v>
      </c>
      <c r="AO56" s="114" t="s">
        <v>517</v>
      </c>
      <c r="AP56" s="84">
        <v>43467</v>
      </c>
      <c r="AQ56" s="84">
        <v>43830</v>
      </c>
      <c r="AR56" s="93" t="s">
        <v>526</v>
      </c>
      <c r="AS56" s="494"/>
      <c r="AT56" s="509"/>
      <c r="AU56" s="93"/>
      <c r="AV56" s="93"/>
      <c r="AW56" s="90"/>
      <c r="AX56" s="86"/>
      <c r="AY56" s="458"/>
      <c r="AZ56" s="95"/>
      <c r="BA56" s="458"/>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58"/>
      <c r="CZ56" s="458"/>
      <c r="DD56" s="458"/>
      <c r="DE56" s="458"/>
      <c r="DF56" s="458"/>
      <c r="DG56" s="466"/>
    </row>
    <row r="57" spans="1:111" ht="84" customHeight="1" x14ac:dyDescent="0.25">
      <c r="A57" s="448"/>
      <c r="B57" s="448"/>
      <c r="C57" s="448"/>
      <c r="D57" s="507"/>
      <c r="E57" s="508"/>
      <c r="F57" s="508"/>
      <c r="L57" s="483"/>
      <c r="M57" s="508"/>
      <c r="N57" s="506"/>
      <c r="O57" s="506"/>
      <c r="P57" s="506"/>
      <c r="Q57" s="114" t="s">
        <v>527</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65"/>
      <c r="AF57" s="506"/>
      <c r="AG57" s="506"/>
      <c r="AH57" s="506"/>
      <c r="AI57" s="463"/>
      <c r="AJ57" s="506"/>
      <c r="AK57" s="506"/>
      <c r="AL57" s="506"/>
      <c r="AM57" s="114" t="s">
        <v>528</v>
      </c>
      <c r="AN57" s="114" t="s">
        <v>529</v>
      </c>
      <c r="AO57" s="114" t="s">
        <v>517</v>
      </c>
      <c r="AP57" s="84">
        <v>43467</v>
      </c>
      <c r="AQ57" s="84">
        <v>43830</v>
      </c>
      <c r="AR57" s="93" t="s">
        <v>530</v>
      </c>
      <c r="AS57" s="495"/>
      <c r="AT57" s="510"/>
      <c r="AU57" s="93"/>
      <c r="AV57" s="93"/>
      <c r="AW57" s="90"/>
      <c r="AX57" s="86"/>
      <c r="AY57" s="459"/>
      <c r="AZ57" s="96"/>
      <c r="BA57" s="459"/>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59"/>
      <c r="CZ57" s="459"/>
      <c r="DD57" s="458"/>
      <c r="DE57" s="458"/>
      <c r="DF57" s="458"/>
      <c r="DG57" s="466"/>
    </row>
    <row r="58" spans="1:111" ht="129" customHeight="1" x14ac:dyDescent="0.25">
      <c r="A58" s="448" t="s">
        <v>53</v>
      </c>
      <c r="B58" s="448" t="s">
        <v>27</v>
      </c>
      <c r="C58" s="448" t="s">
        <v>27</v>
      </c>
      <c r="D58" s="514" t="s">
        <v>220</v>
      </c>
      <c r="E58" s="448" t="s">
        <v>531</v>
      </c>
      <c r="F58" s="448" t="s">
        <v>532</v>
      </c>
      <c r="L58" s="448" t="s">
        <v>533</v>
      </c>
      <c r="M58" s="483" t="s">
        <v>534</v>
      </c>
      <c r="N58" s="463" t="s">
        <v>9</v>
      </c>
      <c r="O58" s="463" t="s">
        <v>14</v>
      </c>
      <c r="P58" s="463" t="str">
        <f>INDEX([9]Validacion!$C$15:$G$19,'Mapa de Riesgos'!CY58:CY59,'Mapa de Riesgos'!CZ58:CZ59)</f>
        <v>Extrema</v>
      </c>
      <c r="Q58" s="93" t="s">
        <v>535</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63">
        <f>(IF(AD58="Fuerte",100,IF(AD58="Moderado",50,0))+IF(AD59="Fuerte",100,IF(AD59="Moderado",50,0)))/2</f>
        <v>100</v>
      </c>
      <c r="AF58" s="463" t="str">
        <f>IF(AE58=100,"Fuerte",IF(OR(AE58=99,AE58&gt;=50),"Moderado","Débil"))</f>
        <v>Fuerte</v>
      </c>
      <c r="AG58" s="463" t="s">
        <v>150</v>
      </c>
      <c r="AH58" s="463" t="s">
        <v>152</v>
      </c>
      <c r="AI58" s="463" t="str">
        <f>VLOOKUP(IF(DE58=0,DE58+1,DE58),[9]Validacion!$J$15:$K$19,2,FALSE)</f>
        <v>Rara Vez</v>
      </c>
      <c r="AJ58" s="463" t="str">
        <f>VLOOKUP(IF(DG58=0,DG58+1,DG58),[9]Validacion!$J$23:$K$27,2,FALSE)</f>
        <v>Mayor</v>
      </c>
      <c r="AK58" s="463" t="str">
        <f>INDEX([9]Validacion!$C$15:$G$19,IF(DE58=0,DE58+1,'Mapa de Riesgos'!DE58:DE59),IF(DG58=0,DG58+1,'Mapa de Riesgos'!DG58:DG59))</f>
        <v>Alta</v>
      </c>
      <c r="AL58" s="463" t="s">
        <v>226</v>
      </c>
      <c r="AM58" s="114" t="s">
        <v>536</v>
      </c>
      <c r="AN58" s="93" t="s">
        <v>537</v>
      </c>
      <c r="AO58" s="93" t="s">
        <v>538</v>
      </c>
      <c r="AP58" s="84">
        <v>43467</v>
      </c>
      <c r="AQ58" s="84">
        <v>43830</v>
      </c>
      <c r="AR58" s="93" t="s">
        <v>539</v>
      </c>
      <c r="AS58" s="20"/>
      <c r="AT58" s="20"/>
      <c r="AU58" s="93"/>
      <c r="AV58" s="93"/>
      <c r="AW58" s="119"/>
      <c r="AX58" s="86"/>
      <c r="AY58" s="512"/>
      <c r="AZ58" s="153"/>
      <c r="BA58" s="457"/>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57">
        <f>VLOOKUP(N58,[9]Validacion!$I$15:$M$19,2,FALSE)</f>
        <v>3</v>
      </c>
      <c r="CZ58" s="457">
        <f>VLOOKUP(O58,[9]Validacion!$I$23:$J$27,2,FALSE)</f>
        <v>4</v>
      </c>
      <c r="DD58" s="457">
        <f>VLOOKUP($N58,[9]Validacion!$I$15:$M$19,2,FALSE)</f>
        <v>3</v>
      </c>
      <c r="DE58" s="457">
        <f>IF(AF58="Fuerte",DD58-2,IF(AND(AF58="Moderado",AG58="Directamente",AH58="Directamente"),DD58-1,IF(AND(AF58="Moderado",AG58="No Disminuye",AH58="Directamente"),DD58,IF(AND(AF58="Moderado",AG58="Directamente",AH58="No Disminuye"),DD58-1,DD58))))</f>
        <v>1</v>
      </c>
      <c r="DF58" s="457">
        <f>VLOOKUP($O58,[9]Validacion!$I$23:$J$27,2,FALSE)</f>
        <v>4</v>
      </c>
      <c r="DG58" s="466">
        <f>IF(AF58="Fuerte",DF58,IF(AND(AF58="Moderado",AG58="Directamente",AH58="Directamente"),DF58-1,IF(AND(AF58="Moderado",AG58="No Disminuye",AH58="Directamente"),DF58-1,IF(AND(AF58="Moderado",AG58="Directamente",AH58="No Disminuye"),DF58,DF58))))</f>
        <v>4</v>
      </c>
    </row>
    <row r="59" spans="1:111" ht="129" customHeight="1" thickBot="1" x14ac:dyDescent="0.3">
      <c r="A59" s="448"/>
      <c r="B59" s="448"/>
      <c r="C59" s="448"/>
      <c r="D59" s="514"/>
      <c r="E59" s="448"/>
      <c r="F59" s="448"/>
      <c r="L59" s="448"/>
      <c r="M59" s="483"/>
      <c r="N59" s="463"/>
      <c r="O59" s="463"/>
      <c r="P59" s="463"/>
      <c r="Q59" s="93" t="s">
        <v>540</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63"/>
      <c r="AF59" s="463"/>
      <c r="AG59" s="463"/>
      <c r="AH59" s="463"/>
      <c r="AI59" s="463"/>
      <c r="AJ59" s="463"/>
      <c r="AK59" s="463"/>
      <c r="AL59" s="463"/>
      <c r="AM59" s="114" t="s">
        <v>541</v>
      </c>
      <c r="AN59" s="93" t="s">
        <v>542</v>
      </c>
      <c r="AO59" s="93" t="s">
        <v>538</v>
      </c>
      <c r="AP59" s="84">
        <v>43467</v>
      </c>
      <c r="AQ59" s="84">
        <v>43830</v>
      </c>
      <c r="AR59" s="93" t="s">
        <v>342</v>
      </c>
      <c r="AS59" s="154"/>
      <c r="AT59" s="154"/>
      <c r="AU59" s="93"/>
      <c r="AV59" s="93"/>
      <c r="AW59" s="137"/>
      <c r="AX59" s="86"/>
      <c r="AY59" s="513"/>
      <c r="AZ59" s="155"/>
      <c r="BA59" s="459"/>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59"/>
      <c r="CZ59" s="459"/>
      <c r="DD59" s="458"/>
      <c r="DE59" s="458"/>
      <c r="DF59" s="458"/>
      <c r="DG59" s="466"/>
    </row>
    <row r="60" spans="1:111" ht="174" customHeight="1" thickBot="1" x14ac:dyDescent="0.3">
      <c r="A60" s="448" t="s">
        <v>26</v>
      </c>
      <c r="B60" s="448" t="s">
        <v>196</v>
      </c>
      <c r="C60" s="448" t="s">
        <v>196</v>
      </c>
      <c r="D60" s="511" t="s">
        <v>156</v>
      </c>
      <c r="E60" s="448" t="s">
        <v>543</v>
      </c>
      <c r="F60" s="491" t="s">
        <v>544</v>
      </c>
      <c r="L60" s="491" t="s">
        <v>545</v>
      </c>
      <c r="M60" s="491" t="s">
        <v>546</v>
      </c>
      <c r="N60" s="463" t="s">
        <v>9</v>
      </c>
      <c r="O60" s="463" t="s">
        <v>14</v>
      </c>
      <c r="P60" s="463" t="str">
        <f>INDEX([9]Validacion!$C$15:$G$19,'Mapa de Riesgos'!CY60:CY62,'Mapa de Riesgos'!CZ60:CZ62)</f>
        <v>Extrema</v>
      </c>
      <c r="Q60" s="114" t="s">
        <v>547</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65">
        <f>(IF(AD60="Fuerte",100,IF(AD60="Moderado",50,0))+IF(AD61="Fuerte",100,IF(AD61="Moderado",50,0))+IF(AD62="Fuerte",100,IF(AD62="Moderado",50,0)))/3</f>
        <v>100</v>
      </c>
      <c r="AF60" s="463" t="str">
        <f>IF(AE60=100,"Fuerte",IF(OR(AE60=99,AE60&gt;=50),"Moderado","Débil"))</f>
        <v>Fuerte</v>
      </c>
      <c r="AG60" s="463" t="s">
        <v>150</v>
      </c>
      <c r="AH60" s="463" t="s">
        <v>152</v>
      </c>
      <c r="AI60" s="463" t="str">
        <f>VLOOKUP(IF(DE60=0,DE60+1,DE60),[9]Validacion!$J$15:$K$19,2,FALSE)</f>
        <v>Rara Vez</v>
      </c>
      <c r="AJ60" s="463" t="str">
        <f>VLOOKUP(IF(DG60=0,DG60+1,DG60),[9]Validacion!$J$23:$K$27,2,FALSE)</f>
        <v>Mayor</v>
      </c>
      <c r="AK60" s="463" t="str">
        <f>INDEX([9]Validacion!$C$15:$G$19,IF(DE60=0,DE60+1,'Mapa de Riesgos'!DE60:DE62),IF(DG60=0,DG60+1,'Mapa de Riesgos'!DG60:DG62))</f>
        <v>Alta</v>
      </c>
      <c r="AL60" s="463" t="s">
        <v>226</v>
      </c>
      <c r="AM60" s="93" t="s">
        <v>548</v>
      </c>
      <c r="AN60" s="93" t="s">
        <v>549</v>
      </c>
      <c r="AO60" s="93" t="s">
        <v>26</v>
      </c>
      <c r="AP60" s="84">
        <v>43467</v>
      </c>
      <c r="AQ60" s="84">
        <v>43830</v>
      </c>
      <c r="AR60" s="93" t="s">
        <v>550</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57">
        <f>VLOOKUP($N60,[9]Validacion!$I$15:$M$19,2,FALSE)</f>
        <v>3</v>
      </c>
      <c r="CZ60" s="457">
        <f>VLOOKUP($O60,[9]Validacion!$I$23:$J$27,2,FALSE)</f>
        <v>4</v>
      </c>
      <c r="DD60" s="457">
        <f>VLOOKUP($N60,[9]Validacion!$I$15:$M$19,2,FALSE)</f>
        <v>3</v>
      </c>
      <c r="DE60" s="457">
        <f>IF(AF60="Fuerte",DD60-2,IF(AND(AF60="Moderado",AG60="Directamente",AH60="Directamente"),DD60-1,IF(AND(AF60="Moderado",AG60="No Disminuye",AH60="Directamente"),DD60,IF(AND(AF60="Moderado",AG60="Directamente",AH60="No Disminuye"),DD60-1,DD60))))</f>
        <v>1</v>
      </c>
      <c r="DF60" s="457">
        <f>VLOOKUP($O60,[9]Validacion!$I$23:$J$27,2,FALSE)</f>
        <v>4</v>
      </c>
      <c r="DG60" s="466">
        <f>IF(AF60="Fuerte",DF60,IF(AND(AF60="Moderado",AG60="Directamente",AH60="Directamente"),DF60-1,IF(AND(AF60="Moderado",AG60="No Disminuye",AH60="Directamente"),DF60-1,IF(AND(AF60="Moderado",AG60="Directamente",AH60="No Disminuye"),DF60,DF60))))</f>
        <v>4</v>
      </c>
    </row>
    <row r="61" spans="1:111" ht="145.5" customHeight="1" x14ac:dyDescent="0.25">
      <c r="A61" s="448"/>
      <c r="B61" s="448"/>
      <c r="C61" s="448"/>
      <c r="D61" s="511"/>
      <c r="E61" s="448"/>
      <c r="F61" s="491"/>
      <c r="L61" s="491"/>
      <c r="M61" s="491"/>
      <c r="N61" s="463"/>
      <c r="O61" s="463"/>
      <c r="P61" s="463"/>
      <c r="Q61" s="114" t="s">
        <v>551</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65"/>
      <c r="AF61" s="463"/>
      <c r="AG61" s="463"/>
      <c r="AH61" s="463"/>
      <c r="AI61" s="463"/>
      <c r="AJ61" s="463"/>
      <c r="AK61" s="463"/>
      <c r="AL61" s="463"/>
      <c r="AM61" s="93" t="s">
        <v>552</v>
      </c>
      <c r="AN61" s="93" t="s">
        <v>542</v>
      </c>
      <c r="AO61" s="93" t="s">
        <v>26</v>
      </c>
      <c r="AP61" s="84">
        <v>43467</v>
      </c>
      <c r="AQ61" s="84">
        <v>43830</v>
      </c>
      <c r="AR61" s="93" t="s">
        <v>553</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58"/>
      <c r="CZ61" s="458"/>
      <c r="DD61" s="458"/>
      <c r="DE61" s="458"/>
      <c r="DF61" s="458"/>
      <c r="DG61" s="466"/>
    </row>
    <row r="62" spans="1:111" ht="82.5" customHeight="1" x14ac:dyDescent="0.25">
      <c r="A62" s="448"/>
      <c r="B62" s="448"/>
      <c r="C62" s="448"/>
      <c r="D62" s="511"/>
      <c r="E62" s="448"/>
      <c r="F62" s="491"/>
      <c r="L62" s="491"/>
      <c r="M62" s="491"/>
      <c r="N62" s="463"/>
      <c r="O62" s="463"/>
      <c r="P62" s="463"/>
      <c r="Q62" s="93" t="s">
        <v>554</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65"/>
      <c r="AF62" s="463"/>
      <c r="AG62" s="463"/>
      <c r="AH62" s="463"/>
      <c r="AI62" s="463"/>
      <c r="AJ62" s="463"/>
      <c r="AK62" s="463"/>
      <c r="AL62" s="463"/>
      <c r="AM62" s="93" t="s">
        <v>555</v>
      </c>
      <c r="AN62" s="93" t="s">
        <v>556</v>
      </c>
      <c r="AO62" s="93" t="s">
        <v>26</v>
      </c>
      <c r="AP62" s="84">
        <v>43467</v>
      </c>
      <c r="AQ62" s="84">
        <v>43830</v>
      </c>
      <c r="AR62" s="93" t="s">
        <v>557</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59"/>
      <c r="CZ62" s="459"/>
      <c r="DD62" s="459"/>
      <c r="DE62" s="459"/>
      <c r="DF62" s="459"/>
      <c r="DG62" s="466"/>
    </row>
    <row r="63" spans="1:111" ht="26.25" customHeight="1" x14ac:dyDescent="0.25"/>
    <row r="64" spans="1:111" ht="26.25" customHeight="1" x14ac:dyDescent="0.25"/>
    <row r="65" spans="1:129" ht="33" customHeight="1" x14ac:dyDescent="0.25">
      <c r="D65" s="515" t="s">
        <v>42</v>
      </c>
      <c r="E65" s="515"/>
      <c r="F65" s="515"/>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518" t="s">
        <v>4</v>
      </c>
      <c r="C12" s="521" t="s">
        <v>79</v>
      </c>
      <c r="D12" s="522"/>
      <c r="E12" s="522"/>
      <c r="F12" s="522"/>
      <c r="G12" s="523"/>
      <c r="H12" s="23"/>
      <c r="I12" s="23"/>
      <c r="J12" s="24" t="s">
        <v>80</v>
      </c>
      <c r="K12" s="23"/>
      <c r="L12" s="54"/>
      <c r="M12" s="23"/>
    </row>
    <row r="13" spans="1:19" ht="15.75" thickBot="1" x14ac:dyDescent="0.3">
      <c r="B13" s="519"/>
      <c r="C13" s="25">
        <v>1</v>
      </c>
      <c r="D13" s="25">
        <v>2</v>
      </c>
      <c r="E13" s="25">
        <v>3</v>
      </c>
      <c r="F13" s="25">
        <v>4</v>
      </c>
      <c r="G13" s="25">
        <v>5</v>
      </c>
      <c r="H13" s="23"/>
      <c r="I13" s="23"/>
      <c r="J13" s="23"/>
      <c r="K13" s="23"/>
      <c r="L13" s="54"/>
      <c r="M13" s="23"/>
    </row>
    <row r="14" spans="1:19" ht="17.25" customHeight="1" thickBot="1" x14ac:dyDescent="0.3">
      <c r="B14" s="520"/>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24" t="s">
        <v>127</v>
      </c>
      <c r="D32" s="524"/>
      <c r="E32" s="524" t="s">
        <v>128</v>
      </c>
      <c r="F32" s="524"/>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27" t="s">
        <v>143</v>
      </c>
      <c r="C41" s="427"/>
      <c r="D41" s="525" t="s">
        <v>144</v>
      </c>
      <c r="E41" s="525" t="s">
        <v>145</v>
      </c>
      <c r="F41" s="525" t="s">
        <v>146</v>
      </c>
      <c r="G41" s="525" t="s">
        <v>147</v>
      </c>
      <c r="H41" s="525" t="s">
        <v>148</v>
      </c>
      <c r="I41" s="64"/>
      <c r="J41" s="526" t="s">
        <v>149</v>
      </c>
      <c r="K41" s="526"/>
      <c r="L41" s="525" t="s">
        <v>144</v>
      </c>
      <c r="M41" s="525" t="s">
        <v>145</v>
      </c>
      <c r="N41" s="525" t="s">
        <v>146</v>
      </c>
      <c r="O41" s="525" t="s">
        <v>147</v>
      </c>
      <c r="P41" s="525" t="s">
        <v>148</v>
      </c>
    </row>
    <row r="42" spans="2:16" x14ac:dyDescent="0.25">
      <c r="B42" s="427"/>
      <c r="C42" s="427"/>
      <c r="D42" s="525"/>
      <c r="E42" s="525"/>
      <c r="F42" s="525"/>
      <c r="G42" s="525"/>
      <c r="H42" s="525"/>
      <c r="I42" s="64"/>
      <c r="J42" s="526"/>
      <c r="K42" s="526"/>
      <c r="L42" s="525"/>
      <c r="M42" s="525"/>
      <c r="N42" s="525"/>
      <c r="O42" s="525"/>
      <c r="P42" s="525"/>
    </row>
    <row r="43" spans="2:16" x14ac:dyDescent="0.25">
      <c r="B43" s="427"/>
      <c r="C43" s="427"/>
      <c r="D43" s="525"/>
      <c r="E43" s="525"/>
      <c r="F43" s="525"/>
      <c r="G43" s="525"/>
      <c r="H43" s="525"/>
      <c r="I43" s="64"/>
      <c r="J43" s="526"/>
      <c r="K43" s="526"/>
      <c r="L43" s="525"/>
      <c r="M43" s="525"/>
      <c r="N43" s="525"/>
      <c r="O43" s="525"/>
      <c r="P43" s="525"/>
    </row>
    <row r="44" spans="2:16" ht="30" x14ac:dyDescent="0.25">
      <c r="B44" s="427"/>
      <c r="C44" s="427"/>
      <c r="D44" s="65" t="s">
        <v>141</v>
      </c>
      <c r="E44" s="65" t="s">
        <v>150</v>
      </c>
      <c r="F44" s="65" t="s">
        <v>151</v>
      </c>
      <c r="G44" s="65">
        <v>2</v>
      </c>
      <c r="H44" s="65">
        <v>1</v>
      </c>
      <c r="I44" s="64"/>
      <c r="J44" s="526"/>
      <c r="K44" s="526"/>
      <c r="L44" s="66" t="s">
        <v>141</v>
      </c>
      <c r="M44" s="66" t="s">
        <v>150</v>
      </c>
      <c r="N44" s="66" t="s">
        <v>151</v>
      </c>
      <c r="O44" s="66">
        <v>2</v>
      </c>
      <c r="P44" s="66">
        <v>0</v>
      </c>
    </row>
    <row r="45" spans="2:16" ht="30" x14ac:dyDescent="0.25">
      <c r="B45" s="427"/>
      <c r="C45" s="427"/>
      <c r="D45" s="65" t="s">
        <v>15</v>
      </c>
      <c r="E45" s="65" t="s">
        <v>150</v>
      </c>
      <c r="F45" s="65" t="s">
        <v>150</v>
      </c>
      <c r="G45" s="65">
        <v>1</v>
      </c>
      <c r="H45" s="65">
        <v>1</v>
      </c>
      <c r="I45" s="64"/>
      <c r="J45" s="526"/>
      <c r="K45" s="526"/>
      <c r="L45" s="66" t="s">
        <v>15</v>
      </c>
      <c r="M45" s="66" t="s">
        <v>150</v>
      </c>
      <c r="N45" s="66" t="s">
        <v>150</v>
      </c>
      <c r="O45" s="66">
        <v>1</v>
      </c>
      <c r="P45" s="66">
        <v>0</v>
      </c>
    </row>
    <row r="46" spans="2:16" ht="30" x14ac:dyDescent="0.25">
      <c r="B46" s="427"/>
      <c r="C46" s="427"/>
      <c r="D46" s="65" t="s">
        <v>15</v>
      </c>
      <c r="E46" s="65" t="s">
        <v>152</v>
      </c>
      <c r="F46" s="65" t="s">
        <v>150</v>
      </c>
      <c r="G46" s="65">
        <v>0</v>
      </c>
      <c r="H46" s="65">
        <v>1</v>
      </c>
      <c r="I46" s="64"/>
      <c r="J46" s="526"/>
      <c r="K46" s="526"/>
      <c r="L46" s="66" t="s">
        <v>15</v>
      </c>
      <c r="M46" s="66" t="s">
        <v>152</v>
      </c>
      <c r="N46" s="66" t="s">
        <v>150</v>
      </c>
      <c r="O46" s="66">
        <v>0</v>
      </c>
      <c r="P46" s="66">
        <v>0</v>
      </c>
    </row>
    <row r="47" spans="2:16" ht="30" x14ac:dyDescent="0.25">
      <c r="B47" s="427"/>
      <c r="C47" s="427"/>
      <c r="D47" s="65" t="s">
        <v>15</v>
      </c>
      <c r="E47" s="65" t="s">
        <v>150</v>
      </c>
      <c r="F47" s="65" t="s">
        <v>152</v>
      </c>
      <c r="G47" s="65">
        <v>1</v>
      </c>
      <c r="H47" s="65">
        <v>0</v>
      </c>
      <c r="I47" s="64"/>
      <c r="J47" s="526"/>
      <c r="K47" s="52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585</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 thickBot="1" x14ac:dyDescent="0.2">
      <c r="A1" s="527" t="s">
        <v>4</v>
      </c>
      <c r="B1" s="527"/>
    </row>
    <row r="2" spans="1:8" ht="15" thickBot="1" x14ac:dyDescent="0.2">
      <c r="A2" s="2" t="s">
        <v>7</v>
      </c>
      <c r="B2" s="5">
        <v>5</v>
      </c>
      <c r="D2" s="33" t="s">
        <v>91</v>
      </c>
      <c r="E2" s="33"/>
      <c r="F2" s="33"/>
      <c r="G2" s="33"/>
      <c r="H2" s="33"/>
    </row>
    <row r="3" spans="1:8" ht="15" thickBot="1" x14ac:dyDescent="0.2">
      <c r="A3" s="3" t="s">
        <v>8</v>
      </c>
      <c r="B3" s="5">
        <v>4</v>
      </c>
      <c r="D3" s="37" t="s">
        <v>95</v>
      </c>
      <c r="E3" s="37"/>
      <c r="F3" s="37"/>
      <c r="G3" s="37"/>
      <c r="H3" s="37"/>
    </row>
    <row r="4" spans="1:8" ht="15" thickBot="1" x14ac:dyDescent="0.2">
      <c r="A4" s="4" t="s">
        <v>9</v>
      </c>
      <c r="B4" s="5">
        <v>3</v>
      </c>
      <c r="D4" s="37" t="s">
        <v>99</v>
      </c>
      <c r="E4" s="37"/>
      <c r="F4" s="37"/>
      <c r="G4" s="37"/>
      <c r="H4" s="37"/>
    </row>
    <row r="5" spans="1:8" ht="15" thickBot="1" x14ac:dyDescent="0.2">
      <c r="A5" s="7" t="s">
        <v>10</v>
      </c>
      <c r="B5" s="5">
        <v>2</v>
      </c>
      <c r="D5" s="37" t="s">
        <v>102</v>
      </c>
      <c r="E5" s="37"/>
      <c r="F5" s="37"/>
      <c r="G5" s="37"/>
      <c r="H5" s="37"/>
    </row>
    <row r="6" spans="1:8" ht="15" thickBot="1" x14ac:dyDescent="0.2">
      <c r="A6" s="6" t="s">
        <v>11</v>
      </c>
      <c r="B6" s="5">
        <v>1</v>
      </c>
      <c r="D6" s="37" t="s">
        <v>106</v>
      </c>
      <c r="E6" s="37"/>
      <c r="F6" s="37"/>
      <c r="G6" s="37"/>
      <c r="H6" s="37"/>
    </row>
    <row r="8" spans="1:8" ht="14.1" x14ac:dyDescent="0.15">
      <c r="A8" s="527" t="s">
        <v>12</v>
      </c>
      <c r="B8" s="527"/>
    </row>
    <row r="9" spans="1:8" x14ac:dyDescent="0.2">
      <c r="A9" s="2" t="s">
        <v>13</v>
      </c>
      <c r="B9" s="5">
        <v>5</v>
      </c>
    </row>
    <row r="10" spans="1:8" ht="14.1" x14ac:dyDescent="0.15">
      <c r="A10" s="3" t="s">
        <v>14</v>
      </c>
      <c r="B10" s="5">
        <v>4</v>
      </c>
    </row>
    <row r="11" spans="1:8" ht="14.1" x14ac:dyDescent="0.15">
      <c r="A11" s="4" t="s">
        <v>15</v>
      </c>
      <c r="B11" s="5">
        <v>3</v>
      </c>
    </row>
    <row r="12" spans="1:8" ht="14.1" x14ac:dyDescent="0.15">
      <c r="A12" s="7" t="s">
        <v>16</v>
      </c>
      <c r="B12" s="5">
        <v>2</v>
      </c>
    </row>
    <row r="13" spans="1:8" ht="14.1" x14ac:dyDescent="0.15">
      <c r="A13" s="6" t="s">
        <v>17</v>
      </c>
      <c r="B13" s="5">
        <v>1</v>
      </c>
    </row>
    <row r="15" spans="1:8" ht="14.1" x14ac:dyDescent="0.15">
      <c r="A15" s="527" t="s">
        <v>6</v>
      </c>
      <c r="B15" s="527"/>
    </row>
    <row r="16" spans="1:8" ht="14.1" x14ac:dyDescent="0.15">
      <c r="A16" s="2" t="s">
        <v>18</v>
      </c>
      <c r="B16" s="5"/>
    </row>
    <row r="17" spans="1:5" ht="14.1" x14ac:dyDescent="0.15">
      <c r="A17" s="3" t="s">
        <v>19</v>
      </c>
      <c r="B17" s="5"/>
    </row>
    <row r="18" spans="1:5" ht="14.1" x14ac:dyDescent="0.15">
      <c r="A18" s="4" t="s">
        <v>20</v>
      </c>
      <c r="B18" s="5"/>
    </row>
    <row r="19" spans="1:5" ht="14.1" x14ac:dyDescent="0.15">
      <c r="A19" s="7" t="s">
        <v>21</v>
      </c>
      <c r="B19" s="5"/>
    </row>
    <row r="23" spans="1:5" ht="15" x14ac:dyDescent="0.25">
      <c r="A23" s="82" t="s">
        <v>193</v>
      </c>
      <c r="B23" s="81"/>
      <c r="C23" s="82" t="s">
        <v>222</v>
      </c>
      <c r="E23" s="82" t="s">
        <v>221</v>
      </c>
    </row>
    <row r="24" spans="1:5" ht="15.75" customHeight="1" x14ac:dyDescent="0.15">
      <c r="A24" s="83" t="s">
        <v>155</v>
      </c>
      <c r="B24" s="80"/>
      <c r="C24" s="83" t="s">
        <v>158</v>
      </c>
      <c r="E24" s="83" t="s">
        <v>141</v>
      </c>
    </row>
    <row r="25" spans="1:5" ht="15.75" customHeight="1" x14ac:dyDescent="0.15">
      <c r="A25" s="83" t="s">
        <v>229</v>
      </c>
      <c r="B25" s="80"/>
      <c r="C25" s="83" t="s">
        <v>223</v>
      </c>
      <c r="E25" s="83" t="s">
        <v>15</v>
      </c>
    </row>
    <row r="26" spans="1:5" ht="15.75" customHeight="1" x14ac:dyDescent="0.2">
      <c r="A26" s="83" t="s">
        <v>226</v>
      </c>
      <c r="B26" s="80"/>
      <c r="E26" s="83" t="s">
        <v>133</v>
      </c>
    </row>
    <row r="27" spans="1:5" ht="15.75" customHeight="1" x14ac:dyDescent="0.15">
      <c r="B27" s="80"/>
    </row>
    <row r="28" spans="1:5" ht="15.75" customHeight="1" x14ac:dyDescent="0.15">
      <c r="B28" s="80"/>
    </row>
    <row r="31" spans="1:5" ht="30" x14ac:dyDescent="0.1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election activeCell="D16" sqref="D16:Q16"/>
    </sheetView>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48"/>
      <c r="C2" s="534" t="s">
        <v>586</v>
      </c>
      <c r="D2" s="534"/>
      <c r="E2" s="534"/>
      <c r="F2" s="534"/>
      <c r="G2" s="534"/>
      <c r="H2" s="534"/>
      <c r="I2" s="534"/>
      <c r="J2" s="534"/>
      <c r="K2" s="534"/>
      <c r="L2" s="534"/>
      <c r="M2" s="534"/>
      <c r="N2" s="534"/>
      <c r="O2" s="534"/>
      <c r="P2" s="534"/>
      <c r="Q2" s="534"/>
    </row>
    <row r="3" spans="2:17" ht="22.5" customHeight="1" x14ac:dyDescent="0.25">
      <c r="B3" s="549"/>
      <c r="C3" s="534" t="s">
        <v>659</v>
      </c>
      <c r="D3" s="534"/>
      <c r="E3" s="534"/>
      <c r="F3" s="534"/>
      <c r="G3" s="534"/>
      <c r="H3" s="534"/>
      <c r="I3" s="534"/>
      <c r="J3" s="534"/>
      <c r="K3" s="534"/>
      <c r="L3" s="534"/>
      <c r="M3" s="534"/>
      <c r="N3" s="534"/>
      <c r="O3" s="534"/>
      <c r="P3" s="534"/>
      <c r="Q3" s="534"/>
    </row>
    <row r="5" spans="2:17" x14ac:dyDescent="0.25">
      <c r="B5" s="553" t="s">
        <v>633</v>
      </c>
      <c r="C5" s="539"/>
      <c r="D5" s="555" t="s">
        <v>620</v>
      </c>
      <c r="E5" s="555"/>
      <c r="F5" s="555"/>
      <c r="G5" s="555"/>
      <c r="H5" s="554" t="s">
        <v>634</v>
      </c>
      <c r="I5" s="554"/>
      <c r="J5" s="554"/>
      <c r="K5" s="555" t="s">
        <v>620</v>
      </c>
      <c r="L5" s="555"/>
      <c r="M5" s="555"/>
    </row>
    <row r="6" spans="2:17" s="186" customFormat="1" ht="51.75" customHeight="1" x14ac:dyDescent="0.25">
      <c r="B6" s="189" t="s">
        <v>635</v>
      </c>
      <c r="C6" s="533"/>
      <c r="D6" s="533"/>
      <c r="E6" s="533"/>
      <c r="F6" s="533"/>
      <c r="G6" s="533"/>
      <c r="H6" s="227" t="s">
        <v>589</v>
      </c>
      <c r="I6" s="533"/>
      <c r="J6" s="533"/>
      <c r="K6" s="533"/>
      <c r="L6" s="533"/>
      <c r="M6" s="227" t="s">
        <v>588</v>
      </c>
      <c r="N6" s="534"/>
      <c r="O6" s="534"/>
      <c r="P6" s="534"/>
      <c r="Q6" s="534"/>
    </row>
    <row r="7" spans="2:17" ht="15.75" customHeight="1" x14ac:dyDescent="0.25">
      <c r="B7" s="537" t="s">
        <v>636</v>
      </c>
      <c r="C7" s="538"/>
      <c r="D7" s="546"/>
      <c r="E7" s="546"/>
      <c r="F7" s="546"/>
      <c r="G7" s="546"/>
      <c r="H7" s="546"/>
      <c r="I7" s="546"/>
      <c r="J7" s="546"/>
      <c r="K7" s="546"/>
      <c r="L7" s="546"/>
      <c r="M7" s="547" t="s">
        <v>646</v>
      </c>
      <c r="N7" s="547"/>
      <c r="O7" s="535"/>
      <c r="P7" s="535"/>
      <c r="Q7" s="529"/>
    </row>
    <row r="8" spans="2:17" ht="15.75" customHeight="1" x14ac:dyDescent="0.25">
      <c r="B8" s="540"/>
      <c r="C8" s="541"/>
      <c r="D8" s="546"/>
      <c r="E8" s="546"/>
      <c r="F8" s="546"/>
      <c r="G8" s="546"/>
      <c r="H8" s="546"/>
      <c r="I8" s="546"/>
      <c r="J8" s="546"/>
      <c r="K8" s="546"/>
      <c r="L8" s="546"/>
      <c r="M8" s="547"/>
      <c r="N8" s="547"/>
      <c r="O8" s="535"/>
      <c r="P8" s="535"/>
      <c r="Q8" s="529"/>
    </row>
    <row r="9" spans="2:17" ht="15.75" customHeight="1" x14ac:dyDescent="0.25">
      <c r="B9" s="543"/>
      <c r="C9" s="544"/>
      <c r="D9" s="546"/>
      <c r="E9" s="546"/>
      <c r="F9" s="546"/>
      <c r="G9" s="546"/>
      <c r="H9" s="546"/>
      <c r="I9" s="546"/>
      <c r="J9" s="546"/>
      <c r="K9" s="546"/>
      <c r="L9" s="546"/>
      <c r="M9" s="547"/>
      <c r="N9" s="547"/>
      <c r="O9" s="535"/>
      <c r="P9" s="535"/>
      <c r="Q9" s="529"/>
    </row>
    <row r="10" spans="2:17" ht="15.75" customHeight="1" x14ac:dyDescent="0.25">
      <c r="B10" s="550" t="s">
        <v>637</v>
      </c>
      <c r="C10" s="551"/>
      <c r="D10" s="551"/>
      <c r="E10" s="551"/>
      <c r="F10" s="551"/>
      <c r="G10" s="551"/>
      <c r="H10" s="551"/>
      <c r="I10" s="551"/>
      <c r="J10" s="551"/>
      <c r="K10" s="551"/>
      <c r="L10" s="551"/>
      <c r="M10" s="551"/>
      <c r="N10" s="551"/>
      <c r="O10" s="551"/>
      <c r="P10" s="551"/>
      <c r="Q10" s="552"/>
    </row>
    <row r="11" spans="2:17" ht="15.75" customHeight="1" x14ac:dyDescent="0.25">
      <c r="B11" s="547" t="s">
        <v>625</v>
      </c>
      <c r="C11" s="547"/>
      <c r="D11" s="528"/>
      <c r="E11" s="535"/>
      <c r="F11" s="535"/>
      <c r="G11" s="535"/>
      <c r="H11" s="535"/>
      <c r="I11" s="535"/>
      <c r="J11" s="535"/>
      <c r="K11" s="535"/>
      <c r="L11" s="535"/>
      <c r="M11" s="535"/>
      <c r="N11" s="535"/>
      <c r="O11" s="535"/>
      <c r="P11" s="535"/>
      <c r="Q11" s="529"/>
    </row>
    <row r="12" spans="2:17" ht="15.75" customHeight="1" x14ac:dyDescent="0.25">
      <c r="B12" s="547" t="s">
        <v>626</v>
      </c>
      <c r="C12" s="547"/>
      <c r="D12" s="528"/>
      <c r="E12" s="535"/>
      <c r="F12" s="535"/>
      <c r="G12" s="535"/>
      <c r="H12" s="535"/>
      <c r="I12" s="535"/>
      <c r="J12" s="535"/>
      <c r="K12" s="535"/>
      <c r="L12" s="535"/>
      <c r="M12" s="535"/>
      <c r="N12" s="535"/>
      <c r="O12" s="535"/>
      <c r="P12" s="535"/>
      <c r="Q12" s="529"/>
    </row>
    <row r="13" spans="2:17" ht="15.75" customHeight="1" x14ac:dyDescent="0.25">
      <c r="B13" s="547" t="s">
        <v>627</v>
      </c>
      <c r="C13" s="547"/>
      <c r="D13" s="528"/>
      <c r="E13" s="535"/>
      <c r="F13" s="535"/>
      <c r="G13" s="535"/>
      <c r="H13" s="535"/>
      <c r="I13" s="535"/>
      <c r="J13" s="535"/>
      <c r="K13" s="535"/>
      <c r="L13" s="535"/>
      <c r="M13" s="535"/>
      <c r="N13" s="535"/>
      <c r="O13" s="535"/>
      <c r="P13" s="535"/>
      <c r="Q13" s="529"/>
    </row>
    <row r="14" spans="2:17" ht="15.75" customHeight="1" x14ac:dyDescent="0.25">
      <c r="B14" s="547" t="s">
        <v>628</v>
      </c>
      <c r="C14" s="547"/>
      <c r="D14" s="528"/>
      <c r="E14" s="535"/>
      <c r="F14" s="535"/>
      <c r="G14" s="535"/>
      <c r="H14" s="535"/>
      <c r="I14" s="535"/>
      <c r="J14" s="535"/>
      <c r="K14" s="535"/>
      <c r="L14" s="535"/>
      <c r="M14" s="535"/>
      <c r="N14" s="535"/>
      <c r="O14" s="535"/>
      <c r="P14" s="535"/>
      <c r="Q14" s="529"/>
    </row>
    <row r="15" spans="2:17" ht="15.75" customHeight="1" x14ac:dyDescent="0.25">
      <c r="B15" s="547" t="s">
        <v>629</v>
      </c>
      <c r="C15" s="547"/>
      <c r="D15" s="528"/>
      <c r="E15" s="535"/>
      <c r="F15" s="535"/>
      <c r="G15" s="535"/>
      <c r="H15" s="535"/>
      <c r="I15" s="535"/>
      <c r="J15" s="535"/>
      <c r="K15" s="535"/>
      <c r="L15" s="535"/>
      <c r="M15" s="535"/>
      <c r="N15" s="535"/>
      <c r="O15" s="535"/>
      <c r="P15" s="535"/>
      <c r="Q15" s="529"/>
    </row>
    <row r="16" spans="2:17" ht="15.75" customHeight="1" x14ac:dyDescent="0.25">
      <c r="B16" s="547" t="s">
        <v>684</v>
      </c>
      <c r="C16" s="547"/>
      <c r="D16" s="528"/>
      <c r="E16" s="535"/>
      <c r="F16" s="535"/>
      <c r="G16" s="535"/>
      <c r="H16" s="535"/>
      <c r="I16" s="535"/>
      <c r="J16" s="535"/>
      <c r="K16" s="535" t="s">
        <v>684</v>
      </c>
      <c r="L16" s="535"/>
      <c r="M16" s="535"/>
      <c r="N16" s="535"/>
      <c r="O16" s="535"/>
      <c r="P16" s="535"/>
      <c r="Q16" s="529"/>
    </row>
    <row r="17" spans="2:17" ht="15.75" customHeight="1" x14ac:dyDescent="0.25">
      <c r="B17" s="547"/>
      <c r="C17" s="547"/>
      <c r="D17" s="528"/>
      <c r="E17" s="535"/>
      <c r="F17" s="535"/>
      <c r="G17" s="535"/>
      <c r="H17" s="535"/>
      <c r="I17" s="535"/>
      <c r="J17" s="535"/>
      <c r="K17" s="535"/>
      <c r="L17" s="535"/>
      <c r="M17" s="535"/>
      <c r="N17" s="535"/>
      <c r="O17" s="535"/>
      <c r="P17" s="535"/>
      <c r="Q17" s="529"/>
    </row>
    <row r="18" spans="2:17" ht="15.75" customHeight="1" x14ac:dyDescent="0.25">
      <c r="B18" s="547"/>
      <c r="C18" s="547"/>
      <c r="D18" s="528"/>
      <c r="E18" s="535"/>
      <c r="F18" s="535"/>
      <c r="G18" s="535"/>
      <c r="H18" s="535"/>
      <c r="I18" s="535"/>
      <c r="J18" s="535"/>
      <c r="K18" s="535"/>
      <c r="L18" s="535"/>
      <c r="M18" s="535"/>
      <c r="N18" s="535"/>
      <c r="O18" s="535"/>
      <c r="P18" s="535"/>
      <c r="Q18" s="529"/>
    </row>
    <row r="19" spans="2:17" ht="15.75" customHeight="1" x14ac:dyDescent="0.25">
      <c r="B19" s="547" t="s">
        <v>685</v>
      </c>
      <c r="C19" s="547"/>
      <c r="D19" s="528"/>
      <c r="E19" s="535"/>
      <c r="F19" s="535"/>
      <c r="G19" s="535"/>
      <c r="H19" s="535"/>
      <c r="I19" s="535"/>
      <c r="J19" s="535"/>
      <c r="K19" s="535" t="s">
        <v>685</v>
      </c>
      <c r="L19" s="535"/>
      <c r="M19" s="535"/>
      <c r="N19" s="535"/>
      <c r="O19" s="535"/>
      <c r="P19" s="535"/>
      <c r="Q19" s="529"/>
    </row>
    <row r="20" spans="2:17" ht="15.75" customHeight="1" x14ac:dyDescent="0.25">
      <c r="B20" s="547"/>
      <c r="C20" s="547"/>
      <c r="D20" s="528"/>
      <c r="E20" s="535"/>
      <c r="F20" s="535"/>
      <c r="G20" s="535"/>
      <c r="H20" s="535"/>
      <c r="I20" s="535"/>
      <c r="J20" s="535"/>
      <c r="K20" s="535"/>
      <c r="L20" s="535"/>
      <c r="M20" s="535"/>
      <c r="N20" s="535"/>
      <c r="O20" s="535"/>
      <c r="P20" s="535"/>
      <c r="Q20" s="529"/>
    </row>
    <row r="21" spans="2:17" ht="15.75" customHeight="1" x14ac:dyDescent="0.25">
      <c r="B21" s="547"/>
      <c r="C21" s="547"/>
      <c r="D21" s="528"/>
      <c r="E21" s="535"/>
      <c r="F21" s="535"/>
      <c r="G21" s="535"/>
      <c r="H21" s="535"/>
      <c r="I21" s="535"/>
      <c r="J21" s="535"/>
      <c r="K21" s="535"/>
      <c r="L21" s="535"/>
      <c r="M21" s="535"/>
      <c r="N21" s="535"/>
      <c r="O21" s="535"/>
      <c r="P21" s="535"/>
      <c r="Q21" s="529"/>
    </row>
    <row r="22" spans="2:17" ht="15.75" customHeight="1" x14ac:dyDescent="0.25">
      <c r="B22" s="537" t="s">
        <v>621</v>
      </c>
      <c r="C22" s="538"/>
      <c r="D22" s="546"/>
      <c r="E22" s="546"/>
      <c r="F22" s="546"/>
      <c r="G22" s="546"/>
      <c r="H22" s="546"/>
      <c r="I22" s="546"/>
      <c r="J22" s="546"/>
      <c r="K22" s="546"/>
      <c r="L22" s="546"/>
      <c r="M22" s="546"/>
      <c r="N22" s="546"/>
      <c r="O22" s="546"/>
      <c r="P22" s="546"/>
      <c r="Q22" s="546"/>
    </row>
    <row r="23" spans="2:17" ht="15.75" customHeight="1" x14ac:dyDescent="0.25">
      <c r="B23" s="540"/>
      <c r="C23" s="541"/>
      <c r="D23" s="546"/>
      <c r="E23" s="546"/>
      <c r="F23" s="546"/>
      <c r="G23" s="546"/>
      <c r="H23" s="546"/>
      <c r="I23" s="546"/>
      <c r="J23" s="546"/>
      <c r="K23" s="546"/>
      <c r="L23" s="546"/>
      <c r="M23" s="546"/>
      <c r="N23" s="546"/>
      <c r="O23" s="546"/>
      <c r="P23" s="546"/>
      <c r="Q23" s="546"/>
    </row>
    <row r="24" spans="2:17" ht="15.75" customHeight="1" x14ac:dyDescent="0.25">
      <c r="B24" s="543"/>
      <c r="C24" s="544"/>
      <c r="D24" s="546"/>
      <c r="E24" s="546"/>
      <c r="F24" s="546"/>
      <c r="G24" s="546"/>
      <c r="H24" s="546"/>
      <c r="I24" s="546"/>
      <c r="J24" s="546"/>
      <c r="K24" s="546"/>
      <c r="L24" s="546"/>
      <c r="M24" s="546"/>
      <c r="N24" s="546"/>
      <c r="O24" s="546"/>
      <c r="P24" s="546"/>
      <c r="Q24" s="546"/>
    </row>
    <row r="25" spans="2:17" ht="15.75" customHeight="1" x14ac:dyDescent="0.25">
      <c r="B25" s="537" t="s">
        <v>795</v>
      </c>
      <c r="C25" s="538"/>
      <c r="D25" s="231"/>
      <c r="E25" s="229"/>
      <c r="F25" s="229"/>
      <c r="G25" s="229"/>
      <c r="H25" s="229"/>
      <c r="I25" s="229"/>
      <c r="J25" s="229"/>
      <c r="K25" s="229"/>
      <c r="L25" s="229"/>
      <c r="M25" s="530" t="s">
        <v>624</v>
      </c>
      <c r="N25" s="528"/>
      <c r="O25" s="529"/>
      <c r="P25" s="530" t="s">
        <v>261</v>
      </c>
      <c r="Q25" s="230"/>
    </row>
    <row r="26" spans="2:17" ht="15.75" customHeight="1" x14ac:dyDescent="0.25">
      <c r="B26" s="540"/>
      <c r="C26" s="541"/>
      <c r="D26" s="231"/>
      <c r="E26" s="229"/>
      <c r="F26" s="229"/>
      <c r="G26" s="229"/>
      <c r="H26" s="229"/>
      <c r="I26" s="229"/>
      <c r="J26" s="229"/>
      <c r="K26" s="229"/>
      <c r="L26" s="229"/>
      <c r="M26" s="531"/>
      <c r="N26" s="528"/>
      <c r="O26" s="529"/>
      <c r="P26" s="531"/>
      <c r="Q26" s="230"/>
    </row>
    <row r="27" spans="2:17" ht="15.75" customHeight="1" x14ac:dyDescent="0.25">
      <c r="B27" s="543"/>
      <c r="C27" s="544"/>
      <c r="D27" s="231"/>
      <c r="E27" s="229"/>
      <c r="F27" s="229"/>
      <c r="G27" s="229"/>
      <c r="H27" s="229"/>
      <c r="I27" s="229"/>
      <c r="J27" s="229"/>
      <c r="K27" s="229"/>
      <c r="L27" s="229"/>
      <c r="M27" s="532"/>
      <c r="N27" s="528"/>
      <c r="O27" s="529"/>
      <c r="P27" s="532"/>
      <c r="Q27" s="230"/>
    </row>
    <row r="28" spans="2:17" ht="15.75" customHeight="1" x14ac:dyDescent="0.25">
      <c r="B28" s="537" t="s">
        <v>632</v>
      </c>
      <c r="C28" s="539"/>
      <c r="D28" s="528"/>
      <c r="E28" s="535"/>
      <c r="F28" s="535"/>
      <c r="G28" s="535"/>
      <c r="H28" s="535"/>
      <c r="I28" s="535"/>
      <c r="J28" s="535"/>
      <c r="K28" s="535"/>
      <c r="L28" s="529"/>
      <c r="M28" s="534" t="s">
        <v>624</v>
      </c>
      <c r="N28" s="546"/>
      <c r="O28" s="546"/>
      <c r="P28" s="534" t="s">
        <v>261</v>
      </c>
      <c r="Q28" s="215"/>
    </row>
    <row r="29" spans="2:17" ht="15.75" customHeight="1" x14ac:dyDescent="0.25">
      <c r="B29" s="540"/>
      <c r="C29" s="542"/>
      <c r="D29" s="528"/>
      <c r="E29" s="535"/>
      <c r="F29" s="535"/>
      <c r="G29" s="535"/>
      <c r="H29" s="535"/>
      <c r="I29" s="535"/>
      <c r="J29" s="535"/>
      <c r="K29" s="535"/>
      <c r="L29" s="529"/>
      <c r="M29" s="534"/>
      <c r="N29" s="546"/>
      <c r="O29" s="546"/>
      <c r="P29" s="534"/>
      <c r="Q29" s="215"/>
    </row>
    <row r="30" spans="2:17" ht="15.75" customHeight="1" x14ac:dyDescent="0.25">
      <c r="B30" s="543"/>
      <c r="C30" s="545"/>
      <c r="D30" s="528"/>
      <c r="E30" s="535"/>
      <c r="F30" s="535"/>
      <c r="G30" s="535"/>
      <c r="H30" s="535"/>
      <c r="I30" s="535"/>
      <c r="J30" s="535"/>
      <c r="K30" s="535"/>
      <c r="L30" s="529"/>
      <c r="M30" s="534"/>
      <c r="N30" s="546"/>
      <c r="O30" s="546"/>
      <c r="P30" s="534"/>
      <c r="Q30" s="215"/>
    </row>
    <row r="31" spans="2:17" ht="12.75" customHeight="1" x14ac:dyDescent="0.25">
      <c r="B31" s="537" t="s">
        <v>796</v>
      </c>
      <c r="C31" s="538"/>
      <c r="D31" s="539"/>
      <c r="E31" s="456"/>
      <c r="F31" s="456"/>
      <c r="G31" s="456"/>
      <c r="H31" s="456"/>
      <c r="I31" s="456"/>
      <c r="J31" s="456"/>
    </row>
    <row r="32" spans="2:17" ht="12.75" customHeight="1" x14ac:dyDescent="0.25">
      <c r="B32" s="540"/>
      <c r="C32" s="541"/>
      <c r="D32" s="542"/>
      <c r="E32" s="533"/>
      <c r="F32" s="533"/>
      <c r="G32" s="533"/>
      <c r="H32" s="533"/>
      <c r="I32" s="533"/>
      <c r="J32" s="533"/>
    </row>
    <row r="33" spans="2:10" ht="12.75" customHeight="1" x14ac:dyDescent="0.25">
      <c r="B33" s="540"/>
      <c r="C33" s="541"/>
      <c r="D33" s="542"/>
      <c r="E33" s="533"/>
      <c r="F33" s="533"/>
      <c r="G33" s="533"/>
      <c r="H33" s="533"/>
      <c r="I33" s="533"/>
      <c r="J33" s="533"/>
    </row>
    <row r="34" spans="2:10" x14ac:dyDescent="0.25">
      <c r="B34" s="540"/>
      <c r="C34" s="541"/>
      <c r="D34" s="542"/>
      <c r="E34" s="536"/>
      <c r="F34" s="536"/>
      <c r="G34" s="536"/>
      <c r="H34" s="536"/>
      <c r="I34" s="536"/>
      <c r="J34" s="536"/>
    </row>
    <row r="35" spans="2:10" x14ac:dyDescent="0.25">
      <c r="B35" s="543"/>
      <c r="C35" s="544"/>
      <c r="D35" s="545"/>
      <c r="E35" s="536"/>
      <c r="F35" s="536"/>
      <c r="G35" s="536"/>
      <c r="H35" s="536"/>
      <c r="I35" s="536"/>
      <c r="J35" s="536"/>
    </row>
    <row r="51" spans="5:5" x14ac:dyDescent="0.25">
      <c r="E51" s="8" t="s">
        <v>630</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F21" sqref="F21"/>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2" customWidth="1"/>
    <col min="10" max="10" width="11.42578125" style="23"/>
    <col min="11" max="11" width="19.140625" style="23" customWidth="1"/>
    <col min="12" max="16384" width="11.42578125" style="23"/>
  </cols>
  <sheetData>
    <row r="2" spans="2:13" ht="60" x14ac:dyDescent="0.25">
      <c r="B2" s="188" t="s">
        <v>608</v>
      </c>
      <c r="D2" s="188" t="s">
        <v>587</v>
      </c>
      <c r="F2" s="195" t="s">
        <v>639</v>
      </c>
      <c r="G2" s="188" t="s">
        <v>640</v>
      </c>
      <c r="H2" s="188" t="s">
        <v>641</v>
      </c>
      <c r="J2" s="225" t="s">
        <v>660</v>
      </c>
      <c r="K2" s="225" t="s">
        <v>661</v>
      </c>
      <c r="L2" s="225" t="s">
        <v>662</v>
      </c>
      <c r="M2" s="225" t="s">
        <v>663</v>
      </c>
    </row>
    <row r="3" spans="2:13" x14ac:dyDescent="0.25">
      <c r="B3" s="187" t="s">
        <v>612</v>
      </c>
      <c r="D3" s="46" t="s">
        <v>156</v>
      </c>
      <c r="F3" s="21">
        <v>1</v>
      </c>
      <c r="G3" s="190" t="s">
        <v>642</v>
      </c>
      <c r="H3" s="21">
        <v>1</v>
      </c>
      <c r="J3" s="223" t="s">
        <v>19</v>
      </c>
      <c r="K3" s="223" t="s">
        <v>664</v>
      </c>
      <c r="L3" s="223" t="s">
        <v>665</v>
      </c>
      <c r="M3" s="223" t="s">
        <v>33</v>
      </c>
    </row>
    <row r="4" spans="2:13" ht="30" x14ac:dyDescent="0.25">
      <c r="B4" s="187" t="s">
        <v>590</v>
      </c>
      <c r="D4" s="46" t="s">
        <v>591</v>
      </c>
      <c r="F4" s="21">
        <v>2</v>
      </c>
      <c r="G4" s="190" t="s">
        <v>675</v>
      </c>
      <c r="H4" s="21">
        <v>2</v>
      </c>
      <c r="J4" s="223" t="s">
        <v>666</v>
      </c>
      <c r="K4" s="223" t="s">
        <v>667</v>
      </c>
      <c r="L4" s="223" t="s">
        <v>668</v>
      </c>
      <c r="M4" s="223" t="s">
        <v>585</v>
      </c>
    </row>
    <row r="5" spans="2:13" ht="30" x14ac:dyDescent="0.25">
      <c r="B5" s="187" t="s">
        <v>613</v>
      </c>
      <c r="D5" s="46" t="s">
        <v>592</v>
      </c>
      <c r="F5" s="21">
        <v>3</v>
      </c>
      <c r="G5" s="191" t="s">
        <v>643</v>
      </c>
      <c r="H5" s="21">
        <v>3</v>
      </c>
      <c r="J5" s="223" t="s">
        <v>21</v>
      </c>
      <c r="K5" s="223"/>
      <c r="L5" s="223"/>
      <c r="M5" s="223"/>
    </row>
    <row r="6" spans="2:13" ht="30" x14ac:dyDescent="0.25">
      <c r="B6" s="187" t="s">
        <v>614</v>
      </c>
      <c r="D6" s="46" t="s">
        <v>593</v>
      </c>
      <c r="F6" s="21">
        <v>4</v>
      </c>
      <c r="G6" s="191" t="s">
        <v>676</v>
      </c>
      <c r="H6" s="21">
        <v>4</v>
      </c>
      <c r="J6" s="223" t="s">
        <v>669</v>
      </c>
      <c r="K6" s="223"/>
      <c r="L6" s="223"/>
      <c r="M6" s="223"/>
    </row>
    <row r="7" spans="2:13" ht="30" x14ac:dyDescent="0.25">
      <c r="B7" s="187" t="s">
        <v>615</v>
      </c>
      <c r="D7" s="46" t="s">
        <v>594</v>
      </c>
      <c r="F7" s="192">
        <v>5</v>
      </c>
      <c r="G7" s="193" t="s">
        <v>644</v>
      </c>
      <c r="H7" s="21">
        <v>5</v>
      </c>
    </row>
    <row r="8" spans="2:13" ht="30" x14ac:dyDescent="0.25">
      <c r="B8" s="187" t="s">
        <v>616</v>
      </c>
      <c r="D8" s="46" t="s">
        <v>595</v>
      </c>
      <c r="F8" s="192">
        <v>6</v>
      </c>
      <c r="G8" s="194" t="s">
        <v>645</v>
      </c>
      <c r="H8" s="192">
        <v>6</v>
      </c>
    </row>
    <row r="9" spans="2:13" x14ac:dyDescent="0.25">
      <c r="B9" s="187" t="s">
        <v>617</v>
      </c>
      <c r="D9" s="46" t="s">
        <v>596</v>
      </c>
    </row>
    <row r="10" spans="2:13" s="222" customFormat="1" ht="30" x14ac:dyDescent="0.25">
      <c r="B10" s="237" t="s">
        <v>822</v>
      </c>
      <c r="D10" s="46" t="s">
        <v>212</v>
      </c>
    </row>
    <row r="11" spans="2:13" x14ac:dyDescent="0.25">
      <c r="D11" s="46" t="s">
        <v>597</v>
      </c>
    </row>
    <row r="12" spans="2:13" ht="30" x14ac:dyDescent="0.25">
      <c r="B12" s="225" t="s">
        <v>671</v>
      </c>
      <c r="D12" s="46" t="s">
        <v>598</v>
      </c>
    </row>
    <row r="13" spans="2:13" x14ac:dyDescent="0.25">
      <c r="B13" s="187" t="s">
        <v>194</v>
      </c>
      <c r="D13" s="46" t="s">
        <v>219</v>
      </c>
    </row>
    <row r="14" spans="2:13" x14ac:dyDescent="0.25">
      <c r="B14" s="187" t="s">
        <v>197</v>
      </c>
      <c r="D14" s="46" t="s">
        <v>599</v>
      </c>
    </row>
    <row r="15" spans="2:13" x14ac:dyDescent="0.25">
      <c r="B15" s="187" t="s">
        <v>27</v>
      </c>
      <c r="D15" s="46" t="s">
        <v>600</v>
      </c>
    </row>
    <row r="16" spans="2:13" x14ac:dyDescent="0.25">
      <c r="B16" s="187" t="s">
        <v>196</v>
      </c>
      <c r="D16" s="46" t="s">
        <v>602</v>
      </c>
    </row>
    <row r="17" spans="2:4" x14ac:dyDescent="0.25">
      <c r="B17" s="23" t="s">
        <v>630</v>
      </c>
      <c r="D17" s="46" t="s">
        <v>601</v>
      </c>
    </row>
    <row r="18" spans="2:4" x14ac:dyDescent="0.25">
      <c r="B18" s="225" t="s">
        <v>609</v>
      </c>
      <c r="D18" s="46" t="s">
        <v>217</v>
      </c>
    </row>
    <row r="19" spans="2:4" ht="30" x14ac:dyDescent="0.25">
      <c r="B19" s="46" t="s">
        <v>238</v>
      </c>
      <c r="D19" s="46" t="s">
        <v>603</v>
      </c>
    </row>
    <row r="20" spans="2:4" x14ac:dyDescent="0.25">
      <c r="B20" s="46" t="s">
        <v>239</v>
      </c>
      <c r="D20" s="46" t="s">
        <v>604</v>
      </c>
    </row>
    <row r="21" spans="2:4" ht="45" x14ac:dyDescent="0.25">
      <c r="B21" s="46" t="s">
        <v>677</v>
      </c>
      <c r="D21" s="46" t="s">
        <v>605</v>
      </c>
    </row>
    <row r="22" spans="2:4" ht="30" x14ac:dyDescent="0.25">
      <c r="B22" s="46" t="s">
        <v>678</v>
      </c>
      <c r="D22" s="46" t="s">
        <v>606</v>
      </c>
    </row>
    <row r="23" spans="2:4" x14ac:dyDescent="0.25">
      <c r="B23" s="46" t="s">
        <v>242</v>
      </c>
      <c r="D23" s="46" t="s">
        <v>607</v>
      </c>
    </row>
    <row r="24" spans="2:4" ht="30" x14ac:dyDescent="0.25">
      <c r="B24" s="46" t="s">
        <v>243</v>
      </c>
      <c r="D24" s="46" t="s">
        <v>198</v>
      </c>
    </row>
    <row r="25" spans="2:4" ht="45" x14ac:dyDescent="0.25">
      <c r="B25" s="46" t="s">
        <v>679</v>
      </c>
      <c r="D25" s="46" t="s">
        <v>216</v>
      </c>
    </row>
    <row r="26" spans="2:4" x14ac:dyDescent="0.25">
      <c r="B26" s="46" t="s">
        <v>245</v>
      </c>
      <c r="D26" s="46" t="s">
        <v>200</v>
      </c>
    </row>
    <row r="27" spans="2:4" x14ac:dyDescent="0.25">
      <c r="B27" s="46" t="s">
        <v>610</v>
      </c>
      <c r="D27" s="46" t="s">
        <v>213</v>
      </c>
    </row>
    <row r="28" spans="2:4" x14ac:dyDescent="0.25">
      <c r="D28" s="46" t="s">
        <v>686</v>
      </c>
    </row>
    <row r="29" spans="2:4" x14ac:dyDescent="0.25">
      <c r="B29" s="188" t="s">
        <v>609</v>
      </c>
      <c r="D29" s="46" t="s">
        <v>687</v>
      </c>
    </row>
    <row r="30" spans="2:4" x14ac:dyDescent="0.25">
      <c r="B30" s="187" t="s">
        <v>618</v>
      </c>
    </row>
    <row r="31" spans="2:4" x14ac:dyDescent="0.25">
      <c r="B31" s="187" t="s">
        <v>619</v>
      </c>
    </row>
    <row r="32" spans="2:4" x14ac:dyDescent="0.25">
      <c r="B32" s="187" t="s">
        <v>610</v>
      </c>
    </row>
    <row r="33" spans="2:2" x14ac:dyDescent="0.25">
      <c r="B33" s="187" t="s">
        <v>611</v>
      </c>
    </row>
    <row r="35" spans="2:2" x14ac:dyDescent="0.25">
      <c r="B35" s="188" t="s">
        <v>672</v>
      </c>
    </row>
    <row r="36" spans="2:2" x14ac:dyDescent="0.25">
      <c r="B36" s="46" t="s">
        <v>673</v>
      </c>
    </row>
    <row r="37" spans="2:2" x14ac:dyDescent="0.25">
      <c r="B37" s="46" t="s">
        <v>622</v>
      </c>
    </row>
    <row r="38" spans="2:2" x14ac:dyDescent="0.25">
      <c r="B38" s="46" t="s">
        <v>674</v>
      </c>
    </row>
    <row r="39" spans="2:2" x14ac:dyDescent="0.25">
      <c r="B39" s="46" t="s">
        <v>623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3" customWidth="1"/>
    <col min="2" max="2" width="31.42578125" style="233" customWidth="1"/>
    <col min="3" max="3" width="21.5703125" style="233" customWidth="1"/>
    <col min="4" max="4" width="31.85546875" style="233" customWidth="1"/>
    <col min="5" max="5" width="55" style="233" customWidth="1"/>
    <col min="6" max="6" width="30" style="233" customWidth="1"/>
    <col min="7" max="7" width="20.42578125" style="233" customWidth="1"/>
    <col min="8" max="8" width="23.85546875" style="233" customWidth="1"/>
    <col min="9" max="16384" width="11.42578125" style="233"/>
  </cols>
  <sheetData>
    <row r="2" spans="1:5" ht="90" x14ac:dyDescent="0.25">
      <c r="A2" s="588" t="s">
        <v>692</v>
      </c>
      <c r="B2" s="578" t="s">
        <v>794</v>
      </c>
      <c r="C2" s="235" t="s">
        <v>690</v>
      </c>
      <c r="D2" s="46" t="s">
        <v>691</v>
      </c>
      <c r="E2" s="46" t="s">
        <v>689</v>
      </c>
    </row>
    <row r="3" spans="1:5" ht="90" x14ac:dyDescent="0.25">
      <c r="A3" s="589"/>
      <c r="B3" s="578"/>
      <c r="C3" s="235" t="s">
        <v>694</v>
      </c>
      <c r="D3" s="46" t="s">
        <v>693</v>
      </c>
      <c r="E3" s="46" t="s">
        <v>695</v>
      </c>
    </row>
    <row r="4" spans="1:5" ht="120" x14ac:dyDescent="0.25">
      <c r="A4" s="590"/>
      <c r="B4" s="578"/>
      <c r="C4" s="235" t="s">
        <v>716</v>
      </c>
      <c r="D4" s="46" t="s">
        <v>696</v>
      </c>
      <c r="E4" s="46" t="s">
        <v>697</v>
      </c>
    </row>
    <row r="7" spans="1:5" ht="15" customHeight="1" x14ac:dyDescent="0.25">
      <c r="A7" s="569" t="s">
        <v>698</v>
      </c>
      <c r="B7" s="238" t="s">
        <v>0</v>
      </c>
      <c r="C7" s="566" t="s">
        <v>779</v>
      </c>
      <c r="D7" s="566"/>
      <c r="E7" s="566"/>
    </row>
    <row r="8" spans="1:5" x14ac:dyDescent="0.25">
      <c r="A8" s="569"/>
      <c r="B8" s="238" t="s">
        <v>1</v>
      </c>
      <c r="C8" s="566" t="s">
        <v>708</v>
      </c>
      <c r="D8" s="566"/>
      <c r="E8" s="566"/>
    </row>
    <row r="9" spans="1:5" x14ac:dyDescent="0.25">
      <c r="A9" s="569"/>
      <c r="B9" s="238" t="s">
        <v>2</v>
      </c>
      <c r="C9" s="563" t="s">
        <v>709</v>
      </c>
      <c r="D9" s="561"/>
      <c r="E9" s="562"/>
    </row>
    <row r="10" spans="1:5" ht="58.5" customHeight="1" x14ac:dyDescent="0.25">
      <c r="A10" s="569"/>
      <c r="B10" s="238" t="s">
        <v>39</v>
      </c>
      <c r="C10" s="565" t="s">
        <v>710</v>
      </c>
      <c r="D10" s="566"/>
      <c r="E10" s="566"/>
    </row>
    <row r="11" spans="1:5" ht="57.75" customHeight="1" x14ac:dyDescent="0.25">
      <c r="A11" s="569"/>
      <c r="B11" s="584" t="s">
        <v>274</v>
      </c>
      <c r="C11" s="591" t="s">
        <v>780</v>
      </c>
      <c r="D11" s="565" t="s">
        <v>711</v>
      </c>
      <c r="E11" s="240" t="s">
        <v>712</v>
      </c>
    </row>
    <row r="12" spans="1:5" ht="57.75" customHeight="1" x14ac:dyDescent="0.25">
      <c r="A12" s="569"/>
      <c r="B12" s="585"/>
      <c r="C12" s="592"/>
      <c r="D12" s="566"/>
      <c r="E12" s="240" t="s">
        <v>713</v>
      </c>
    </row>
    <row r="13" spans="1:5" ht="57.75" customHeight="1" x14ac:dyDescent="0.25">
      <c r="A13" s="569"/>
      <c r="B13" s="585"/>
      <c r="C13" s="592"/>
      <c r="D13" s="566"/>
      <c r="E13" s="240" t="s">
        <v>714</v>
      </c>
    </row>
    <row r="14" spans="1:5" ht="57.75" customHeight="1" x14ac:dyDescent="0.25">
      <c r="A14" s="569"/>
      <c r="B14" s="586"/>
      <c r="C14" s="593"/>
      <c r="D14" s="566"/>
      <c r="E14" s="240" t="s">
        <v>715</v>
      </c>
    </row>
    <row r="15" spans="1:5" ht="26.25" customHeight="1" x14ac:dyDescent="0.25">
      <c r="A15" s="569"/>
      <c r="B15" s="584" t="s">
        <v>717</v>
      </c>
      <c r="C15" s="575" t="s">
        <v>718</v>
      </c>
      <c r="D15" s="575" t="s">
        <v>781</v>
      </c>
      <c r="E15" s="234" t="s">
        <v>673</v>
      </c>
    </row>
    <row r="16" spans="1:5" ht="26.25" customHeight="1" x14ac:dyDescent="0.25">
      <c r="A16" s="569"/>
      <c r="B16" s="585"/>
      <c r="C16" s="576"/>
      <c r="D16" s="594"/>
      <c r="E16" s="234" t="s">
        <v>622</v>
      </c>
    </row>
    <row r="17" spans="1:7" ht="26.25" customHeight="1" x14ac:dyDescent="0.25">
      <c r="A17" s="569"/>
      <c r="B17" s="585"/>
      <c r="C17" s="576"/>
      <c r="D17" s="594"/>
      <c r="E17" s="235" t="s">
        <v>782</v>
      </c>
    </row>
    <row r="18" spans="1:7" ht="26.25" customHeight="1" x14ac:dyDescent="0.25">
      <c r="A18" s="569"/>
      <c r="B18" s="586"/>
      <c r="C18" s="577"/>
      <c r="D18" s="595"/>
      <c r="E18" s="234" t="s">
        <v>623</v>
      </c>
    </row>
    <row r="19" spans="1:7" ht="59.25" customHeight="1" x14ac:dyDescent="0.25">
      <c r="A19" s="569"/>
      <c r="B19" s="238" t="s">
        <v>249</v>
      </c>
      <c r="C19" s="560" t="s">
        <v>783</v>
      </c>
      <c r="D19" s="561"/>
      <c r="E19" s="562"/>
    </row>
    <row r="20" spans="1:7" ht="31.5" customHeight="1" x14ac:dyDescent="0.25">
      <c r="A20" s="569"/>
      <c r="B20" s="587" t="s">
        <v>237</v>
      </c>
      <c r="C20" s="235" t="s">
        <v>238</v>
      </c>
      <c r="D20" s="565" t="s">
        <v>699</v>
      </c>
      <c r="E20" s="565"/>
    </row>
    <row r="21" spans="1:7" x14ac:dyDescent="0.25">
      <c r="A21" s="569"/>
      <c r="B21" s="587"/>
      <c r="C21" s="235" t="s">
        <v>239</v>
      </c>
      <c r="D21" s="565" t="s">
        <v>700</v>
      </c>
      <c r="E21" s="565"/>
    </row>
    <row r="22" spans="1:7" x14ac:dyDescent="0.25">
      <c r="A22" s="569"/>
      <c r="B22" s="587"/>
      <c r="C22" s="235" t="s">
        <v>677</v>
      </c>
      <c r="D22" s="565" t="s">
        <v>701</v>
      </c>
      <c r="E22" s="565"/>
    </row>
    <row r="23" spans="1:7" ht="44.25" customHeight="1" x14ac:dyDescent="0.25">
      <c r="A23" s="569"/>
      <c r="B23" s="587"/>
      <c r="C23" s="235" t="s">
        <v>678</v>
      </c>
      <c r="D23" s="565" t="s">
        <v>702</v>
      </c>
      <c r="E23" s="565"/>
    </row>
    <row r="24" spans="1:7" ht="30.75" customHeight="1" x14ac:dyDescent="0.25">
      <c r="A24" s="569"/>
      <c r="B24" s="587"/>
      <c r="C24" s="235" t="s">
        <v>242</v>
      </c>
      <c r="D24" s="565" t="s">
        <v>703</v>
      </c>
      <c r="E24" s="565"/>
    </row>
    <row r="25" spans="1:7" ht="44.25" customHeight="1" x14ac:dyDescent="0.25">
      <c r="A25" s="569"/>
      <c r="B25" s="587"/>
      <c r="C25" s="235" t="s">
        <v>243</v>
      </c>
      <c r="D25" s="565" t="s">
        <v>704</v>
      </c>
      <c r="E25" s="565"/>
    </row>
    <row r="26" spans="1:7" ht="31.5" customHeight="1" x14ac:dyDescent="0.25">
      <c r="A26" s="569"/>
      <c r="B26" s="587"/>
      <c r="C26" s="235" t="s">
        <v>679</v>
      </c>
      <c r="D26" s="565" t="s">
        <v>705</v>
      </c>
      <c r="E26" s="565"/>
    </row>
    <row r="27" spans="1:7" ht="28.5" customHeight="1" x14ac:dyDescent="0.25">
      <c r="A27" s="569"/>
      <c r="B27" s="587"/>
      <c r="C27" s="235" t="s">
        <v>245</v>
      </c>
      <c r="D27" s="565" t="s">
        <v>706</v>
      </c>
      <c r="E27" s="565"/>
    </row>
    <row r="28" spans="1:7" ht="61.5" customHeight="1" x14ac:dyDescent="0.25">
      <c r="A28" s="569"/>
      <c r="B28" s="587"/>
      <c r="C28" s="235" t="s">
        <v>610</v>
      </c>
      <c r="D28" s="565" t="s">
        <v>707</v>
      </c>
      <c r="E28" s="565"/>
    </row>
    <row r="29" spans="1:7" ht="109.5" customHeight="1" x14ac:dyDescent="0.25">
      <c r="A29" s="569"/>
      <c r="B29" s="238" t="s">
        <v>46</v>
      </c>
      <c r="C29" s="565" t="s">
        <v>784</v>
      </c>
      <c r="D29" s="565"/>
      <c r="E29" s="565"/>
    </row>
    <row r="30" spans="1:7" ht="28.5" customHeight="1" x14ac:dyDescent="0.25">
      <c r="A30" s="569"/>
      <c r="B30" s="238" t="s">
        <v>47</v>
      </c>
      <c r="C30" s="560" t="s">
        <v>719</v>
      </c>
      <c r="D30" s="561"/>
      <c r="E30" s="562"/>
    </row>
    <row r="31" spans="1:7" ht="15" customHeight="1" x14ac:dyDescent="0.25">
      <c r="A31" s="569"/>
      <c r="B31" s="579" t="s">
        <v>748</v>
      </c>
      <c r="C31" s="582" t="s">
        <v>734</v>
      </c>
      <c r="D31" s="236" t="s">
        <v>720</v>
      </c>
      <c r="E31" s="241" t="s">
        <v>721</v>
      </c>
      <c r="F31" s="241" t="s">
        <v>722</v>
      </c>
      <c r="G31" s="236" t="s">
        <v>723</v>
      </c>
    </row>
    <row r="32" spans="1:7" ht="45" x14ac:dyDescent="0.25">
      <c r="A32" s="569"/>
      <c r="B32" s="579"/>
      <c r="C32" s="583"/>
      <c r="D32" s="241">
        <v>5</v>
      </c>
      <c r="E32" s="236" t="s">
        <v>7</v>
      </c>
      <c r="F32" s="46" t="s">
        <v>724</v>
      </c>
      <c r="G32" s="190" t="s">
        <v>729</v>
      </c>
    </row>
    <row r="33" spans="1:7" ht="45" x14ac:dyDescent="0.25">
      <c r="A33" s="569"/>
      <c r="B33" s="579"/>
      <c r="C33" s="583"/>
      <c r="D33" s="241">
        <v>4</v>
      </c>
      <c r="E33" s="236" t="s">
        <v>8</v>
      </c>
      <c r="F33" s="46" t="s">
        <v>725</v>
      </c>
      <c r="G33" s="46" t="s">
        <v>730</v>
      </c>
    </row>
    <row r="34" spans="1:7" ht="30" x14ac:dyDescent="0.25">
      <c r="A34" s="569"/>
      <c r="B34" s="579"/>
      <c r="C34" s="583"/>
      <c r="D34" s="236">
        <v>3</v>
      </c>
      <c r="E34" s="236" t="s">
        <v>9</v>
      </c>
      <c r="F34" s="46" t="s">
        <v>726</v>
      </c>
      <c r="G34" s="46" t="s">
        <v>731</v>
      </c>
    </row>
    <row r="35" spans="1:7" ht="30" x14ac:dyDescent="0.25">
      <c r="A35" s="569"/>
      <c r="B35" s="579"/>
      <c r="C35" s="583"/>
      <c r="D35" s="236">
        <v>2</v>
      </c>
      <c r="E35" s="236" t="s">
        <v>10</v>
      </c>
      <c r="F35" s="46" t="s">
        <v>727</v>
      </c>
      <c r="G35" s="46" t="s">
        <v>732</v>
      </c>
    </row>
    <row r="36" spans="1:7" ht="45" x14ac:dyDescent="0.25">
      <c r="A36" s="569"/>
      <c r="B36" s="579"/>
      <c r="C36" s="583"/>
      <c r="D36" s="236">
        <v>1</v>
      </c>
      <c r="E36" s="236" t="s">
        <v>11</v>
      </c>
      <c r="F36" s="46" t="s">
        <v>728</v>
      </c>
      <c r="G36" s="46" t="s">
        <v>733</v>
      </c>
    </row>
    <row r="37" spans="1:7" ht="30" x14ac:dyDescent="0.25">
      <c r="A37" s="569"/>
      <c r="B37" s="579"/>
      <c r="C37" s="578" t="s">
        <v>735</v>
      </c>
      <c r="D37" s="236" t="s">
        <v>720</v>
      </c>
      <c r="E37" s="241" t="s">
        <v>736</v>
      </c>
      <c r="F37" s="581" t="s">
        <v>737</v>
      </c>
      <c r="G37" s="579"/>
    </row>
    <row r="38" spans="1:7" ht="177.75" customHeight="1" x14ac:dyDescent="0.25">
      <c r="A38" s="569"/>
      <c r="B38" s="579"/>
      <c r="C38" s="578"/>
      <c r="D38" s="236" t="s">
        <v>13</v>
      </c>
      <c r="E38" s="46" t="s">
        <v>746</v>
      </c>
      <c r="F38" s="580" t="s">
        <v>747</v>
      </c>
      <c r="G38" s="580"/>
    </row>
    <row r="39" spans="1:7" ht="186" customHeight="1" x14ac:dyDescent="0.25">
      <c r="A39" s="569"/>
      <c r="B39" s="579"/>
      <c r="C39" s="578"/>
      <c r="D39" s="236" t="s">
        <v>14</v>
      </c>
      <c r="E39" s="46" t="s">
        <v>740</v>
      </c>
      <c r="F39" s="565" t="s">
        <v>741</v>
      </c>
      <c r="G39" s="566"/>
    </row>
    <row r="40" spans="1:7" ht="217.5" customHeight="1" x14ac:dyDescent="0.25">
      <c r="A40" s="569"/>
      <c r="B40" s="579"/>
      <c r="C40" s="578"/>
      <c r="D40" s="236" t="s">
        <v>15</v>
      </c>
      <c r="E40" s="46" t="s">
        <v>742</v>
      </c>
      <c r="F40" s="565" t="s">
        <v>743</v>
      </c>
      <c r="G40" s="566"/>
    </row>
    <row r="41" spans="1:7" ht="162.75" customHeight="1" x14ac:dyDescent="0.25">
      <c r="A41" s="569"/>
      <c r="B41" s="579"/>
      <c r="C41" s="578"/>
      <c r="D41" s="236" t="s">
        <v>16</v>
      </c>
      <c r="E41" s="46" t="s">
        <v>738</v>
      </c>
      <c r="F41" s="565" t="s">
        <v>739</v>
      </c>
      <c r="G41" s="566"/>
    </row>
    <row r="42" spans="1:7" ht="201.75" customHeight="1" x14ac:dyDescent="0.25">
      <c r="A42" s="569"/>
      <c r="B42" s="579"/>
      <c r="C42" s="578"/>
      <c r="D42" s="236" t="s">
        <v>17</v>
      </c>
      <c r="E42" s="46" t="s">
        <v>744</v>
      </c>
      <c r="F42" s="565" t="s">
        <v>745</v>
      </c>
      <c r="G42" s="566"/>
    </row>
    <row r="43" spans="1:7" ht="276.75" customHeight="1" x14ac:dyDescent="0.25">
      <c r="A43" s="569"/>
      <c r="B43" s="243" t="s">
        <v>785</v>
      </c>
    </row>
    <row r="44" spans="1:7" ht="160.5" customHeight="1" x14ac:dyDescent="0.25">
      <c r="A44" s="569"/>
      <c r="B44" s="238"/>
      <c r="C44" s="565" t="s">
        <v>786</v>
      </c>
      <c r="D44" s="565"/>
      <c r="E44" s="565"/>
      <c r="F44" s="565"/>
    </row>
    <row r="45" spans="1:7" x14ac:dyDescent="0.25">
      <c r="A45" s="569"/>
      <c r="B45" s="243" t="s">
        <v>157</v>
      </c>
      <c r="C45" s="570" t="s">
        <v>749</v>
      </c>
      <c r="D45" s="570"/>
      <c r="E45" s="570"/>
      <c r="F45" s="239"/>
    </row>
    <row r="46" spans="1:7" ht="45" customHeight="1" x14ac:dyDescent="0.25">
      <c r="A46" s="569"/>
      <c r="B46" s="243" t="s">
        <v>176</v>
      </c>
      <c r="C46" s="574" t="s">
        <v>749</v>
      </c>
      <c r="D46" s="574"/>
      <c r="E46" s="574"/>
      <c r="F46" s="240" t="s">
        <v>756</v>
      </c>
    </row>
    <row r="47" spans="1:7" ht="52.5" customHeight="1" x14ac:dyDescent="0.25">
      <c r="A47" s="569"/>
      <c r="B47" s="243" t="s">
        <v>177</v>
      </c>
      <c r="C47" s="574" t="s">
        <v>755</v>
      </c>
      <c r="D47" s="574"/>
      <c r="E47" s="574"/>
      <c r="F47" s="240" t="s">
        <v>756</v>
      </c>
    </row>
    <row r="48" spans="1:7" ht="33.75" customHeight="1" x14ac:dyDescent="0.25">
      <c r="A48" s="569"/>
      <c r="B48" s="243" t="s">
        <v>178</v>
      </c>
      <c r="C48" s="574" t="s">
        <v>750</v>
      </c>
      <c r="D48" s="574"/>
      <c r="E48" s="574"/>
      <c r="F48" s="240" t="s">
        <v>756</v>
      </c>
    </row>
    <row r="49" spans="1:7" ht="30.75" customHeight="1" x14ac:dyDescent="0.25">
      <c r="A49" s="569"/>
      <c r="B49" s="243" t="s">
        <v>179</v>
      </c>
      <c r="C49" s="574" t="s">
        <v>751</v>
      </c>
      <c r="D49" s="574"/>
      <c r="E49" s="574"/>
      <c r="F49" s="240" t="s">
        <v>756</v>
      </c>
    </row>
    <row r="50" spans="1:7" ht="30" customHeight="1" x14ac:dyDescent="0.25">
      <c r="A50" s="569"/>
      <c r="B50" s="243" t="s">
        <v>180</v>
      </c>
      <c r="C50" s="574" t="s">
        <v>752</v>
      </c>
      <c r="D50" s="574"/>
      <c r="E50" s="574"/>
      <c r="F50" s="240" t="s">
        <v>756</v>
      </c>
    </row>
    <row r="51" spans="1:7" ht="45" customHeight="1" x14ac:dyDescent="0.25">
      <c r="A51" s="569"/>
      <c r="B51" s="243" t="s">
        <v>181</v>
      </c>
      <c r="C51" s="574" t="s">
        <v>753</v>
      </c>
      <c r="D51" s="574"/>
      <c r="E51" s="574"/>
      <c r="F51" s="240" t="s">
        <v>756</v>
      </c>
    </row>
    <row r="52" spans="1:7" ht="30" customHeight="1" x14ac:dyDescent="0.25">
      <c r="A52" s="569"/>
      <c r="B52" s="243" t="s">
        <v>182</v>
      </c>
      <c r="C52" s="574" t="s">
        <v>754</v>
      </c>
      <c r="D52" s="574"/>
      <c r="E52" s="574"/>
      <c r="F52" s="240" t="s">
        <v>756</v>
      </c>
    </row>
    <row r="53" spans="1:7" ht="62.25" customHeight="1" x14ac:dyDescent="0.25">
      <c r="A53" s="569"/>
      <c r="B53" s="244" t="s">
        <v>183</v>
      </c>
      <c r="C53" s="560" t="s">
        <v>757</v>
      </c>
      <c r="D53" s="567"/>
      <c r="E53" s="567"/>
      <c r="F53" s="564"/>
    </row>
    <row r="54" spans="1:7" x14ac:dyDescent="0.25">
      <c r="A54" s="569"/>
      <c r="B54" s="571" t="s">
        <v>184</v>
      </c>
      <c r="C54" s="574" t="s">
        <v>759</v>
      </c>
      <c r="D54" s="574"/>
      <c r="E54" s="574"/>
      <c r="F54" s="240" t="s">
        <v>141</v>
      </c>
    </row>
    <row r="55" spans="1:7" x14ac:dyDescent="0.25">
      <c r="A55" s="569"/>
      <c r="B55" s="572"/>
      <c r="C55" s="574" t="s">
        <v>758</v>
      </c>
      <c r="D55" s="574"/>
      <c r="E55" s="574"/>
      <c r="F55" s="240" t="s">
        <v>15</v>
      </c>
    </row>
    <row r="56" spans="1:7" x14ac:dyDescent="0.25">
      <c r="A56" s="569"/>
      <c r="B56" s="573"/>
      <c r="C56" s="574" t="s">
        <v>760</v>
      </c>
      <c r="D56" s="574"/>
      <c r="E56" s="574"/>
      <c r="F56" s="240" t="s">
        <v>133</v>
      </c>
    </row>
    <row r="57" spans="1:7" ht="52.5" customHeight="1" x14ac:dyDescent="0.25">
      <c r="A57" s="569"/>
      <c r="B57" s="244" t="s">
        <v>185</v>
      </c>
      <c r="C57" s="560" t="s">
        <v>762</v>
      </c>
      <c r="D57" s="567"/>
      <c r="E57" s="567"/>
      <c r="F57" s="564"/>
    </row>
    <row r="58" spans="1:7" ht="62.25" customHeight="1" x14ac:dyDescent="0.25">
      <c r="A58" s="569"/>
      <c r="B58" s="244" t="s">
        <v>186</v>
      </c>
      <c r="C58" s="560" t="s">
        <v>761</v>
      </c>
      <c r="D58" s="567"/>
      <c r="E58" s="567"/>
      <c r="F58" s="564"/>
    </row>
    <row r="59" spans="1:7" ht="30" x14ac:dyDescent="0.25">
      <c r="A59" s="569"/>
      <c r="B59" s="243" t="s">
        <v>187</v>
      </c>
      <c r="C59" s="565" t="s">
        <v>764</v>
      </c>
      <c r="D59" s="565"/>
      <c r="E59" s="565"/>
      <c r="F59" s="240" t="s">
        <v>756</v>
      </c>
    </row>
    <row r="60" spans="1:7" ht="30" x14ac:dyDescent="0.25">
      <c r="A60" s="569"/>
      <c r="B60" s="243" t="s">
        <v>188</v>
      </c>
      <c r="C60" s="565" t="s">
        <v>763</v>
      </c>
      <c r="D60" s="565"/>
      <c r="E60" s="565"/>
      <c r="F60" s="240" t="s">
        <v>756</v>
      </c>
    </row>
    <row r="61" spans="1:7" ht="30" x14ac:dyDescent="0.25">
      <c r="A61" s="569"/>
      <c r="B61" s="243" t="s">
        <v>631</v>
      </c>
      <c r="C61" s="574" t="s">
        <v>765</v>
      </c>
      <c r="D61" s="574"/>
      <c r="E61" s="574"/>
      <c r="F61" s="242" t="s">
        <v>756</v>
      </c>
    </row>
    <row r="62" spans="1:7" ht="185.25" customHeight="1" x14ac:dyDescent="0.25">
      <c r="A62" s="569"/>
      <c r="B62" s="575" t="s">
        <v>767</v>
      </c>
      <c r="C62" s="235" t="s">
        <v>769</v>
      </c>
      <c r="D62" s="235" t="s">
        <v>768</v>
      </c>
      <c r="E62" s="235" t="s">
        <v>188</v>
      </c>
      <c r="F62" s="235" t="s">
        <v>770</v>
      </c>
      <c r="G62" s="235" t="s">
        <v>771</v>
      </c>
    </row>
    <row r="63" spans="1:7" x14ac:dyDescent="0.25">
      <c r="A63" s="569"/>
      <c r="B63" s="576"/>
      <c r="C63" s="109" t="s">
        <v>141</v>
      </c>
      <c r="D63" s="46" t="s">
        <v>150</v>
      </c>
      <c r="E63" s="46" t="s">
        <v>150</v>
      </c>
      <c r="F63" s="223">
        <v>2</v>
      </c>
      <c r="G63" s="21">
        <v>2</v>
      </c>
    </row>
    <row r="64" spans="1:7" x14ac:dyDescent="0.25">
      <c r="A64" s="569"/>
      <c r="B64" s="576"/>
      <c r="C64" s="109" t="s">
        <v>141</v>
      </c>
      <c r="D64" s="46" t="s">
        <v>150</v>
      </c>
      <c r="E64" s="46" t="s">
        <v>151</v>
      </c>
      <c r="F64" s="223">
        <v>2</v>
      </c>
      <c r="G64" s="21">
        <v>1</v>
      </c>
    </row>
    <row r="65" spans="1:8" x14ac:dyDescent="0.25">
      <c r="A65" s="569"/>
      <c r="B65" s="576"/>
      <c r="C65" s="109" t="s">
        <v>141</v>
      </c>
      <c r="D65" s="46" t="s">
        <v>150</v>
      </c>
      <c r="E65" s="46" t="s">
        <v>772</v>
      </c>
      <c r="F65" s="223">
        <v>2</v>
      </c>
      <c r="G65" s="21">
        <v>0</v>
      </c>
    </row>
    <row r="66" spans="1:8" x14ac:dyDescent="0.25">
      <c r="A66" s="569"/>
      <c r="B66" s="576"/>
      <c r="C66" s="109" t="s">
        <v>141</v>
      </c>
      <c r="D66" s="46" t="s">
        <v>772</v>
      </c>
      <c r="E66" s="46" t="s">
        <v>150</v>
      </c>
      <c r="F66" s="223">
        <v>0</v>
      </c>
      <c r="G66" s="21">
        <v>2</v>
      </c>
    </row>
    <row r="67" spans="1:8" x14ac:dyDescent="0.25">
      <c r="A67" s="569"/>
      <c r="B67" s="576"/>
      <c r="C67" s="46" t="s">
        <v>15</v>
      </c>
      <c r="D67" s="46" t="s">
        <v>150</v>
      </c>
      <c r="E67" s="46" t="s">
        <v>150</v>
      </c>
      <c r="F67" s="223">
        <v>1</v>
      </c>
      <c r="G67" s="21">
        <v>1</v>
      </c>
    </row>
    <row r="68" spans="1:8" x14ac:dyDescent="0.25">
      <c r="A68" s="569"/>
      <c r="B68" s="576"/>
      <c r="C68" s="46" t="s">
        <v>15</v>
      </c>
      <c r="D68" s="46" t="s">
        <v>150</v>
      </c>
      <c r="E68" s="46" t="s">
        <v>151</v>
      </c>
      <c r="F68" s="223">
        <v>1</v>
      </c>
      <c r="G68" s="21">
        <v>0</v>
      </c>
    </row>
    <row r="69" spans="1:8" x14ac:dyDescent="0.25">
      <c r="A69" s="569"/>
      <c r="B69" s="576"/>
      <c r="C69" s="46" t="s">
        <v>15</v>
      </c>
      <c r="D69" s="46" t="s">
        <v>150</v>
      </c>
      <c r="E69" s="46" t="s">
        <v>772</v>
      </c>
      <c r="F69" s="223">
        <v>1</v>
      </c>
      <c r="G69" s="21">
        <v>0</v>
      </c>
    </row>
    <row r="70" spans="1:8" x14ac:dyDescent="0.25">
      <c r="A70" s="569"/>
      <c r="B70" s="577"/>
      <c r="C70" s="46" t="s">
        <v>15</v>
      </c>
      <c r="D70" s="46" t="s">
        <v>772</v>
      </c>
      <c r="E70" s="46" t="s">
        <v>150</v>
      </c>
      <c r="F70" s="223">
        <v>0</v>
      </c>
      <c r="G70" s="21">
        <v>1</v>
      </c>
    </row>
    <row r="71" spans="1:8" x14ac:dyDescent="0.25">
      <c r="A71" s="569"/>
      <c r="B71" s="568" t="s">
        <v>766</v>
      </c>
      <c r="C71" s="570" t="s">
        <v>155</v>
      </c>
      <c r="D71" s="570"/>
      <c r="E71" s="570" t="s">
        <v>773</v>
      </c>
      <c r="F71" s="570"/>
      <c r="G71" s="570"/>
    </row>
    <row r="72" spans="1:8" x14ac:dyDescent="0.25">
      <c r="A72" s="569"/>
      <c r="B72" s="568"/>
      <c r="C72" s="570" t="s">
        <v>229</v>
      </c>
      <c r="D72" s="570"/>
      <c r="E72" s="570" t="s">
        <v>774</v>
      </c>
      <c r="F72" s="570"/>
      <c r="G72" s="570"/>
    </row>
    <row r="73" spans="1:8" x14ac:dyDescent="0.25">
      <c r="A73" s="569"/>
      <c r="B73" s="568"/>
      <c r="C73" s="570" t="s">
        <v>226</v>
      </c>
      <c r="D73" s="570"/>
      <c r="E73" s="570" t="s">
        <v>775</v>
      </c>
      <c r="F73" s="570"/>
      <c r="G73" s="570"/>
    </row>
    <row r="74" spans="1:8" ht="101.25" customHeight="1" x14ac:dyDescent="0.25">
      <c r="A74" s="569"/>
      <c r="B74" s="235" t="s">
        <v>51</v>
      </c>
      <c r="C74" s="565" t="s">
        <v>787</v>
      </c>
      <c r="D74" s="566"/>
      <c r="E74" s="566"/>
      <c r="F74" s="566"/>
      <c r="G74" s="566"/>
    </row>
    <row r="75" spans="1:8" ht="32.25" customHeight="1" x14ac:dyDescent="0.25">
      <c r="A75" s="569"/>
      <c r="B75" s="235" t="s">
        <v>776</v>
      </c>
      <c r="C75" s="560" t="s">
        <v>788</v>
      </c>
      <c r="D75" s="567"/>
      <c r="E75" s="567"/>
      <c r="F75" s="567"/>
      <c r="G75" s="564"/>
    </row>
    <row r="76" spans="1:8" ht="98.25" customHeight="1" x14ac:dyDescent="0.25">
      <c r="A76" s="569"/>
      <c r="B76" s="568" t="s">
        <v>789</v>
      </c>
      <c r="C76" s="241" t="s">
        <v>653</v>
      </c>
      <c r="D76" s="241" t="s">
        <v>654</v>
      </c>
      <c r="E76" s="241" t="s">
        <v>655</v>
      </c>
      <c r="F76" s="241" t="s">
        <v>164</v>
      </c>
      <c r="G76" s="241" t="s">
        <v>32</v>
      </c>
      <c r="H76" s="241" t="s">
        <v>656</v>
      </c>
    </row>
    <row r="77" spans="1:8" ht="102.75" customHeight="1" x14ac:dyDescent="0.25">
      <c r="A77" s="569"/>
      <c r="B77" s="568"/>
      <c r="C77" s="46" t="s">
        <v>790</v>
      </c>
      <c r="D77" s="46" t="s">
        <v>777</v>
      </c>
      <c r="E77" s="46" t="s">
        <v>791</v>
      </c>
      <c r="F77" s="46" t="s">
        <v>792</v>
      </c>
      <c r="G77" s="46" t="s">
        <v>793</v>
      </c>
      <c r="H77" s="46" t="s">
        <v>778</v>
      </c>
    </row>
    <row r="80" spans="1:8" ht="15" customHeight="1" x14ac:dyDescent="0.25">
      <c r="A80" s="559" t="s">
        <v>659</v>
      </c>
      <c r="B80" s="46" t="s">
        <v>633</v>
      </c>
      <c r="C80" s="563" t="s">
        <v>797</v>
      </c>
      <c r="D80" s="561"/>
      <c r="E80" s="561"/>
      <c r="F80" s="562"/>
    </row>
    <row r="81" spans="1:6" ht="30" x14ac:dyDescent="0.25">
      <c r="A81" s="559"/>
      <c r="B81" s="46" t="s">
        <v>634</v>
      </c>
      <c r="C81" s="563" t="s">
        <v>809</v>
      </c>
      <c r="D81" s="561"/>
      <c r="E81" s="561"/>
      <c r="F81" s="562"/>
    </row>
    <row r="82" spans="1:6" x14ac:dyDescent="0.25">
      <c r="A82" s="559"/>
      <c r="B82" s="46" t="s">
        <v>635</v>
      </c>
      <c r="C82" s="563" t="s">
        <v>798</v>
      </c>
      <c r="D82" s="561"/>
      <c r="E82" s="561"/>
      <c r="F82" s="562"/>
    </row>
    <row r="83" spans="1:6" x14ac:dyDescent="0.25">
      <c r="A83" s="559"/>
      <c r="B83" s="46" t="s">
        <v>589</v>
      </c>
      <c r="C83" s="563" t="s">
        <v>799</v>
      </c>
      <c r="D83" s="561"/>
      <c r="E83" s="561"/>
      <c r="F83" s="562"/>
    </row>
    <row r="84" spans="1:6" x14ac:dyDescent="0.25">
      <c r="A84" s="559"/>
      <c r="B84" s="46" t="s">
        <v>588</v>
      </c>
      <c r="C84" s="563" t="s">
        <v>800</v>
      </c>
      <c r="D84" s="561"/>
      <c r="E84" s="561"/>
      <c r="F84" s="562"/>
    </row>
    <row r="85" spans="1:6" ht="30" x14ac:dyDescent="0.25">
      <c r="A85" s="559"/>
      <c r="B85" s="46" t="s">
        <v>636</v>
      </c>
      <c r="C85" s="563" t="s">
        <v>810</v>
      </c>
      <c r="D85" s="561"/>
      <c r="E85" s="561"/>
      <c r="F85" s="562"/>
    </row>
    <row r="86" spans="1:6" ht="45" x14ac:dyDescent="0.25">
      <c r="A86" s="559"/>
      <c r="B86" s="46" t="s">
        <v>811</v>
      </c>
      <c r="C86" s="563" t="s">
        <v>812</v>
      </c>
      <c r="D86" s="561"/>
      <c r="E86" s="561"/>
      <c r="F86" s="562"/>
    </row>
    <row r="87" spans="1:6" ht="77.25" customHeight="1" x14ac:dyDescent="0.25">
      <c r="A87" s="559"/>
      <c r="B87" s="228" t="s">
        <v>625</v>
      </c>
      <c r="C87" s="560" t="s">
        <v>801</v>
      </c>
      <c r="D87" s="561"/>
      <c r="E87" s="561"/>
      <c r="F87" s="562"/>
    </row>
    <row r="88" spans="1:6" x14ac:dyDescent="0.25">
      <c r="A88" s="559"/>
      <c r="B88" s="228" t="s">
        <v>626</v>
      </c>
      <c r="C88" s="563" t="s">
        <v>802</v>
      </c>
      <c r="D88" s="561"/>
      <c r="E88" s="561"/>
      <c r="F88" s="562"/>
    </row>
    <row r="89" spans="1:6" x14ac:dyDescent="0.25">
      <c r="A89" s="559"/>
      <c r="B89" s="228" t="s">
        <v>627</v>
      </c>
      <c r="C89" s="563" t="s">
        <v>803</v>
      </c>
      <c r="D89" s="561"/>
      <c r="E89" s="561"/>
      <c r="F89" s="562"/>
    </row>
    <row r="90" spans="1:6" x14ac:dyDescent="0.25">
      <c r="A90" s="559"/>
      <c r="B90" s="228" t="s">
        <v>628</v>
      </c>
      <c r="C90" s="563" t="s">
        <v>804</v>
      </c>
      <c r="D90" s="561"/>
      <c r="E90" s="561"/>
      <c r="F90" s="562"/>
    </row>
    <row r="91" spans="1:6" x14ac:dyDescent="0.25">
      <c r="A91" s="559"/>
      <c r="B91" s="228" t="s">
        <v>629</v>
      </c>
      <c r="C91" s="563" t="s">
        <v>805</v>
      </c>
      <c r="D91" s="561"/>
      <c r="E91" s="561"/>
      <c r="F91" s="562"/>
    </row>
    <row r="92" spans="1:6" x14ac:dyDescent="0.25">
      <c r="A92" s="559"/>
      <c r="B92" s="228" t="s">
        <v>684</v>
      </c>
      <c r="C92" s="563" t="s">
        <v>806</v>
      </c>
      <c r="D92" s="561"/>
      <c r="E92" s="561"/>
      <c r="F92" s="562"/>
    </row>
    <row r="93" spans="1:6" x14ac:dyDescent="0.25">
      <c r="A93" s="559"/>
      <c r="B93" s="228" t="s">
        <v>685</v>
      </c>
      <c r="C93" s="563" t="s">
        <v>807</v>
      </c>
      <c r="D93" s="561"/>
      <c r="E93" s="561"/>
      <c r="F93" s="562"/>
    </row>
    <row r="94" spans="1:6" x14ac:dyDescent="0.25">
      <c r="A94" s="559"/>
      <c r="B94" s="228" t="s">
        <v>621</v>
      </c>
      <c r="C94" s="563" t="s">
        <v>808</v>
      </c>
      <c r="D94" s="561"/>
      <c r="E94" s="561"/>
      <c r="F94" s="562"/>
    </row>
    <row r="95" spans="1:6" ht="51" customHeight="1" x14ac:dyDescent="0.25">
      <c r="A95" s="559"/>
      <c r="B95" s="228" t="s">
        <v>813</v>
      </c>
      <c r="C95" s="560" t="s">
        <v>814</v>
      </c>
      <c r="D95" s="564"/>
      <c r="E95" s="228" t="s">
        <v>815</v>
      </c>
      <c r="F95" s="235" t="s">
        <v>816</v>
      </c>
    </row>
    <row r="96" spans="1:6" ht="57.75" customHeight="1" x14ac:dyDescent="0.25">
      <c r="A96" s="559"/>
      <c r="B96" s="228" t="s">
        <v>632</v>
      </c>
      <c r="C96" s="565" t="s">
        <v>817</v>
      </c>
      <c r="D96" s="565"/>
      <c r="E96" s="228" t="s">
        <v>818</v>
      </c>
      <c r="F96" s="235" t="s">
        <v>819</v>
      </c>
    </row>
    <row r="97" spans="1:6" ht="25.5" x14ac:dyDescent="0.25">
      <c r="A97" s="559"/>
      <c r="B97" s="228" t="s">
        <v>820</v>
      </c>
      <c r="C97" s="556" t="s">
        <v>821</v>
      </c>
      <c r="D97" s="557"/>
      <c r="E97" s="557"/>
      <c r="F97" s="558"/>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2020-11-05T21:29:21Z</dcterms:modified>
</cp:coreProperties>
</file>