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20" windowWidth="20730" windowHeight="11160" tabRatio="614" activeTab="2"/>
  </bookViews>
  <sheets>
    <sheet name="Contexto" sheetId="45" r:id="rId1"/>
    <sheet name="Calific impacto riesgos corrupc" sheetId="42" state="hidden" r:id="rId2"/>
    <sheet name="Mapa de riesgo " sheetId="40" r:id="rId3"/>
    <sheet name="Mapa de Riesgos" sheetId="46" state="hidden" r:id="rId4"/>
    <sheet name="Validacion" sheetId="33" state="hidden" r:id="rId5"/>
    <sheet name="DATOS " sheetId="39" state="hidden" r:id="rId6"/>
    <sheet name="Registro de incidente" sheetId="47" r:id="rId7"/>
    <sheet name="Datos" sheetId="48" r:id="rId8"/>
    <sheet name="Instructivo" sheetId="50"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2" hidden="1">'Mapa de riesgo '!$D$32:$D$35</definedName>
    <definedName name="_xlnm._FilterDatabase" localSheetId="3" hidden="1">'Mapa de Riesgos'!$A$8:$DY$62</definedName>
    <definedName name="ACEPTABLE" localSheetId="1">#REF!*#REF!&lt;10</definedName>
    <definedName name="ACEPTABLE" localSheetId="0">#REF!*#REF!&lt;10</definedName>
    <definedName name="ACEPTABLE" localSheetId="2">#REF!*#REF!&lt;10</definedName>
    <definedName name="ACEPTABLE" localSheetId="3">#REF!*#REF!&lt;10</definedName>
    <definedName name="ACEPTABLE">#REF!*#REF!&lt;10</definedName>
    <definedName name="AGENTE" localSheetId="1">'[1]LISTA PARA VALIDACION'!#REF!</definedName>
    <definedName name="AGENTE" localSheetId="0">'[2]LISTA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1">#REF!</definedName>
    <definedName name="CLASES" localSheetId="0">#REF!</definedName>
    <definedName name="CLASES" localSheetId="2">#REF!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2">#REF!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2">#REF!</definedName>
    <definedName name="FACTOR" localSheetId="3">#REF!</definedName>
    <definedName name="FACTOR">#REF!</definedName>
    <definedName name="FUENTE" localSheetId="1">'[1]LISTA PARA VALIDACION'!#REF!</definedName>
    <definedName name="FUENTE" localSheetId="0">'[2]LISTA PARA VALIDACION'!#REF!</definedName>
    <definedName name="FUENTE" localSheetId="2">'[1]LISTA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1">#REF!</definedName>
    <definedName name="GERENCIAS" localSheetId="0">#REF!</definedName>
    <definedName name="GERENCIAS" localSheetId="2">#REF!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2">#REF!</definedName>
    <definedName name="NCONTROL" localSheetId="3">#REF!</definedName>
    <definedName name="NCONTROL">#REF!</definedName>
    <definedName name="NIVEL0" localSheetId="1">'[1]LISTA PARA VALIDACION'!#REF!</definedName>
    <definedName name="NIVEL0" localSheetId="0">'[2]LISTA PARA VALIDACION'!#REF!</definedName>
    <definedName name="NIVEL0" localSheetId="2">'[1]LISTA PARA VALIDACION'!#REF!</definedName>
    <definedName name="NIVEL0" localSheetId="3">'[1]LISTA PARA VALIDACION'!#REF!</definedName>
    <definedName name="NIVEL0">'[1]LISTA PARA VALIDACION'!#REF!</definedName>
    <definedName name="Nivel1" localSheetId="1">#REF!</definedName>
    <definedName name="Nivel1" localSheetId="0">#REF!</definedName>
    <definedName name="Nivel1" localSheetId="2">#REF!</definedName>
    <definedName name="Nivel1" localSheetId="3">#REF!</definedName>
    <definedName name="Nivel1">#REF!</definedName>
    <definedName name="nivel2" localSheetId="1">#REF!</definedName>
    <definedName name="nivel2" localSheetId="0">#REF!</definedName>
    <definedName name="nivel2" localSheetId="2">#REF!</definedName>
    <definedName name="nivel2" localSheetId="3">#REF!</definedName>
    <definedName name="nivel2">#REF!</definedName>
    <definedName name="Nivel3" localSheetId="1">#REF!</definedName>
    <definedName name="Nivel3" localSheetId="0">#REF!</definedName>
    <definedName name="Nivel3" localSheetId="2">#REF!</definedName>
    <definedName name="Nivel3" localSheetId="3">#REF!</definedName>
    <definedName name="Nivel3">#REF!</definedName>
    <definedName name="Nivel4" localSheetId="1">#REF!</definedName>
    <definedName name="Nivel4" localSheetId="0">#REF!</definedName>
    <definedName name="Nivel4" localSheetId="2">#REF!</definedName>
    <definedName name="Nivel4" localSheetId="3">#REF!</definedName>
    <definedName name="Nivel4">#REF!</definedName>
    <definedName name="nIVEL5" localSheetId="1">#REF!</definedName>
    <definedName name="nIVEL5" localSheetId="0">#REF!</definedName>
    <definedName name="nIVEL5" localSheetId="2">#REF!</definedName>
    <definedName name="nIVEL5" localSheetId="3">#REF!</definedName>
    <definedName name="nIVEL5">#REF!</definedName>
    <definedName name="Nivel6" localSheetId="1">#REF!</definedName>
    <definedName name="Nivel6" localSheetId="0">#REF!</definedName>
    <definedName name="Nivel6" localSheetId="2">#REF!</definedName>
    <definedName name="Nivel6" localSheetId="3">#REF!</definedName>
    <definedName name="Nivel6">#REF!</definedName>
    <definedName name="NOMBRE" localSheetId="1">#REF!</definedName>
    <definedName name="NOMBRE" localSheetId="0">#REF!</definedName>
    <definedName name="NOMBRE" localSheetId="2">#REF!</definedName>
    <definedName name="NOMBRE" localSheetId="3">#REF!</definedName>
    <definedName name="NOMBRE">#REF!</definedName>
    <definedName name="NUMERO" localSheetId="1">#REF!</definedName>
    <definedName name="NUMERO" localSheetId="0">#REF!</definedName>
    <definedName name="NUMERO" localSheetId="2">#REF!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2">#REF!</definedName>
    <definedName name="PESO" localSheetId="3">#REF!</definedName>
    <definedName name="PESO">#REF!</definedName>
    <definedName name="Peso2" localSheetId="1">#REF!</definedName>
    <definedName name="Peso2" localSheetId="0">#REF!</definedName>
    <definedName name="Peso2" localSheetId="2">#REF!</definedName>
    <definedName name="Peso2" localSheetId="3">#REF!</definedName>
    <definedName name="Peso2">#REF!</definedName>
    <definedName name="PESOS" localSheetId="1">#REF!</definedName>
    <definedName name="PESOS" localSheetId="0">#REF!</definedName>
    <definedName name="PESOS" localSheetId="2">#REF!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2">#REF!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2">#REF!</definedName>
    <definedName name="rS" localSheetId="3">#REF!</definedName>
    <definedName name="rS">#REF!</definedName>
    <definedName name="tipo_riesgo">[7]Hoja3!$A$2:$A$9</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1">#REF!</definedName>
    <definedName name="Valor1" localSheetId="0">#REF!</definedName>
    <definedName name="Valor1" localSheetId="2">#REF!</definedName>
    <definedName name="Valor1" localSheetId="3">#REF!</definedName>
    <definedName name="Valor1">#REF!</definedName>
    <definedName name="valor2" localSheetId="1">#REF!</definedName>
    <definedName name="valor2" localSheetId="0">#REF!</definedName>
    <definedName name="valor2" localSheetId="2">#REF!</definedName>
    <definedName name="valor2" localSheetId="3">#REF!</definedName>
    <definedName name="valor2">#REF!</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M16" i="40" l="1"/>
  <c r="CK16" i="40"/>
  <c r="CM13" i="40"/>
  <c r="CK13" i="40"/>
  <c r="U3" i="42"/>
  <c r="U4" i="42"/>
  <c r="U5" i="42"/>
  <c r="U6" i="42"/>
  <c r="U2" i="42"/>
  <c r="AL16" i="40" l="1"/>
  <c r="AL13" i="40"/>
  <c r="V3" i="42" l="1"/>
  <c r="V4" i="42"/>
  <c r="V5" i="42"/>
  <c r="V6" i="42"/>
  <c r="CG16" i="40" l="1"/>
  <c r="CF16" i="40"/>
  <c r="Z16" i="40"/>
  <c r="AA16" i="40" s="1"/>
  <c r="Z17" i="40"/>
  <c r="AA17" i="40" s="1"/>
  <c r="Z18" i="40"/>
  <c r="AA18" i="40" s="1"/>
  <c r="AC18" i="40" s="1"/>
  <c r="AD18" i="40" s="1"/>
  <c r="Z14" i="40"/>
  <c r="AA14" i="40" s="1"/>
  <c r="CF13" i="40"/>
  <c r="CG13" i="40"/>
  <c r="Z13" i="40"/>
  <c r="AA13" i="40" s="1"/>
  <c r="Z15" i="40"/>
  <c r="AA15" i="40" s="1"/>
  <c r="CM10" i="40"/>
  <c r="CK10" i="40"/>
  <c r="AC17" i="40" l="1"/>
  <c r="AD17" i="40" s="1"/>
  <c r="AC14" i="40"/>
  <c r="AD14" i="40" s="1"/>
  <c r="AC16" i="40"/>
  <c r="AD16" i="40" s="1"/>
  <c r="P16" i="40"/>
  <c r="P13" i="40"/>
  <c r="AC13" i="40"/>
  <c r="AD13" i="40" s="1"/>
  <c r="AC15" i="40"/>
  <c r="AD15" i="40" s="1"/>
  <c r="AL10" i="40"/>
  <c r="AE16" i="40" l="1"/>
  <c r="AF16" i="40" s="1"/>
  <c r="AE13" i="40"/>
  <c r="AF13"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24" i="46" l="1"/>
  <c r="DE35" i="46"/>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I35" i="46"/>
  <c r="AK32" i="46"/>
  <c r="AI32" i="46"/>
  <c r="AI24"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60" i="46" l="1"/>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2" i="40" l="1"/>
  <c r="AA12" i="40" s="1"/>
  <c r="Z11" i="40"/>
  <c r="AA11" i="40" s="1"/>
  <c r="Z10" i="40"/>
  <c r="AA10" i="40" s="1"/>
  <c r="V2" i="42"/>
  <c r="AC12" i="40" l="1"/>
  <c r="AD12" i="40" s="1"/>
  <c r="AC11" i="40"/>
  <c r="AD11" i="40" s="1"/>
  <c r="CG10" i="40"/>
  <c r="CF10" i="40"/>
  <c r="P10" i="40" l="1"/>
  <c r="AC10" i="40"/>
  <c r="AD10" i="40" s="1"/>
  <c r="AE10" i="40" l="1"/>
  <c r="AF10" i="40" s="1"/>
</calcChain>
</file>

<file path=xl/comments1.xml><?xml version="1.0" encoding="utf-8"?>
<comments xmlns="http://schemas.openxmlformats.org/spreadsheetml/2006/main">
  <authors>
    <author>Jenny Trujillo</author>
  </authors>
  <commentList>
    <comment ref="J33" authorId="0">
      <text>
        <r>
          <rPr>
            <b/>
            <sz val="9"/>
            <color indexed="81"/>
            <rFont val="Tahoma"/>
            <family val="2"/>
          </rPr>
          <t>Jenny Trujillo:</t>
        </r>
        <r>
          <rPr>
            <sz val="9"/>
            <color indexed="81"/>
            <rFont val="Tahoma"/>
            <family val="2"/>
          </rPr>
          <t xml:space="preserve">
ecónomicos, personas, procesos, sistemas, tecnología, información.</t>
        </r>
      </text>
    </comment>
    <comment ref="S33" author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<sst xmlns="http://schemas.openxmlformats.org/spreadsheetml/2006/main" count="2395" uniqueCount="946">
  <si>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</si>
  <si>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</si>
  <si>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</si>
  <si>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</si>
  <si>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</si>
  <si>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</si>
  <si>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</si>
  <si>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</si>
  <si>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</si>
  <si>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</si>
  <si>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</si>
  <si>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</si>
  <si>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</si>
  <si>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</si>
  <si>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</si>
  <si>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</si>
  <si>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</si>
  <si>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</si>
  <si>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</si>
  <si>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</si>
  <si>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</si>
  <si>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</si>
  <si>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</si>
  <si>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</si>
  <si>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</si>
  <si>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</si>
  <si>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</si>
  <si>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</si>
  <si>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</si>
  <si>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</si>
  <si>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</si>
  <si>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</si>
  <si>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</si>
  <si>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</si>
  <si>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</si>
  <si>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</si>
  <si>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</si>
  <si>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</si>
  <si>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</si>
  <si>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</si>
  <si>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</si>
  <si>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</si>
  <si>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</si>
  <si>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</si>
  <si>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</si>
  <si>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</si>
  <si>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</si>
  <si>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</si>
  <si>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</si>
  <si>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</si>
  <si>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</si>
  <si>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</si>
  <si>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</si>
  <si>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</si>
  <si>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</si>
  <si>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</si>
  <si>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</si>
  <si>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</si>
  <si>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</si>
  <si>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</si>
  <si>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</si>
  <si>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</si>
  <si>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</si>
  <si>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</si>
  <si>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</si>
  <si>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</si>
  <si>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</si>
  <si>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</si>
  <si>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</si>
  <si>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</si>
  <si>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</si>
  <si>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</si>
  <si>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</si>
  <si>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</si>
  <si>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</si>
  <si>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</si>
  <si>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</si>
  <si>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</si>
  <si>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</si>
  <si>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</si>
  <si>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</si>
  <si>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</si>
  <si>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</si>
  <si>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</si>
  <si>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</si>
  <si>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</si>
  <si>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</si>
  <si>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</si>
  <si>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</si>
  <si>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</si>
  <si>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</si>
  <si>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</si>
  <si>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</si>
  <si>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</si>
  <si>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</si>
  <si>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</si>
  <si>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</si>
  <si>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</si>
  <si>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</si>
  <si>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</si>
  <si>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</si>
  <si>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</si>
  <si>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</si>
  <si>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</si>
  <si>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</si>
  <si>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</si>
  <si>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</si>
  <si>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</si>
  <si>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</si>
  <si>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</si>
  <si>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</si>
  <si>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</si>
  <si>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</si>
  <si>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</si>
  <si>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</si>
  <si>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</si>
  <si>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</si>
  <si>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</si>
  <si>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</si>
  <si>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</si>
  <si>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</si>
  <si>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</si>
  <si>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</si>
  <si>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</si>
  <si>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</si>
  <si>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</si>
  <si>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</si>
  <si>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</si>
  <si>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</si>
  <si>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</si>
  <si>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</si>
  <si>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</si>
  <si>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</si>
  <si>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</si>
  <si>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</si>
  <si>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</si>
  <si>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</si>
  <si>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</si>
  <si>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</si>
  <si>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</si>
  <si>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</si>
  <si>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</si>
  <si>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</si>
  <si>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</si>
  <si>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</si>
  <si>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</si>
  <si>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</si>
  <si>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</si>
  <si>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</si>
  <si>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</si>
  <si>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</si>
  <si>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</si>
  <si>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</si>
  <si>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</si>
  <si>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</si>
  <si>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</si>
  <si>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</si>
  <si>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</si>
  <si>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</si>
  <si>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</si>
  <si>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</si>
  <si>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</si>
  <si>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</si>
  <si>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</si>
  <si>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</si>
  <si>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</si>
  <si>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</si>
  <si>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</si>
  <si>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</si>
  <si>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</si>
  <si>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</si>
  <si>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</si>
  <si>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</si>
  <si>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</si>
  <si>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</si>
  <si>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</si>
  <si>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</si>
  <si>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</si>
  <si>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</si>
  <si>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</si>
  <si>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</si>
  <si>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</si>
  <si>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</si>
  <si>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</si>
  <si>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</si>
  <si>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</si>
  <si>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</si>
  <si>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</si>
  <si>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</si>
  <si>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</si>
  <si>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</si>
  <si>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</si>
  <si>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</si>
  <si>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</si>
  <si>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</si>
  <si>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</si>
  <si>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</si>
  <si>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</si>
  <si>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</si>
  <si>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</si>
  <si>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</si>
  <si>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</si>
  <si>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</si>
  <si>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</si>
  <si>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</si>
  <si>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</si>
  <si>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</si>
  <si>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</si>
  <si>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</si>
  <si>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</si>
  <si>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</si>
  <si>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</si>
  <si>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</si>
  <si>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</si>
  <si>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</si>
  <si>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</si>
  <si>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</si>
  <si>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</si>
  <si>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</si>
  <si>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</si>
  <si>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</si>
  <si>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</si>
  <si>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</si>
  <si>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</si>
  <si>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</si>
  <si>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</si>
  <si>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</si>
  <si>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</si>
  <si>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</si>
  <si>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</si>
  <si>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</si>
  <si>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</si>
  <si>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</si>
  <si>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</si>
  <si>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</si>
  <si>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</si>
  <si>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</si>
  <si>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</si>
  <si>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</si>
  <si>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</si>
  <si>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</si>
  <si>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</si>
  <si>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</si>
  <si>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</si>
  <si>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</si>
  <si>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</si>
  <si>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</si>
  <si>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</si>
  <si>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</si>
  <si>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</si>
  <si>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</si>
  <si>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</si>
  <si>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</si>
  <si>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</si>
  <si>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</si>
  <si>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</si>
  <si>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</si>
  <si>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</si>
  <si>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</si>
  <si>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</si>
  <si>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</si>
  <si>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</si>
  <si>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</si>
  <si>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</si>
  <si>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</si>
  <si>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</si>
  <si>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</si>
  <si>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</si>
  <si>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</si>
  <si>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t>Funciones y Responsabilidades</t>
  </si>
  <si>
    <t>Alcance del Proceso</t>
  </si>
  <si>
    <t>Económicos</t>
  </si>
  <si>
    <t>Cultura Organizacional</t>
  </si>
  <si>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</si>
  <si>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</si>
  <si>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</si>
  <si>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</si>
  <si>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</si>
  <si>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</si>
  <si>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</si>
  <si>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</si>
  <si>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</si>
  <si>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</si>
  <si>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</si>
  <si>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</si>
  <si>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</si>
  <si>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</si>
  <si>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</si>
  <si>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</si>
  <si>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</si>
  <si>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</si>
  <si>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</si>
  <si>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</si>
  <si>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</si>
  <si>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</si>
  <si>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</si>
  <si>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</si>
  <si>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</si>
  <si>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</si>
  <si>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</si>
  <si>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</si>
  <si>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</si>
  <si>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</si>
  <si>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</si>
  <si>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</si>
  <si>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</si>
  <si>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</si>
  <si>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</si>
  <si>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</si>
  <si>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</si>
  <si>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</si>
  <si>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</si>
  <si>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</si>
  <si>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</si>
  <si>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</si>
  <si>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</si>
  <si>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</si>
  <si>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</si>
  <si>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</si>
  <si>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</si>
  <si>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</si>
  <si>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</si>
  <si>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</si>
  <si>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</si>
  <si>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</si>
  <si>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</si>
  <si>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</si>
  <si>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</si>
  <si>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</si>
  <si>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</si>
  <si>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</si>
  <si>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</si>
  <si>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</si>
  <si>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</si>
  <si>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</si>
  <si>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</si>
  <si>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</si>
  <si>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</si>
  <si>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</si>
  <si>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</si>
  <si>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</si>
  <si>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</si>
  <si>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</si>
  <si>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</si>
  <si>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</si>
  <si>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</si>
  <si>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</si>
  <si>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</si>
  <si>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</si>
  <si>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</si>
  <si>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</si>
  <si>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</si>
  <si>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</si>
  <si>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</si>
  <si>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</si>
  <si>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</si>
  <si>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</si>
  <si>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</si>
  <si>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</si>
  <si>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</si>
  <si>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</si>
  <si>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</si>
  <si>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</si>
  <si>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</si>
  <si>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</si>
  <si>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</si>
  <si>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</si>
  <si>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</si>
  <si>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</si>
  <si>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</si>
  <si>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</si>
  <si>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</si>
  <si>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</si>
  <si>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</si>
  <si>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</si>
  <si>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</si>
  <si>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</si>
  <si>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</si>
  <si>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</si>
  <si>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</si>
  <si>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</si>
  <si>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</si>
  <si>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</si>
  <si>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</si>
  <si>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</si>
  <si>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</si>
  <si>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</si>
  <si>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</si>
  <si>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</si>
  <si>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</si>
  <si>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</si>
  <si>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</si>
  <si>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</si>
  <si>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</si>
  <si>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</si>
  <si>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</si>
  <si>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</si>
  <si>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</si>
  <si>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</si>
  <si>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</si>
  <si>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</si>
  <si>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</si>
  <si>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</si>
  <si>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</si>
  <si>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</si>
  <si>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</si>
  <si>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</si>
  <si>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</si>
  <si>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</si>
  <si>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</si>
  <si>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</si>
  <si>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</si>
  <si>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</si>
  <si>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</si>
  <si>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</si>
  <si>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</si>
  <si>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</si>
  <si>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</si>
  <si>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</si>
  <si>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</si>
  <si>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</si>
  <si>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</si>
  <si>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</si>
  <si>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</si>
  <si>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</si>
  <si>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</si>
  <si>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</si>
  <si>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</si>
  <si>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</si>
  <si>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</si>
  <si>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</si>
  <si>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</si>
  <si>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</si>
  <si>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</si>
  <si>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</si>
  <si>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</si>
  <si>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</si>
  <si>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</si>
  <si>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</si>
  <si>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</si>
  <si>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</si>
  <si>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</si>
  <si>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</si>
  <si>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</si>
  <si>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</si>
  <si>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</si>
  <si>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</si>
  <si>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</si>
  <si>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</si>
  <si>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</si>
  <si>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</si>
  <si>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</si>
  <si>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</si>
  <si>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</si>
  <si>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</si>
  <si>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</si>
  <si>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</si>
  <si>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</si>
  <si>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</si>
  <si>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</si>
  <si>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</si>
  <si>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</si>
  <si>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</si>
  <si>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</si>
  <si>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</si>
  <si>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</si>
  <si>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</si>
  <si>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</si>
  <si>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</si>
  <si>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</si>
  <si>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</si>
  <si>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</si>
  <si>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</si>
  <si>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</si>
  <si>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</si>
  <si>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</si>
  <si>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</si>
  <si>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</si>
  <si>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</si>
  <si>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</si>
  <si>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</si>
  <si>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</si>
  <si>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</si>
  <si>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</si>
  <si>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</si>
  <si>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</si>
  <si>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</si>
  <si>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</si>
  <si>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</si>
  <si>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</si>
  <si>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</si>
  <si>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</si>
  <si>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</si>
  <si>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</si>
  <si>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</si>
  <si>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</si>
  <si>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</si>
  <si>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</si>
  <si>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</si>
  <si>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</si>
  <si>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</si>
  <si>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</si>
  <si>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</si>
  <si>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</si>
  <si>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</si>
  <si>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</si>
  <si>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</si>
  <si>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</si>
  <si>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</si>
  <si>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</si>
  <si>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</si>
  <si>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</si>
  <si>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</si>
  <si>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</si>
  <si>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</si>
  <si>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</si>
  <si>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</si>
  <si>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</si>
  <si>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</si>
  <si>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</si>
  <si>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</si>
  <si>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</si>
  <si>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</si>
  <si>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</si>
  <si>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</si>
  <si>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</si>
  <si>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</si>
  <si>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</si>
  <si>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</si>
  <si>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</si>
  <si>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</si>
  <si>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</si>
  <si>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</si>
  <si>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</si>
  <si>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</si>
  <si>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</si>
  <si>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</si>
  <si>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</si>
  <si>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</si>
  <si>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</si>
  <si>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</si>
  <si>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</si>
  <si>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</si>
  <si>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</si>
  <si>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</si>
  <si>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</si>
  <si>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</si>
  <si>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</si>
  <si>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</si>
  <si>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</si>
  <si>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</si>
  <si>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</si>
  <si>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</si>
  <si>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</si>
  <si>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</si>
  <si>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</si>
  <si>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</si>
  <si>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</si>
  <si>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</si>
  <si>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</si>
  <si>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</si>
  <si>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</si>
  <si>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</si>
  <si>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</si>
  <si>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</si>
  <si>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</si>
  <si>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</si>
  <si>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</si>
  <si>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</si>
  <si>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</si>
  <si>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</si>
  <si>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</si>
  <si>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</si>
  <si>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</si>
  <si>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</si>
  <si>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</si>
  <si>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</si>
  <si>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</si>
  <si>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</si>
  <si>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</si>
  <si>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</si>
  <si>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</si>
  <si>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</si>
  <si>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</si>
  <si>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</si>
  <si>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FORMATO</t>
  </si>
  <si>
    <t>Proceso</t>
  </si>
  <si>
    <t>Tipo de riesgo:</t>
  </si>
  <si>
    <t>Proceso:</t>
  </si>
  <si>
    <t>OAC - Oficina Asesora de Comunicaciones</t>
  </si>
  <si>
    <t>Comunicaciones</t>
  </si>
  <si>
    <t>Bienestar</t>
  </si>
  <si>
    <t xml:space="preserve">Disciplinario </t>
  </si>
  <si>
    <t xml:space="preserve">Capacitación </t>
  </si>
  <si>
    <t>Cartera</t>
  </si>
  <si>
    <t>Contabilidad</t>
  </si>
  <si>
    <t>Presupuesto</t>
  </si>
  <si>
    <t>Recursos Físicos - Almacén e Inventarios</t>
  </si>
  <si>
    <t>SGSST</t>
  </si>
  <si>
    <t>Tesorería</t>
  </si>
  <si>
    <t>Plan Estratégico de Gestión Ambiental</t>
  </si>
  <si>
    <t>SDAE Evaluación Integral</t>
  </si>
  <si>
    <t>Seguridad de la Información y Recursos Tecnológicos</t>
  </si>
  <si>
    <t xml:space="preserve"> Recursos físicos y planeamiento físico</t>
  </si>
  <si>
    <t xml:space="preserve"> Fortalecimiento de la Economía Popular - Emprendimiento y Emprendimiento Social</t>
  </si>
  <si>
    <t>Soberanía, Seguridad Alimentaria y Nutricional</t>
  </si>
  <si>
    <t xml:space="preserve">Formación y Empleabilidad </t>
  </si>
  <si>
    <t>Subdirecciones</t>
  </si>
  <si>
    <t>Tipo de riesgo</t>
  </si>
  <si>
    <t>Seguridad digital</t>
  </si>
  <si>
    <t>Fraude</t>
  </si>
  <si>
    <t>ACI - Asesoría de control interno</t>
  </si>
  <si>
    <t>SAF - Subdirección Administrativa y Financiera</t>
  </si>
  <si>
    <t>SESEC - Subdirección de Emprendimiento, Servicios Empresariales y Comerciales</t>
  </si>
  <si>
    <t xml:space="preserve">SFE - Subdirección Formación y Empleabilidad </t>
  </si>
  <si>
    <t>SGRSI - Subdirección de Gestión Redes Sociales e Informalidad</t>
  </si>
  <si>
    <t>SJC - Subdirección Jurídica y Contractual</t>
  </si>
  <si>
    <t>Gestión</t>
  </si>
  <si>
    <t>Corrupción</t>
  </si>
  <si>
    <t>dd/mm/aa</t>
  </si>
  <si>
    <t>Control vulnerado:</t>
  </si>
  <si>
    <t>Uso del poder</t>
  </si>
  <si>
    <t>Beneficio privado</t>
  </si>
  <si>
    <t>Responsables:</t>
  </si>
  <si>
    <t>1. ¿Porqué?</t>
  </si>
  <si>
    <t>2. ¿Porqué?</t>
  </si>
  <si>
    <t>3. ¿Porqué?</t>
  </si>
  <si>
    <t>4. ¿Porqué?</t>
  </si>
  <si>
    <t>5. ¿Porqué?</t>
  </si>
  <si>
    <t xml:space="preserve"> </t>
  </si>
  <si>
    <t>APETITO DEL RIESGO</t>
  </si>
  <si>
    <t>Lección aprendida:</t>
  </si>
  <si>
    <t>Fecha de elaboración</t>
  </si>
  <si>
    <t>Fecha de materialización del riesgo:</t>
  </si>
  <si>
    <t>Subdirección/Dependencia:</t>
  </si>
  <si>
    <t>Descripción de la materialización del riesgo:</t>
  </si>
  <si>
    <t xml:space="preserve">Herramienta para el análisis de causas (5 - ¿PORQUÉ?) </t>
  </si>
  <si>
    <t>Descriptor</t>
  </si>
  <si>
    <t>No</t>
  </si>
  <si>
    <t>Apetito del riesgo
(Descriptor)</t>
  </si>
  <si>
    <t>Valor del riesgo</t>
  </si>
  <si>
    <t>Tolerancia 0</t>
  </si>
  <si>
    <t>Cautela</t>
  </si>
  <si>
    <t>Flexibilidad</t>
  </si>
  <si>
    <t>Receptividad</t>
  </si>
  <si>
    <r>
      <t>Existe incidencia de materialización de este riesgo?</t>
    </r>
    <r>
      <rPr>
        <b/>
        <sz val="8"/>
        <color theme="1"/>
        <rFont val="Arial"/>
        <family val="2"/>
      </rPr>
      <t xml:space="preserve"> (Mencione historico)</t>
    </r>
  </si>
  <si>
    <t>AÑO:</t>
  </si>
  <si>
    <t>FECHA DE ACTUALIZACIÓN:</t>
  </si>
  <si>
    <t>SEGUNDA LINEA DE DEFENSA</t>
  </si>
  <si>
    <t>PRIMER CUATRIMESTRE</t>
  </si>
  <si>
    <t>Segundo Cuatrimestre</t>
  </si>
  <si>
    <t>TERCER  CUATRIMESTRE</t>
  </si>
  <si>
    <t xml:space="preserve">EFECTIVIDAD DE LOS CONTROLES </t>
  </si>
  <si>
    <t>ANÁLISIS  DEL AVANCE</t>
  </si>
  <si>
    <t>CALIDAD Y COHERENCIA  DEL REGISTROS O EVIDENCIAS</t>
  </si>
  <si>
    <t>OBSERVACIONES ADICIONALES</t>
  </si>
  <si>
    <t>CAUSAS DEL EVENTO (Aplica si se presenta)</t>
  </si>
  <si>
    <t>MEDIDAS DE MITIGACIÓN (Aplica si se presenta)</t>
  </si>
  <si>
    <t>REGISTRO DE INCIDENTE</t>
  </si>
  <si>
    <t>Efectividad</t>
  </si>
  <si>
    <t>Calidad y coherencia del registro o evidencias</t>
  </si>
  <si>
    <t>Resultado del indicador</t>
  </si>
  <si>
    <t>Se presento el evento?</t>
  </si>
  <si>
    <t>Valida</t>
  </si>
  <si>
    <t>APROBADO</t>
  </si>
  <si>
    <t>Media</t>
  </si>
  <si>
    <t>No valida</t>
  </si>
  <si>
    <t>NO APROBADO</t>
  </si>
  <si>
    <t>No efectivo</t>
  </si>
  <si>
    <t xml:space="preserve">MAPA DE RIESGOS DE PROCESO
INSTITUTO PARA LA ECONOMÍA SOCIAL - IPES </t>
  </si>
  <si>
    <t>Tipo de proceso</t>
  </si>
  <si>
    <t>Riesgo de corrupción</t>
  </si>
  <si>
    <t>Acción u omisión</t>
  </si>
  <si>
    <t>Desviar la gestión de lo publico</t>
  </si>
  <si>
    <t>Aversión</t>
  </si>
  <si>
    <t>Moderación</t>
  </si>
  <si>
    <t>Operativos</t>
  </si>
  <si>
    <t>Financieros</t>
  </si>
  <si>
    <t>Imagen reputaciones</t>
  </si>
  <si>
    <t>RESPONSABLE</t>
  </si>
  <si>
    <t>MONITOREO  TERCER CUATRIMESTRE</t>
  </si>
  <si>
    <t>MONITOREO  SEGUNDO CUATRIMESTRE</t>
  </si>
  <si>
    <t>MONITOREO  PRIMER CUATRIMESTRE</t>
  </si>
  <si>
    <t>Nuevas causas?:</t>
  </si>
  <si>
    <t>Nuevas consecuencias?:</t>
  </si>
  <si>
    <t>Nomina</t>
  </si>
  <si>
    <t>Seguridad y Salud en el Trabajo</t>
  </si>
  <si>
    <t>MAPA DE RIESGOS DE PROCESO</t>
  </si>
  <si>
    <t>1) Políticos
2) Económicos y financieros
3) Sociales y culturales
4) Tecnológicos 
5)Ambientales
6)Legales y reglamentarios</t>
  </si>
  <si>
    <t xml:space="preserve">ESTABLECIMIENTO DEL CONTEXTO EXTERNO </t>
  </si>
  <si>
    <t>Se determinan las características o aspectos esenciales del entorno en el cual opera la entidad. Se pueden considerar factores como:</t>
  </si>
  <si>
    <t>CONTEXTO</t>
  </si>
  <si>
    <t>Se determinan las
características o aspectos
esenciales del proceso
y sus interrelaciones.
Se pueden considerar
factores como:</t>
  </si>
  <si>
    <t>ESTABLECIMIENTO DEL CONTEXTO DEL PROCESO</t>
  </si>
  <si>
    <t>1) Objetivo del proceso
2) Alcance del proceso Interrelación con otros procesos
3) Procedimientos asociados
4) Responsables del proceso
5) Activos de seguridad digital del proceso</t>
  </si>
  <si>
    <t>Se determinan las características o aspectos esenciales del ambiente en el cual la organización busca alcanzar sus objetivos. Se pueden considerar factores como:</t>
  </si>
  <si>
    <t>1) Estructura organizacional
2) Funciones y responsabilidades Políticas, objetivos y estrategias implementadas.
3) Recursos y conocimientos con que se cuenta (económicos, personas, procesos, sistemas, tecnología, información) 
4) Relaciones con las partes involucradas
5) Cultura organizacional</t>
  </si>
  <si>
    <t>MAPA DE RIESGO</t>
  </si>
  <si>
    <t>Posibilidad de ocurrencia de eventos que afecten los objetivos estratégicos de la organización pública y por tanto impactan toda la entidad.</t>
  </si>
  <si>
    <t>Posibilidad de ocurrencia de eventos que afecten los procesos gerenciales y/o la alta dirección.</t>
  </si>
  <si>
    <t>Posibilidad de ocurrencia de eventos que afecten los procesos misionales de la entidad.</t>
  </si>
  <si>
    <t>Posibilidad de ocurrencia de eventos que afecten los estados financieros y todas aquellas áreas involucradas con el proceso financiero como presupuesto, tesorería, contabilidad, cartera, central de cuentas, costos, etc.</t>
  </si>
  <si>
    <t>Posibilidad de ocurrencia de eventos que afecten la totalidad o parte de la infraestructura tecnológica (hardware, software, redes, etc.) de una entidad.</t>
  </si>
  <si>
    <t>Posibilidad de ocurrencia de eventos que afecten la situación jurídica o contractual de la organización debido a su incumplimiento o desacato a la normatividad legal y las obligaciones contractuales.</t>
  </si>
  <si>
    <t>Posibilidad de ocurrencia de un evento que afecte la imagen, buen nombre o reputación de una organización ante sus clientes y partes interesadas.</t>
  </si>
  <si>
    <t>Posibilidad de que, por acción u omisión, se use el poder para desviar la gestión de lo público hacia un beneficio privado.</t>
  </si>
  <si>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</si>
  <si>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Seleccionar el tipo de proceso al que pertenece la dependencia.</t>
  </si>
  <si>
    <t>Seleccionar el proceso de la dependencia.</t>
  </si>
  <si>
    <t>Mencionar el objetivo del proceso, el cual debe ser analizado para identificar los posibles riesgos que afectan su cumplimiento y que puedan ocasionar su éxito o fracaso; pero además, se debe revisar que los mismos estén alineados con la Misión y la Visión, es decir, asegurar que los objetivos de proceso contribuyan a los objetivos estratégicos.</t>
  </si>
  <si>
    <t>La identificación del riesgo se lleva a cabo determinando las causas con base en el contexto interno, externo y del proceso.  
Algunas causas externas no controlables por la entidad se podrán evidenciar en el análisis del contexto externo, para ser tenidas en cuenta en el análisis y valoración del riesgo.
Las preguntas claves para la identificación del riesgo permiten determinar:</t>
  </si>
  <si>
    <t>¿QUÉ PUEDE SUCEDER? Identificar la afectación del cumplimiento del objetivo estratégico o del proceso según sea el caso.</t>
  </si>
  <si>
    <t>¿CÓMO PUEDE SUCEDER? Establecer las causas a partir de los factores determinados en el contexto.</t>
  </si>
  <si>
    <t>¿CUÁNDO PUEDE SUCEDER? Determinar de acuerdo con el desarrollo del proceso.</t>
  </si>
  <si>
    <t>¿QUÉ CONSECUENCIAS TENDRÍA SU MATERIALIZACIÓN? Determinar los posibles efectos por la materialización del riesgo.</t>
  </si>
  <si>
    <t>ESTABLECIMIENTO DEL CONTEXTO INTERNO</t>
  </si>
  <si>
    <t>RIRDGO DE CORRUPCION</t>
  </si>
  <si>
    <t>Es la posibilidad de que, por acción u omisión, se use el poder para desviar la gestión de lo público hacia un beneficio privado.</t>
  </si>
  <si>
    <t>Se tienen en cuenta las consecuencias potenciales. Por IMPACTO se entienden las consecuencias que puede ocasionar a la organización la materialización del riesgo.</t>
  </si>
  <si>
    <t>NIVEL</t>
  </si>
  <si>
    <t xml:space="preserve">DESCRIPTOR </t>
  </si>
  <si>
    <t xml:space="preserve">DESCRIPCIÓN </t>
  </si>
  <si>
    <t>FRECUENCIA</t>
  </si>
  <si>
    <t>Se espera que el evento ocurra en la mayoría de las circunstancias.</t>
  </si>
  <si>
    <t>Es viable que el evento ocurra en la mayoría de las circunstancias.</t>
  </si>
  <si>
    <t>El evento podrá ocurrir en algún momento.</t>
  </si>
  <si>
    <t>El evento puede ocurrir en algún momento.</t>
  </si>
  <si>
    <t>El evento puede ocurrir solo en circunstancias excepcionales (poco comunes o anormales).</t>
  </si>
  <si>
    <t>Más de 1 vez al año.</t>
  </si>
  <si>
    <t>Al menos 1 vez en el último año.</t>
  </si>
  <si>
    <t>Al menos 1 vez en los últimos 2 años.</t>
  </si>
  <si>
    <t>Al menos 1 vez en los últimos 5 años.</t>
  </si>
  <si>
    <t>No se ha presentado en los últimos 5 años.</t>
  </si>
  <si>
    <r>
      <t xml:space="preserve">PROBABILIDAD
</t>
    </r>
    <r>
      <rPr>
        <sz val="11"/>
        <color theme="1"/>
        <rFont val="Calibri"/>
        <family val="2"/>
        <scheme val="minor"/>
      </rPr>
      <t>Se analiza qué tan posible es que ocurra el riesgo, se expresa en términos de frecuencia o factibilidad, donde frecuencia implica analizar el número de eventos en un periodo determinado.</t>
    </r>
  </si>
  <si>
    <r>
      <rPr>
        <b/>
        <sz val="11"/>
        <color theme="1"/>
        <rFont val="Calibri"/>
        <family val="2"/>
        <scheme val="minor"/>
      </rPr>
      <t>IMPACTO</t>
    </r>
    <r>
      <rPr>
        <sz val="11"/>
        <color theme="1"/>
        <rFont val="Calibri"/>
        <family val="2"/>
        <scheme val="minor"/>
      </rPr>
      <t xml:space="preserve">
Se debe analizar y calificar a partir de las  consecuencias identificadas en la fase de descripción del riesgo. Para el ejemplo que venimos explicando, el impacto fue identificado como mayor por cuanto genera interrupción de las operaciones por más de dos días.</t>
    </r>
  </si>
  <si>
    <t>IMPACTO (CONSECUENCIAS)
CUANTITATIVO</t>
  </si>
  <si>
    <t>IMPACTO (CONSECUENCIAS)
CUALITATIVO</t>
  </si>
  <si>
    <r>
      <rPr>
        <b/>
        <sz val="11"/>
        <color theme="1"/>
        <rFont val="Calibri"/>
        <family val="2"/>
        <scheme val="minor"/>
      </rPr>
      <t>1.</t>
    </r>
    <r>
      <rPr>
        <sz val="11"/>
        <color theme="1"/>
        <rFont val="Calibri"/>
        <family val="2"/>
        <scheme val="minor"/>
      </rPr>
      <t xml:space="preserve"> Impacto que afecte la ejecución presupuestal en un valor ≥1%.
</t>
    </r>
    <r>
      <rPr>
        <b/>
        <sz val="11"/>
        <color theme="1"/>
        <rFont val="Calibri"/>
        <family val="2"/>
        <scheme val="minor"/>
      </rPr>
      <t>2.</t>
    </r>
    <r>
      <rPr>
        <sz val="11"/>
        <color theme="1"/>
        <rFont val="Calibri"/>
        <family val="2"/>
        <scheme val="minor"/>
      </rPr>
      <t xml:space="preserve"> Pérdida de cobertura en la prestación de los servicios de la entidad ≥5%.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≥1%.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≥1%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</si>
  <si>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algunas horas.
</t>
    </r>
    <r>
      <rPr>
        <b/>
        <sz val="11"/>
        <color theme="1"/>
        <rFont val="Calibri"/>
        <family val="2"/>
        <scheme val="minor"/>
      </rPr>
      <t xml:space="preserve">2. </t>
    </r>
    <r>
      <rPr>
        <sz val="11"/>
        <color theme="1"/>
        <rFont val="Calibri"/>
        <family val="2"/>
        <scheme val="minor"/>
      </rPr>
      <t xml:space="preserve">Reclamaciones o quejas de los usuarios, que implican investigaciones internas disciplinarias.
</t>
    </r>
    <r>
      <rPr>
        <b/>
        <sz val="11"/>
        <color theme="1"/>
        <rFont val="Calibri"/>
        <family val="2"/>
        <scheme val="minor"/>
      </rPr>
      <t>3.</t>
    </r>
    <r>
      <rPr>
        <sz val="11"/>
        <color theme="1"/>
        <rFont val="Calibri"/>
        <family val="2"/>
        <scheme val="minor"/>
      </rPr>
      <t xml:space="preserve"> Imagen institucional afectada localmente por retrasos en la prestación del servicio a los usuarios o ciudadanos.</t>
    </r>
  </si>
  <si>
    <r>
      <rPr>
        <b/>
        <sz val="11"/>
        <color theme="1"/>
        <rFont val="Calibri"/>
        <family val="2"/>
        <scheme val="minor"/>
      </rPr>
      <t>1.</t>
    </r>
    <r>
      <rPr>
        <sz val="11"/>
        <color theme="1"/>
        <rFont val="Calibri"/>
        <family val="2"/>
        <scheme val="minor"/>
      </rPr>
      <t xml:space="preserve"> Impacto que afecte la ejecución presupuestal en un valor ≥20%.
</t>
    </r>
    <r>
      <rPr>
        <b/>
        <sz val="11"/>
        <color theme="1"/>
        <rFont val="Calibri"/>
        <family val="2"/>
        <scheme val="minor"/>
      </rPr>
      <t>2.</t>
    </r>
    <r>
      <rPr>
        <sz val="11"/>
        <color theme="1"/>
        <rFont val="Calibri"/>
        <family val="2"/>
        <scheme val="minor"/>
      </rPr>
      <t xml:space="preserve"> Pérdida de cobertura en la prestación de los servicios de la entidad ≥20%.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≥20%.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≥20%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</si>
  <si>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dos (2) días.
</t>
    </r>
    <r>
      <rPr>
        <b/>
        <sz val="11"/>
        <color theme="1"/>
        <rFont val="Calibri"/>
        <family val="2"/>
        <scheme val="minor"/>
      </rPr>
      <t>2.</t>
    </r>
    <r>
      <rPr>
        <sz val="11"/>
        <color theme="1"/>
        <rFont val="Calibri"/>
        <family val="2"/>
        <scheme val="minor"/>
      </rPr>
      <t xml:space="preserve"> Pérdida de información crítica que puede ser recuperada de forma parcial o incompleta.
</t>
    </r>
    <r>
      <rPr>
        <b/>
        <sz val="11"/>
        <color theme="1"/>
        <rFont val="Calibri"/>
        <family val="2"/>
        <scheme val="minor"/>
      </rPr>
      <t>3.</t>
    </r>
    <r>
      <rPr>
        <sz val="11"/>
        <color theme="1"/>
        <rFont val="Calibri"/>
        <family val="2"/>
        <scheme val="minor"/>
      </rPr>
      <t xml:space="preserve"> Sanción por parte del ente de control u otro ente regulador.
</t>
    </r>
    <r>
      <rPr>
        <b/>
        <sz val="11"/>
        <color theme="1"/>
        <rFont val="Calibri"/>
        <family val="2"/>
        <scheme val="minor"/>
      </rPr>
      <t>4.</t>
    </r>
    <r>
      <rPr>
        <sz val="11"/>
        <color theme="1"/>
        <rFont val="Calibri"/>
        <family val="2"/>
        <scheme val="minor"/>
      </rPr>
      <t xml:space="preserve"> Incumplimiento en las metas y objetivos institucionales afectando el cumplimiento en las metas de gobierno.
</t>
    </r>
    <r>
      <rPr>
        <b/>
        <sz val="11"/>
        <color theme="1"/>
        <rFont val="Calibri"/>
        <family val="2"/>
        <scheme val="minor"/>
      </rPr>
      <t>5.</t>
    </r>
    <r>
      <rPr>
        <sz val="11"/>
        <color theme="1"/>
        <rFont val="Calibri"/>
        <family val="2"/>
        <scheme val="minor"/>
      </rPr>
      <t xml:space="preserve"> Imagen institucional afectada en el orden nacional o regional por incumplimientos en la prestación del servicio a los usuarios o ciudadanos.</t>
    </r>
  </si>
  <si>
    <r>
      <rPr>
        <b/>
        <sz val="11"/>
        <color theme="1"/>
        <rFont val="Calibri"/>
        <family val="2"/>
        <scheme val="minor"/>
      </rPr>
      <t xml:space="preserve">1. </t>
    </r>
    <r>
      <rPr>
        <sz val="11"/>
        <color theme="1"/>
        <rFont val="Calibri"/>
        <family val="2"/>
        <scheme val="minor"/>
      </rPr>
      <t xml:space="preserve">Impacto que afecte la ejecución presupuestal en un valor ≥5%.
</t>
    </r>
    <r>
      <rPr>
        <b/>
        <sz val="11"/>
        <color theme="1"/>
        <rFont val="Calibri"/>
        <family val="2"/>
        <scheme val="minor"/>
      </rPr>
      <t>2.</t>
    </r>
    <r>
      <rPr>
        <sz val="11"/>
        <color theme="1"/>
        <rFont val="Calibri"/>
        <family val="2"/>
        <scheme val="minor"/>
      </rPr>
      <t xml:space="preserve"> Pérdida de cobertura en la prestación de los servicios de la entidad ≥10%.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≥5% del presupuesto general de la entidad.</t>
    </r>
  </si>
  <si>
    <r>
      <rPr>
        <b/>
        <sz val="11"/>
        <color theme="1"/>
        <rFont val="Calibri"/>
        <family val="2"/>
        <scheme val="minor"/>
      </rPr>
      <t xml:space="preserve">1. </t>
    </r>
    <r>
      <rPr>
        <sz val="11"/>
        <color theme="1"/>
        <rFont val="Calibri"/>
        <family val="2"/>
        <scheme val="minor"/>
      </rPr>
      <t xml:space="preserve">Interrupción de las operaciones de la entidad por un (1) día.
</t>
    </r>
    <r>
      <rPr>
        <b/>
        <sz val="11"/>
        <color theme="1"/>
        <rFont val="Calibri"/>
        <family val="2"/>
        <scheme val="minor"/>
      </rPr>
      <t>2.</t>
    </r>
    <r>
      <rPr>
        <sz val="11"/>
        <color theme="1"/>
        <rFont val="Calibri"/>
        <family val="2"/>
        <scheme val="minor"/>
      </rPr>
      <t xml:space="preserve"> Reclamaciones o quejas de los usuarios que podrían implicar una denuncia ante los entes reguladores o una demanda de largo alcance para la entidad.
</t>
    </r>
    <r>
      <rPr>
        <b/>
        <sz val="11"/>
        <color theme="1"/>
        <rFont val="Calibri"/>
        <family val="2"/>
        <scheme val="minor"/>
      </rPr>
      <t>3.</t>
    </r>
    <r>
      <rPr>
        <sz val="11"/>
        <color theme="1"/>
        <rFont val="Calibri"/>
        <family val="2"/>
        <scheme val="minor"/>
      </rPr>
      <t xml:space="preserve"> Inoportunidad en la información, ocasionando retrasos en la atención a los usuarios.
</t>
    </r>
    <r>
      <rPr>
        <b/>
        <sz val="11"/>
        <color theme="1"/>
        <rFont val="Calibri"/>
        <family val="2"/>
        <scheme val="minor"/>
      </rPr>
      <t>4.</t>
    </r>
    <r>
      <rPr>
        <sz val="11"/>
        <color theme="1"/>
        <rFont val="Calibri"/>
        <family val="2"/>
        <scheme val="minor"/>
      </rPr>
      <t xml:space="preserve"> Reproceso de actividades y aumento de carga operativa.
</t>
    </r>
    <r>
      <rPr>
        <b/>
        <sz val="11"/>
        <color theme="1"/>
        <rFont val="Calibri"/>
        <family val="2"/>
        <scheme val="minor"/>
      </rPr>
      <t>5.</t>
    </r>
    <r>
      <rPr>
        <sz val="11"/>
        <color theme="1"/>
        <rFont val="Calibri"/>
        <family val="2"/>
        <scheme val="minor"/>
      </rPr>
      <t xml:space="preserve"> Imagen institucional afectada en el orden nacional o regional por retrasos en la prestación
del servicio a los usuarios o ciudadanos.
</t>
    </r>
    <r>
      <rPr>
        <b/>
        <sz val="11"/>
        <color theme="1"/>
        <rFont val="Calibri"/>
        <family val="2"/>
        <scheme val="minor"/>
      </rPr>
      <t xml:space="preserve">6. </t>
    </r>
    <r>
      <rPr>
        <sz val="11"/>
        <color theme="1"/>
        <rFont val="Calibri"/>
        <family val="2"/>
        <scheme val="minor"/>
      </rPr>
      <t>Investigaciones penales, fiscales o disciplinarias.</t>
    </r>
  </si>
  <si>
    <r>
      <rPr>
        <b/>
        <sz val="11"/>
        <color theme="1"/>
        <rFont val="Calibri"/>
        <family val="2"/>
        <scheme val="minor"/>
      </rPr>
      <t>1.</t>
    </r>
    <r>
      <rPr>
        <sz val="11"/>
        <color theme="1"/>
        <rFont val="Calibri"/>
        <family val="2"/>
        <scheme val="minor"/>
      </rPr>
      <t xml:space="preserve"> Impacto que afecte la ejecución presupuestal en un valor ≥0,5%.
</t>
    </r>
    <r>
      <rPr>
        <b/>
        <sz val="11"/>
        <color theme="1"/>
        <rFont val="Calibri"/>
        <family val="2"/>
        <scheme val="minor"/>
      </rPr>
      <t>2.</t>
    </r>
    <r>
      <rPr>
        <sz val="11"/>
        <color theme="1"/>
        <rFont val="Calibri"/>
        <family val="2"/>
        <scheme val="minor"/>
      </rPr>
      <t xml:space="preserve"> Pérdida de cobertura en la prestación de
los servicios de la entidad ≥1%.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≥0,5%.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≥0,5% del presupuesto general de la entidad.</t>
    </r>
  </si>
  <si>
    <r>
      <rPr>
        <b/>
        <sz val="11"/>
        <color theme="1"/>
        <rFont val="Calibri"/>
        <family val="2"/>
        <scheme val="minor"/>
      </rPr>
      <t xml:space="preserve">1. </t>
    </r>
    <r>
      <rPr>
        <sz val="11"/>
        <color theme="1"/>
        <rFont val="Calibri"/>
        <family val="2"/>
        <scheme val="minor"/>
      </rPr>
      <t xml:space="preserve">No hay interrupción de las operaciones de la
entidad.
</t>
    </r>
    <r>
      <rPr>
        <b/>
        <sz val="11"/>
        <color theme="1"/>
        <rFont val="Calibri"/>
        <family val="2"/>
        <scheme val="minor"/>
      </rPr>
      <t xml:space="preserve">2. </t>
    </r>
    <r>
      <rPr>
        <sz val="11"/>
        <color theme="1"/>
        <rFont val="Calibri"/>
        <family val="2"/>
        <scheme val="minor"/>
      </rPr>
      <t xml:space="preserve">No se generan sanciones económicas o administrativas.
</t>
    </r>
    <r>
      <rPr>
        <b/>
        <sz val="11"/>
        <color theme="1"/>
        <rFont val="Calibri"/>
        <family val="2"/>
        <scheme val="minor"/>
      </rPr>
      <t xml:space="preserve">3. </t>
    </r>
    <r>
      <rPr>
        <sz val="11"/>
        <color theme="1"/>
        <rFont val="Calibri"/>
        <family val="2"/>
        <scheme val="minor"/>
      </rPr>
      <t>No se afecta la imagen institucional de forma
significativa.</t>
    </r>
  </si>
  <si>
    <r>
      <rPr>
        <b/>
        <sz val="11"/>
        <color theme="1"/>
        <rFont val="Calibri"/>
        <family val="2"/>
        <scheme val="minor"/>
      </rPr>
      <t>1.</t>
    </r>
    <r>
      <rPr>
        <sz val="11"/>
        <color theme="1"/>
        <rFont val="Calibri"/>
        <family val="2"/>
        <scheme val="minor"/>
      </rPr>
      <t xml:space="preserve"> Impacto que afecte la ejecución presupuestal en un valor ≥50%.
</t>
    </r>
    <r>
      <rPr>
        <b/>
        <sz val="11"/>
        <color theme="1"/>
        <rFont val="Calibri"/>
        <family val="2"/>
        <scheme val="minor"/>
      </rPr>
      <t xml:space="preserve">2. </t>
    </r>
    <r>
      <rPr>
        <sz val="11"/>
        <color theme="1"/>
        <rFont val="Calibri"/>
        <family val="2"/>
        <scheme val="minor"/>
      </rPr>
      <t xml:space="preserve">Pérdida de cobertura en la prestación de los servicios de la entidad ≥50%.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≥50%.
</t>
    </r>
    <r>
      <rPr>
        <b/>
        <sz val="11"/>
        <color theme="1"/>
        <rFont val="Calibri"/>
        <family val="2"/>
        <scheme val="minor"/>
      </rPr>
      <t xml:space="preserve">4. </t>
    </r>
    <r>
      <rPr>
        <sz val="11"/>
        <color theme="1"/>
        <rFont val="Calibri"/>
        <family val="2"/>
        <scheme val="minor"/>
      </rPr>
      <t>Pago de sanciones económicas por incumplimiento en la normatividad aplicable ante un ente regulador, las cuales afectan en un valor ≥50%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</si>
  <si>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cinco (5) días.
</t>
    </r>
    <r>
      <rPr>
        <b/>
        <sz val="11"/>
        <color theme="1"/>
        <rFont val="Calibri"/>
        <family val="2"/>
        <scheme val="minor"/>
      </rPr>
      <t xml:space="preserve">2. </t>
    </r>
    <r>
      <rPr>
        <sz val="11"/>
        <color theme="1"/>
        <rFont val="Calibri"/>
        <family val="2"/>
        <scheme val="minor"/>
      </rPr>
      <t xml:space="preserve">Intervención por parte de un ente de control u otro ente regulador.
</t>
    </r>
    <r>
      <rPr>
        <b/>
        <sz val="11"/>
        <color theme="1"/>
        <rFont val="Calibri"/>
        <family val="2"/>
        <scheme val="minor"/>
      </rPr>
      <t>3.</t>
    </r>
    <r>
      <rPr>
        <sz val="11"/>
        <color theme="1"/>
        <rFont val="Calibri"/>
        <family val="2"/>
        <scheme val="minor"/>
      </rPr>
      <t xml:space="preserve"> Pérdida de información crítica para la entidad que no se puede recuperar.
</t>
    </r>
    <r>
      <rPr>
        <b/>
        <sz val="11"/>
        <color theme="1"/>
        <rFont val="Calibri"/>
        <family val="2"/>
        <scheme val="minor"/>
      </rPr>
      <t>4.</t>
    </r>
    <r>
      <rPr>
        <sz val="11"/>
        <color theme="1"/>
        <rFont val="Calibri"/>
        <family val="2"/>
        <scheme val="minor"/>
      </rPr>
      <t xml:space="preserve"> Incumplimiento en las metas y objetivos institucionales afectando de forma grave la ejecución presupuestal.
</t>
    </r>
    <r>
      <rPr>
        <b/>
        <sz val="11"/>
        <color theme="1"/>
        <rFont val="Calibri"/>
        <family val="2"/>
        <scheme val="minor"/>
      </rPr>
      <t>5.</t>
    </r>
    <r>
      <rPr>
        <sz val="11"/>
        <color theme="1"/>
        <rFont val="Calibri"/>
        <family val="2"/>
        <scheme val="minor"/>
      </rPr>
      <t xml:space="preserve"> Imagen institucional afectada en el orden nacional o regional por actos o hechos de corrupción comprobados.</t>
    </r>
  </si>
  <si>
    <r>
      <t xml:space="preserve">RIESGO INHERENTE 
</t>
    </r>
    <r>
      <rPr>
        <sz val="11"/>
        <color theme="1"/>
        <rFont val="Calibri"/>
        <family val="2"/>
        <scheme val="minor"/>
      </rPr>
      <t>Se logra a través de la determinación de la probabilidad y el impacto que puede causar la materialización del riesgo.</t>
    </r>
  </si>
  <si>
    <t>¿Existe un responsable asignado a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</si>
  <si>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</si>
  <si>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 verificar, validar, cotejar, comparar, revisar, etc.?</t>
  </si>
  <si>
    <t>¿La fuente de información que se utiliza en el desarrollo del control es información confiable que permita mitigar el riesgo?</t>
  </si>
  <si>
    <t xml:space="preserve">¿Las observaciones,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</si>
  <si>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</si>
  <si>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¿El responsable tiene la autoridad y adecuada segregación de funciones en la ejecución del control?</t>
  </si>
  <si>
    <t>Seleccionar según lista desplegable.</t>
  </si>
  <si>
    <t>El valor esta determinado por formula que contiene la celda.
El resultado de cada variable de diseño, a excepción de la evidencia, va a afectar la calificación del diseño del control, ya que deben cumplirse todas las variables para que un control se evalúe como bien diseñado.</t>
  </si>
  <si>
    <t>El control se ejecuta algunas veces por parte del responsable.</t>
  </si>
  <si>
    <t xml:space="preserve">El control se ejecuta de manera consistente por parte del responsable.
</t>
  </si>
  <si>
    <t>El control no se ejecuta por parte del responsable.</t>
  </si>
  <si>
    <t>El valor esta determinado por formula que contiene la celda.
Dado que un riesgo puede tener varias causas, a su vez varios controles y la calificación se realiza al riesgo, es importante evaluar el conjunto de controles asociados al riesgo.</t>
  </si>
  <si>
    <t>El valor esta determinado por formula que contiene la celda.
El resultado de cada variable de diseño, a excepción de la evidencia, va a afectar la calificación del diseño del control.</t>
  </si>
  <si>
    <t>El control se diseño para disminuir el impacto que pueda llevar a la materialización del riesgo?</t>
  </si>
  <si>
    <t>El control se diseño para disminuir la probabilidad de que ocurra una causa o evento?</t>
  </si>
  <si>
    <t>El apetito del riesgo es la capacidad que tiene el control para asumir el riesgo.</t>
  </si>
  <si>
    <t>OPCIONES DE MANEJO</t>
  </si>
  <si>
    <r>
      <rPr>
        <b/>
        <sz val="11"/>
        <color theme="1"/>
        <rFont val="Calibri"/>
        <family val="2"/>
        <scheme val="minor"/>
      </rPr>
      <t>RIESGO RESIDUAL</t>
    </r>
    <r>
      <rPr>
        <sz val="11"/>
        <color theme="1"/>
        <rFont val="Calibri"/>
        <family val="2"/>
        <scheme val="minor"/>
      </rPr>
      <t xml:space="preserve">
Dado que ningún riesgo con una medida de tratamiento se evita o elimina, el desplazamiento de un riesgo inherente en su probabilidad o impacto para el cálculo del riesgo residual se realizará de acuerdo. </t>
    </r>
  </si>
  <si>
    <t>CONTROLES AYUDAN A DISMINUIR A L A PROBABILIDAD</t>
  </si>
  <si>
    <t>SOLIDEZ DEL CONJUNTO DE LOS CONTROLES.</t>
  </si>
  <si>
    <t># COLUMNAS EN LA MATRIZ DE RIESGO QUE SE DESPLAZA EN EL EJE DE LA PROBABILIDAD</t>
  </si>
  <si>
    <t># COLUMNAS EN LA MATRIZ DE RIESGO QUE SE DESPLAZA EN EL EJE DE IMPACTO</t>
  </si>
  <si>
    <t>No disminuye</t>
  </si>
  <si>
    <r>
      <t xml:space="preserve">Si el nivel de riesgo residual se ubica en riesgo </t>
    </r>
    <r>
      <rPr>
        <b/>
        <sz val="11"/>
        <color theme="1"/>
        <rFont val="Calibri"/>
        <family val="2"/>
        <scheme val="minor"/>
      </rPr>
      <t>BAJA</t>
    </r>
  </si>
  <si>
    <r>
      <t xml:space="preserve">Si el nivel de riesgo residual se ubica en riesgo </t>
    </r>
    <r>
      <rPr>
        <b/>
        <sz val="11"/>
        <color theme="1"/>
        <rFont val="Calibri"/>
        <family val="2"/>
        <scheme val="minor"/>
      </rPr>
      <t>MODERADA</t>
    </r>
  </si>
  <si>
    <r>
      <t xml:space="preserve">Si el nivel de riesgo residual se ubica en riesgo </t>
    </r>
    <r>
      <rPr>
        <b/>
        <sz val="11"/>
        <color theme="1"/>
        <rFont val="Calibri"/>
        <family val="2"/>
        <scheme val="minor"/>
      </rPr>
      <t>ALTA o EXTREMA</t>
    </r>
  </si>
  <si>
    <t>SEGUIMIENTO CUATRIMESTRE</t>
  </si>
  <si>
    <t>Se menciona el cumplimiento o incumplimiento de las acciones del plan de tratamiento frente a las acciones de avance del cuatrimestre.</t>
  </si>
  <si>
    <t>Se mencionan todas aquellas novedades o acciones que muestran mejora para socializar en mesas de trabajo.</t>
  </si>
  <si>
    <t>Seleccionar la dependencia la cual se hará la identificación, evaluación y tratamiento del riesgo.</t>
  </si>
  <si>
    <t>Redactar el riesgo que afecta el cumplimiento del objetivo estratégico y de proceso.</t>
  </si>
  <si>
    <r>
      <t xml:space="preserve">Se marca con una </t>
    </r>
    <r>
      <rPr>
        <b/>
        <sz val="16"/>
        <color theme="1"/>
        <rFont val="Calibri"/>
        <family val="2"/>
        <scheme val="minor"/>
      </rPr>
      <t>X</t>
    </r>
    <r>
      <rPr>
        <sz val="11"/>
        <color theme="1"/>
        <rFont val="Calibri"/>
        <family val="2"/>
        <scheme val="minor"/>
      </rPr>
      <t xml:space="preserve"> a cada uno de los componentes de su definición.</t>
    </r>
  </si>
  <si>
    <t>Desviar la gestión de lo privado</t>
  </si>
  <si>
    <t xml:space="preserve">Se redacta el riesgo con una descripción mas detallada y concreta de análisis estratégico.
En la descripción de los riesgos de corrupción deben concurrir TODOS los componentes de su definición: Acción u omisión + uso del poder + desviación de la gestión de lo público + el beneficio privado. </t>
  </si>
  <si>
    <t>Se mencionan las causas raíz, aquellas que afectan directamente el objetivo estratégico o del proceso. Para determinar causa Raíz, se propone un máximo de 3 causas para ser evaluadas.
Los objetivos estratégicos y de proceso se desarrollan a través de actividades, pero no todas tienen la misma importancia, por lo tanto se debe establecer cuáles de ellas contribuyen mayormente al logro de los objetivos y estas son las actividades críticas o factores claves de éxito; estos factores se deben tener en cuenta al identificar las causas que originan la materialización de los riesgos (ver anexo 5. Análisis y priorización de causas).</t>
  </si>
  <si>
    <r>
      <t xml:space="preserve">ZONA DE RIESGO 
</t>
    </r>
    <r>
      <rPr>
        <sz val="11"/>
        <color theme="1"/>
        <rFont val="Calibri"/>
        <family val="2"/>
        <scheme val="minor"/>
      </rPr>
      <t>Se evidencia resultado por formula que contiene la hoja de Excel - Mapa de calor.</t>
    </r>
  </si>
  <si>
    <r>
      <t xml:space="preserve">Cada control debe estar asociado mínimo a una causa.
Se redacta con los siguientes lineamientos:
</t>
    </r>
    <r>
      <rPr>
        <b/>
        <sz val="11"/>
        <color theme="1"/>
        <rFont val="Calibri"/>
        <family val="2"/>
        <scheme val="minor"/>
      </rPr>
      <t xml:space="preserve">
Responsable:
Periocidad:
Propósito:
Como se realiza la actividad:
Observaciones y desviaciones:
Evidencias:</t>
    </r>
  </si>
  <si>
    <r>
      <t xml:space="preserve">Se describe el plan de acción para dar cumplimiento a los controles. 
</t>
    </r>
    <r>
      <rPr>
        <b/>
        <sz val="11"/>
        <color theme="1"/>
        <rFont val="Calibri"/>
        <family val="2"/>
        <scheme val="minor"/>
      </rPr>
      <t xml:space="preserve">
Acciones</t>
    </r>
    <r>
      <rPr>
        <sz val="11"/>
        <color theme="1"/>
        <rFont val="Calibri"/>
        <family val="2"/>
        <scheme val="minor"/>
      </rPr>
      <t xml:space="preserve">: Asociados a los controles.
</t>
    </r>
    <r>
      <rPr>
        <b/>
        <sz val="11"/>
        <color theme="1"/>
        <rFont val="Calibri"/>
        <family val="2"/>
        <scheme val="minor"/>
      </rPr>
      <t>Responsable:</t>
    </r>
    <r>
      <rPr>
        <sz val="11"/>
        <color theme="1"/>
        <rFont val="Calibri"/>
        <family val="2"/>
        <scheme val="minor"/>
      </rPr>
      <t xml:space="preserve"> Estratégico y operativo.
</t>
    </r>
    <r>
      <rPr>
        <b/>
        <sz val="11"/>
        <color theme="1"/>
        <rFont val="Calibri"/>
        <family val="2"/>
        <scheme val="minor"/>
      </rPr>
      <t xml:space="preserve">Fecha: </t>
    </r>
    <r>
      <rPr>
        <sz val="11"/>
        <color theme="1"/>
        <rFont val="Calibri"/>
        <family val="2"/>
        <scheme val="minor"/>
      </rPr>
      <t xml:space="preserve">Periodo de inicio a fin en el que se cumplirá el desarrollo de la acción.
</t>
    </r>
    <r>
      <rPr>
        <b/>
        <sz val="11"/>
        <color theme="1"/>
        <rFont val="Calibri"/>
        <family val="2"/>
        <scheme val="minor"/>
      </rPr>
      <t xml:space="preserve">Indicador: </t>
    </r>
    <r>
      <rPr>
        <sz val="11"/>
        <color theme="1"/>
        <rFont val="Calibri"/>
        <family val="2"/>
        <scheme val="minor"/>
      </rPr>
      <t>Se vincula indicador existente en tablero de indicadores de la entidad.</t>
    </r>
  </si>
  <si>
    <t>Se vincula información del avance de las acciones que se mencionan en el PLAN DE TRATAMIENTO, mencionando que acciones se han  desarrollado, las evidencias y el porcentaje del indicador.</t>
  </si>
  <si>
    <r>
      <t xml:space="preserve">MONITOREO CUATRIMESTRE
</t>
    </r>
    <r>
      <rPr>
        <sz val="11"/>
        <color theme="1"/>
        <rFont val="Calibri"/>
        <family val="2"/>
        <scheme val="minor"/>
      </rPr>
      <t>Segunda línea de defensa, realiza la revisión del avance de cada cuatrimestre</t>
    </r>
  </si>
  <si>
    <t>Se indica si los controles se están desarrollando a través del reporte de avance cuatrimestral.</t>
  </si>
  <si>
    <t>Se indica la validez de las evidencias, si estas existen o no existen y son relacionadas a las que se mencionan en el plan de tratamiento.</t>
  </si>
  <si>
    <t>Se a prueba o no se aprueba el resultado del indicador basado en el resultado anterior del avance del cuatrimestre.</t>
  </si>
  <si>
    <t>Se menciona la fecha que se relazo el seguimiento.</t>
  </si>
  <si>
    <t>Definición de los parámetros internos y externos que se han de tomar en consideración para la administración del riesgo (NTC ISO31000, Numeral 2.9). Se debe establecer el contexto tanto interno como externo de la entidad, además del contexto del proceso y sus activos de seguridad digital. Es posible hacer uso de herramientas y técnicas (Anexo 2 Técnicas para el Establecimiento del Contexto y Valoración del Riesgo - Guía de riesgos 2018).</t>
  </si>
  <si>
    <t>Plan de accion (incluye procesos transversales):</t>
  </si>
  <si>
    <t>Gestores que intervienen en el resgitro de inccidente:</t>
  </si>
  <si>
    <t>Mencionar fecha en la que se diligencia el Registro de incidente.</t>
  </si>
  <si>
    <t>Indicar de la lista desplegable la dependencia en la que se materializo el riesgo.</t>
  </si>
  <si>
    <t>Indicar de la lista desplegable el proceso que pertenece a la dependencia.</t>
  </si>
  <si>
    <t>Indicar de la lista desplegable el tipo de riesgo que se materializo.</t>
  </si>
  <si>
    <r>
      <t xml:space="preserve">Ejemplo #Caso Toyota
Una maquina tiene un problema de funcionamiento.
</t>
    </r>
    <r>
      <rPr>
        <b/>
        <sz val="11"/>
        <color theme="1"/>
        <rFont val="Calibri"/>
        <family val="2"/>
        <scheme val="minor"/>
      </rPr>
      <t xml:space="preserve">1. </t>
    </r>
    <r>
      <rPr>
        <sz val="11"/>
        <color theme="1"/>
        <rFont val="Calibri"/>
        <family val="2"/>
        <scheme val="minor"/>
      </rPr>
      <t>¿Por qué se averió la máquina?… El fusible se quemó debido a una sobrecarga.</t>
    </r>
  </si>
  <si>
    <r>
      <rPr>
        <b/>
        <sz val="11"/>
        <color theme="1"/>
        <rFont val="Calibri"/>
        <family val="2"/>
        <scheme val="minor"/>
      </rPr>
      <t>2.</t>
    </r>
    <r>
      <rPr>
        <sz val="11"/>
        <color theme="1"/>
        <rFont val="Calibri"/>
        <family val="2"/>
        <scheme val="minor"/>
      </rPr>
      <t xml:space="preserve"> ¿Por qué se sobrecargó?… Los cojinetes no contaban con suficiente lubricación.</t>
    </r>
  </si>
  <si>
    <r>
      <rPr>
        <b/>
        <sz val="11"/>
        <color theme="1"/>
        <rFont val="Calibri"/>
        <family val="2"/>
        <scheme val="minor"/>
      </rPr>
      <t xml:space="preserve">3. </t>
    </r>
    <r>
      <rPr>
        <sz val="11"/>
        <color theme="1"/>
        <rFont val="Calibri"/>
        <family val="2"/>
        <scheme val="minor"/>
      </rPr>
      <t>¿Por qué no tenían suficiente lubricación?… La bomba de lubricación no estaba haciendo circular suficiente aceite</t>
    </r>
  </si>
  <si>
    <r>
      <rPr>
        <b/>
        <sz val="11"/>
        <color theme="1"/>
        <rFont val="Calibri"/>
        <family val="2"/>
        <scheme val="minor"/>
      </rPr>
      <t>4.</t>
    </r>
    <r>
      <rPr>
        <sz val="11"/>
        <color theme="1"/>
        <rFont val="Calibri"/>
        <family val="2"/>
        <scheme val="minor"/>
      </rPr>
      <t xml:space="preserve"> ¿Por qué la bomba no estaba circulando suficiente aceite?… La bomba se encontraba obstruida con virutas de metal</t>
    </r>
  </si>
  <si>
    <r>
      <rPr>
        <b/>
        <sz val="11"/>
        <color theme="1"/>
        <rFont val="Calibri"/>
        <family val="2"/>
        <scheme val="minor"/>
      </rPr>
      <t xml:space="preserve">5. </t>
    </r>
    <r>
      <rPr>
        <sz val="11"/>
        <color theme="1"/>
        <rFont val="Calibri"/>
        <family val="2"/>
        <scheme val="minor"/>
      </rPr>
      <t>¿Por qué se encontraba obstruida con virutas de metal?… Porque la bomba no cuenta con filtro.</t>
    </r>
  </si>
  <si>
    <t>Mencionar causas que aun no se identifican en el mapa de riesgos asociadas al riesgo.</t>
  </si>
  <si>
    <t>Mencionar consecuencias que aun no se identifican en el mapa de riesgos asociadas al riesgo.</t>
  </si>
  <si>
    <t>Mencionar los controles relacionados en el mapa de riesgos que fueron vulnerados.</t>
  </si>
  <si>
    <t>Mencionar fecha en la que se detecto la materialización del riesgo.</t>
  </si>
  <si>
    <t>Redactar una descripción detallada que oriente al conocimiento de como se materializo el riesgo.</t>
  </si>
  <si>
    <t>Existe incidencia de materialización de este riesgo? (Mencione histórico)</t>
  </si>
  <si>
    <t>Mencionar histórico de anteriores registros de incidente que coincida con la materialización del riesgo.</t>
  </si>
  <si>
    <t>Plan de acción (incluye procesos transversales):</t>
  </si>
  <si>
    <t>Redactar las acciones que se toman como medidas de reacción y mitigación al riesgo materializado.</t>
  </si>
  <si>
    <r>
      <t xml:space="preserve">Responsables: </t>
    </r>
    <r>
      <rPr>
        <sz val="10"/>
        <color theme="1"/>
        <rFont val="Arial"/>
        <family val="2"/>
      </rPr>
      <t>mencionar los responsables a intervenir en el desarrollo del plan de acción.</t>
    </r>
  </si>
  <si>
    <r>
      <t xml:space="preserve">Fecha: </t>
    </r>
    <r>
      <rPr>
        <sz val="11"/>
        <color theme="1"/>
        <rFont val="Calibri"/>
        <family val="2"/>
        <scheme val="minor"/>
      </rPr>
      <t>mencionar la fecha fin de cumplimiento del plan de acción.</t>
    </r>
  </si>
  <si>
    <t>Redactar la lección aprendida para ser socializada y divulgada al interior de la entidad, con el propósito de evitar la reincidencia de la materialización del riesgo.</t>
  </si>
  <si>
    <r>
      <t xml:space="preserve">Responsables: </t>
    </r>
    <r>
      <rPr>
        <sz val="10"/>
        <color theme="1"/>
        <rFont val="Arial"/>
        <family val="2"/>
      </rPr>
      <t>mencionar los responsables a intervenir en el desarrollo de la divulgación de la lección aprendida.</t>
    </r>
  </si>
  <si>
    <r>
      <t xml:space="preserve">Fecha: </t>
    </r>
    <r>
      <rPr>
        <sz val="11"/>
        <color theme="1"/>
        <rFont val="Calibri"/>
        <family val="2"/>
        <scheme val="minor"/>
      </rPr>
      <t>mencionar la fecha fin de divulgación de la lección aprendida.</t>
    </r>
  </si>
  <si>
    <t>Gestores que intervienen en el registro de incidente:</t>
  </si>
  <si>
    <t>Mencionar todos los gestores que participan en la elaboración del registro de incidente.</t>
  </si>
  <si>
    <t>SDAE - Subdireccion de Diseñor y Analisis Estrategico</t>
  </si>
  <si>
    <t>DOCUMENTOS ASOCIADOS AL CONTROL</t>
  </si>
  <si>
    <t>Creación del documento</t>
  </si>
  <si>
    <t>03 de enero de 2018</t>
  </si>
  <si>
    <t xml:space="preserve">Modificación de los riesgos asociados </t>
  </si>
  <si>
    <t>24 de enero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</si>
  <si>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</si>
  <si>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30 de septiembre de 2019</t>
  </si>
  <si>
    <t>Seguimiento cuarto trimestre 2019</t>
  </si>
  <si>
    <t>31 de diciembre de 2019</t>
  </si>
  <si>
    <t>Definición, validación de riesgos a gestionar durante la vigencia 2020</t>
  </si>
  <si>
    <t>31 de enero de 2020</t>
  </si>
  <si>
    <t>Se identifican documentos como referencia de punto de control para la gestión del riesgo. 
Se actualizan indicadores.
Se registra gestión del primer cuatrimestre.</t>
  </si>
  <si>
    <t>30 de abril de 2020</t>
  </si>
  <si>
    <t>Actualización del contexto interno y externo frente al estado de pandemia.
Ajuste en la redacción del riesgo.
Se determinaron causas raíz.
Se relacionaron consecuencias directamente asociadas a las causas raíz.
Ajuste en la redacción de controles para dar cumplimiento a los lineamiento que establece la guía de administración del riesgo DAFP.
Identificación de apetito del riesgo.
Vinculación de avance II Cuatrimestre.
Se agrega pestaña de instructivo.</t>
  </si>
  <si>
    <t>30 DE ABRIL DE 2020</t>
  </si>
  <si>
    <t>31 DE AGOSTO DE 2020</t>
  </si>
  <si>
    <t>31 DE DICIEMBRE DE 2020</t>
  </si>
  <si>
    <t>El formato mapa de riesgos fue actualizado en II Cuatrimestre, por lo tanto las evidencias se revisaran en el periodo</t>
  </si>
  <si>
    <r>
      <rPr>
        <b/>
        <sz val="12"/>
        <rFont val="Arial"/>
        <family val="2"/>
      </rPr>
      <t>Página</t>
    </r>
    <r>
      <rPr>
        <sz val="12"/>
        <rFont val="Arial"/>
        <family val="2"/>
      </rPr>
      <t xml:space="preserve"> 1 de 6</t>
    </r>
  </si>
  <si>
    <r>
      <t xml:space="preserve">Políticos
</t>
    </r>
    <r>
      <rPr>
        <sz val="14"/>
        <rFont val="Arial"/>
        <family val="2"/>
      </rPr>
      <t>(Cambios de gobierno, legislación, políticas públicas, regulación).</t>
    </r>
  </si>
  <si>
    <t>Cambio de administración  que impliquen nuevas directrices, ajustes en programas y proyectos</t>
  </si>
  <si>
    <t>No tener recursos de utilizavción en tiempo real para solucionar emergencias en plazas de mercado, cuando no esté vigente el contrato de mantenimiento.</t>
  </si>
  <si>
    <r>
      <t xml:space="preserve">Estructura Organizacional
PERSONAS
</t>
    </r>
    <r>
      <rPr>
        <sz val="14"/>
        <rFont val="Arial"/>
        <family val="2"/>
      </rPr>
      <t>(competencia del personal, disponibilidad del personal, seguridad y salud ocupacional).</t>
    </r>
  </si>
  <si>
    <r>
      <t xml:space="preserve">Objetivo del Proceso Proceso
DISEÑO DEL PROCESO: </t>
    </r>
    <r>
      <rPr>
        <sz val="14"/>
        <rFont val="Arial"/>
        <family val="2"/>
      </rPr>
      <t>claridad en la descripción del alcance y objetivo del proceso.</t>
    </r>
  </si>
  <si>
    <t>Procedimientos y formatos no socializados en inducción, por tratarse de contratistas
Falta agilidad en la aprobación y socialización de algunos documentos (Ej PSB cada plaza)</t>
  </si>
  <si>
    <r>
      <t xml:space="preserve">Sociales y Culturales
</t>
    </r>
    <r>
      <rPr>
        <sz val="14"/>
        <rFont val="Arial"/>
        <family val="2"/>
      </rPr>
      <t>(demografía, responsabilidad social, orden público)</t>
    </r>
  </si>
  <si>
    <t>Inseguridad en los sectores de influencia de las plazas</t>
  </si>
  <si>
    <t xml:space="preserve">No tener recursos de utilizavción en tiempo real para solucionar emergencias en plazas de mercado, </t>
  </si>
  <si>
    <t>Personal asignado a plazas en 100% contratistas</t>
  </si>
  <si>
    <t>Imposibilidad de exigir cumplimiento de horarios</t>
  </si>
  <si>
    <t>Cultura de no pago, falta de liquidez, prestamos gota a gota.</t>
  </si>
  <si>
    <t>Baja recuperabilidad de la cartera (Riesgo para proceso Financiero)</t>
  </si>
  <si>
    <t>Paradigma Cultural en donde se los comerciantes ven el estado como ente que subsidia todo.</t>
  </si>
  <si>
    <t>Rotación frecuente de contratistas asignados para administrar las plazas distritales de mercado</t>
  </si>
  <si>
    <t>Percepción negativa del IPES por parte de algunos de los usuarios de los servicios</t>
  </si>
  <si>
    <r>
      <t xml:space="preserve">Legales y reglamentarios
</t>
    </r>
    <r>
      <rPr>
        <sz val="14"/>
        <rFont val="Arial"/>
        <family val="2"/>
      </rPr>
      <t>(Normatividad externa (leyes, decretos,
ordenanzas y acuerdos)</t>
    </r>
  </si>
  <si>
    <t>Cambios normativos que impliquen nuevas directrices, ajustes en programas y proyectos</t>
  </si>
  <si>
    <r>
      <t xml:space="preserve">Políticas, objetivos y estrategias implementadas
ESTRATÉGICOS
</t>
    </r>
    <r>
      <rPr>
        <sz val="14"/>
        <rFont val="Arial"/>
        <family val="2"/>
      </rPr>
      <t>(direccionamiento estratégico, planeación institucional,liderazgo, trabajo en equipo).</t>
    </r>
  </si>
  <si>
    <t>Recursos limitados para la operación y para infraestructura de las plazas de mercado. Recursos muy limitados para atender emergencias en las plazas de mercado, cuando no se cuente con contrato de mantenimiento vigente</t>
  </si>
  <si>
    <t>Incidentes que pongan en riesgo la vida y la salud de las personas (comerciantes, público y funcionarios) así como los activos de los comerciantes y los activos a cargo de la entidad.</t>
  </si>
  <si>
    <r>
      <t xml:space="preserve">Interrelación con otros procesos
INTERACCIONES CON OTROS PROCESOS: </t>
    </r>
    <r>
      <rPr>
        <sz val="14"/>
        <rFont val="Arial"/>
        <family val="2"/>
      </rPr>
      <t>relación precisa con otros procesos en cuanto a insumos, proveedores, productos, usuarios o clientes.</t>
    </r>
  </si>
  <si>
    <t xml:space="preserve">Problemas de abastecimiento
Parada de la actividad por medidas sanitarias. </t>
  </si>
  <si>
    <t>Pese a que nosotros estemos preparados contra el Coronavirus, a través de medidas de prevención de riesgos adecuadas. Nuestros proveedores, pueden no estarlo. Y dejar de suministrarnos las materias primas o servicios, esenciales para nuestra actividad y apoyo a la población objeto.
El Gobierno a través de nuevas leyes o decretos, puede llegar a ralentizar o parar nuestra actividad. Este riesgo ya se ha materializado en muchos países, pero puede volver a suceder. En el caso de un rebrote del Coronavirus en unos meses o años, como se está pronosticando.</t>
  </si>
  <si>
    <t>Sentencias judiciales que impliquen mayor cobertura de atención con el mismo presupuesto</t>
  </si>
  <si>
    <t>Limitaciones institucionales relacionadas con la entrega de impulsos económicos y microcréditos.</t>
  </si>
  <si>
    <t>Orden publico</t>
  </si>
  <si>
    <t>Atentados.
Atraco.
Violencia.</t>
  </si>
  <si>
    <t>Bajas tarifas en contratos de aprovechamiento de uso y contratos de arrendamiento de puestos locales y bodegas
Falta de articulación (agregar demanda) con proveedores de productos que se comercializan en las plazas de mercado.</t>
  </si>
  <si>
    <r>
      <t xml:space="preserve">Tecnológicos
</t>
    </r>
    <r>
      <rPr>
        <sz val="14"/>
        <rFont val="Arial"/>
        <family val="2"/>
      </rPr>
      <t>(Avances en tecnología, acceso a sistemas de información
externos, gobierno en línea)</t>
    </r>
  </si>
  <si>
    <t>Nuevas plataformas tecnológicas distritales que impliquen cambios de la infraestructura y la cultura organizacional de la entidad</t>
  </si>
  <si>
    <r>
      <t xml:space="preserve">Recursos y conocimientos con que se cuenta
FINANCIEROS
</t>
    </r>
    <r>
      <rPr>
        <sz val="14"/>
        <rFont val="Arial"/>
        <family val="2"/>
      </rPr>
      <t>(presupuesto de funcionamiento, recursos de inversión, infraestructura, capacidad instalada).</t>
    </r>
  </si>
  <si>
    <t xml:space="preserve">Deficiencias en las herramientas de medición, de gestión aplicativos no aprovechados al 100%, </t>
  </si>
  <si>
    <r>
      <t xml:space="preserve">Procedimientos asociados
</t>
    </r>
    <r>
      <rPr>
        <sz val="14"/>
        <rFont val="Arial"/>
        <family val="2"/>
      </rPr>
      <t>Pertinencia en los procedimientos que
desarrollan los procesos.</t>
    </r>
  </si>
  <si>
    <r>
      <t xml:space="preserve">Financieros
</t>
    </r>
    <r>
      <rPr>
        <sz val="14"/>
        <rFont val="Arial"/>
        <family val="2"/>
      </rPr>
      <t>(Disponibilidad de capital, liquidez, mercados
financieros, desempleo, competencia.)</t>
    </r>
  </si>
  <si>
    <t>Disminución en el Presupuesto asignado a la entidad.</t>
  </si>
  <si>
    <r>
      <t xml:space="preserve">Relaciones con las partes involucradas
COMUNICACIÓN INTERNA: </t>
    </r>
    <r>
      <rPr>
        <sz val="14"/>
        <rFont val="Arial"/>
        <family val="2"/>
      </rPr>
      <t>canales utilizados y su efectividad, flujo de la información necesaria para el desarrollo de las operaciones.</t>
    </r>
  </si>
  <si>
    <t>Alto pago de gastos recurrentes para el sostenimiento de las plazas de mercado a cargo del presupuesto de la entidad</t>
  </si>
  <si>
    <r>
      <t xml:space="preserve">Responsable del proceso </t>
    </r>
    <r>
      <rPr>
        <sz val="14"/>
        <rFont val="Arial"/>
        <family val="2"/>
      </rPr>
      <t>Grado de autoridad y responsabilidad de los funcionarios frente al proceso.</t>
    </r>
  </si>
  <si>
    <t>Crecimiento en número de grandes superficies en la ciudad y presencia de fruver formales y vendedores informales de fruver en sectores aledaños a las plazas de mercado</t>
  </si>
  <si>
    <r>
      <t xml:space="preserve">Activos de seguridad digital del proceso                                                                                                                                                                                                                                                                                                                                                                                                                                                              </t>
    </r>
    <r>
      <rPr>
        <sz val="14"/>
        <rFont val="Arial"/>
        <family val="2"/>
      </rPr>
      <t>Información, aplicaciones,
hardware entre otros, que se deben proteger para garantizar el funcionamiento interno de cada proceso, como de cara al ciudadano</t>
    </r>
  </si>
  <si>
    <t>Condiciones adversas que afectan la economía (precio dólar, cambio climático, bajo poder adquisitivo, entre otros).</t>
  </si>
  <si>
    <t>Aumento de cantidad de vendedores informales</t>
  </si>
  <si>
    <t>Desarticulación institucional y sectorial que no ha permitido la integración de respuestas integrales e integradoras a los comerciantes</t>
  </si>
  <si>
    <t xml:space="preserve">
Falta de trabajadores por enfermedad.</t>
  </si>
  <si>
    <t xml:space="preserve">
El COVID puede hacer que gran parte de nuestra plantilla, enferme en un periodo muy corto de tiempo. Esto puede generar miedo y psicosis entre los empleados, viéndose afectada la productividad y la Calidad de nuestros productos o servicios.</t>
  </si>
  <si>
    <t>1. Falta de continuidad en la gestión
2. Reprocesos, gestión ineficiente de las plazas de mercado
3. Baja nivel de gobernanza</t>
  </si>
  <si>
    <t>N.A.</t>
  </si>
  <si>
    <t>Interrupción del funcionamiento de las plazas de mercado (Sellamiento por  parte de la Secretaría de Salud, por incumplimiento de normas sanitarias y ambientales )</t>
  </si>
  <si>
    <t>No tener recursos de utilización en tiempo real para solucionar emergencias en plazas de mercado, cuando no esté vigente el contrato de mantenimiento.</t>
  </si>
  <si>
    <t>1. Rotación frecuente de los contratistas asignados como coordinadores/administradores de las plazas distritales de mercado, generando discontinuidad en la gestión y reprocesos, imposibilidad de exigir el cumplimiento de horarios, de incluirlos en los procesos de inducción de la entidad y de tener una trazabilidad más confiable de la información.</t>
  </si>
  <si>
    <t xml:space="preserve"> 2. La Secretaría de Salud puede detectar incumplimiento de las normas sanitarias y ambientales, generando medida sanitaria que impida seguir ejerciendo la actividad, con el consecuente impacto para los comerciantes y para los clientes de las plazas.</t>
  </si>
  <si>
    <t xml:space="preserve">Al no contar con recursos suficientes para solucionar emergencias en plazas de mercado, cuando no se tenga contrato de mantenimiento vigente, se puede llegar a presentar accidentes que pongan en riesgo la vida y la salud de las personas (comerciantes, público y funcionarios) así como los activos, en situaciones como : cortos eléctricos, tejas rotas, caida de muros, etc. </t>
  </si>
  <si>
    <t>No se ha adelantado el proceso de apertura del fondo ante la Subdirección Administrativa y Financiera</t>
  </si>
  <si>
    <t>1. Acccidentes que pongan en riesgo la vida y la salud de las personas (comerciantes, público y funcionarios) así como los activos de los comerciantes y los activos a cargo de la entidad.</t>
  </si>
  <si>
    <t>2.1. Falta de cumplimiento por parte de los comerciantes, de las normas sanitarias-ambientales, por desconocimiento del impacto del incumplimiento en la salud de las personas y en la continuidad de la operación de la Plaza Distrital de Mercado 
2.2. Falta de presupuesto para ejecutar los requerimientos de gestión e infraestructura de la Secretaria Distrital de Salud  
2.3 Falta de trazabilidad en el seguimiento a la corrección de los incumplimientos detectados en las visitas del equipo ambiental de SESEC Plazas, a los puestos de los comerciantes y a las zonas comunes de las plazas, se incumple el Plan de Saneamiento Básico en plazas de mercado.</t>
  </si>
  <si>
    <t>1. Posible  interrupción de la  operación de las plazas de mercado (Sellamiento por Salud), con consecuencias de pérdida económica por daño de los productos e ingresos dejados de percibir, 
2. Daño a la imagen que tienen los compradores sobre la calidad de los alimentos y la salubridad de las plazas, 
3. Impacto  negativo sobre la gestión del IPES en los entes de control que vigilan la entidad con posibles hallazgos.</t>
  </si>
  <si>
    <t>No se ha incluido la función de administrar operativamemte las plazas de mercado en el Manual de funciones de la entidad, para continuar el proceso de abrir el concurso respectivo.</t>
  </si>
  <si>
    <t xml:space="preserve">1. Falta de continuidad en la gestión
2. Reprocesos, trazabilidad no tan confiable de la información
3. Baja nivel de gobernanza
4. No cumplimiento a los objetivos de la Política de Soberanía y Seguridad Alimentaria 
5. Requerimientos entes de control </t>
  </si>
  <si>
    <r>
      <t xml:space="preserve">1.1. </t>
    </r>
    <r>
      <rPr>
        <u/>
        <sz val="11"/>
        <color theme="1"/>
        <rFont val="Arial"/>
        <family val="2"/>
      </rPr>
      <t>Control</t>
    </r>
    <r>
      <rPr>
        <sz val="11"/>
        <color theme="1"/>
        <rFont val="Arial"/>
        <family val="2"/>
      </rPr>
      <t xml:space="preserve">: Realizar Actas de entrega de gestión,  relacionando detalladamente la situación de la plaza en aspectos de legalización, recaudo, servicios públicos, además de los temas de cada equipo transversal de apoyo (Mercadeo, ambiental, psicosocial, infraestructura, jurídico) y situación de cada módulo, local y/o bodega. Dar inducción a los contratistas, sobre las  normas, procedimientos y formatos relacionados con la operación de la plaza, La socialización se realiza durante las reuniones de administradores. 
</t>
    </r>
    <r>
      <rPr>
        <u/>
        <sz val="11"/>
        <color theme="1"/>
        <rFont val="Arial"/>
        <family val="2"/>
      </rPr>
      <t>Responsable</t>
    </r>
    <r>
      <rPr>
        <sz val="11"/>
        <color theme="1"/>
        <rFont val="Arial"/>
        <family val="2"/>
      </rPr>
      <t xml:space="preserve">: Administrador saliente (quien entrega la plaza), Coordinadoras operativas de plazas, Profesional Especializado de planta y equipo administrativo SESEC.
</t>
    </r>
    <r>
      <rPr>
        <u/>
        <sz val="11"/>
        <color theme="1"/>
        <rFont val="Arial"/>
        <family val="2"/>
      </rPr>
      <t>Periodicidad</t>
    </r>
    <r>
      <rPr>
        <sz val="11"/>
        <color theme="1"/>
        <rFont val="Arial"/>
        <family val="2"/>
      </rPr>
      <t xml:space="preserve">: Cuando haya cambio de contratista en cada plaza, se diligencia el acta de entrega. La inducción se realiza cuando lleguen contratistas nuevos.
</t>
    </r>
    <r>
      <rPr>
        <u/>
        <sz val="11"/>
        <color theme="1"/>
        <rFont val="Arial"/>
        <family val="2"/>
      </rPr>
      <t>Propósito</t>
    </r>
    <r>
      <rPr>
        <sz val="11"/>
        <color theme="1"/>
        <rFont val="Arial"/>
        <family val="2"/>
      </rPr>
      <t xml:space="preserve">: Dar a conocer a los contratistas los controles operacionales en la administración de Plazas y la situación de la plaza y de cada módulo.
</t>
    </r>
    <r>
      <rPr>
        <u/>
        <sz val="11"/>
        <color theme="1"/>
        <rFont val="Arial"/>
        <family val="2"/>
      </rPr>
      <t>Cómo se realiza</t>
    </r>
    <r>
      <rPr>
        <sz val="11"/>
        <color theme="1"/>
        <rFont val="Arial"/>
        <family val="2"/>
      </rPr>
      <t xml:space="preserve">: El acta de entrega de gestión se diligencia por el administrador saliente y se revisa punto a punto con el administrador que recibe la plaza. La inducción se inicia con la generalidad a cargo del Profesional Especializado, y continuando con temas específicos por el equipo administrativo, sobre los procedimientos y formatos del proceso publicados en el drive del SIGD-MIPG de la entidad, y los de otros procesos aplicables.
</t>
    </r>
    <r>
      <rPr>
        <u/>
        <sz val="11"/>
        <color theme="1"/>
        <rFont val="Arial"/>
        <family val="2"/>
      </rPr>
      <t>En caso de detectar desviaciones</t>
    </r>
    <r>
      <rPr>
        <sz val="11"/>
        <color theme="1"/>
        <rFont val="Arial"/>
        <family val="2"/>
      </rPr>
      <t xml:space="preserve">: Si el contratista presenta dificultad, se realiza acompañamiento por parte de personal con experiencia.
</t>
    </r>
    <r>
      <rPr>
        <u/>
        <sz val="11"/>
        <color theme="1"/>
        <rFont val="Arial"/>
        <family val="2"/>
      </rPr>
      <t>Evidencia de su verificación</t>
    </r>
    <r>
      <rPr>
        <sz val="11"/>
        <color theme="1"/>
        <rFont val="Arial"/>
        <family val="2"/>
      </rPr>
      <t>: Acta de entrega de gestión debidamente firmada y con todas las bases y documentos soporte de las novedades. Como evidencia de socialización, quedan actas y planillas de asistencia de la reunión. Lista de chequeo de inducción, firmada por el contratista nuevo. Si no se llega a realizar la reunión, se socializa a través de correo electrónico.</t>
    </r>
  </si>
  <si>
    <r>
      <rPr>
        <u/>
        <sz val="11"/>
        <color theme="1"/>
        <rFont val="Arial"/>
        <family val="2"/>
      </rPr>
      <t>1.2 Control</t>
    </r>
    <r>
      <rPr>
        <sz val="11"/>
        <color theme="1"/>
        <rFont val="Arial"/>
        <family val="2"/>
      </rPr>
      <t xml:space="preserve">: Verificar la gestión individual según obligaciones contractuales y metas del plan de acción de la entidad.,
</t>
    </r>
    <r>
      <rPr>
        <u/>
        <sz val="11"/>
        <color theme="1"/>
        <rFont val="Arial"/>
        <family val="2"/>
      </rPr>
      <t>Responsable</t>
    </r>
    <r>
      <rPr>
        <sz val="11"/>
        <color theme="1"/>
        <rFont val="Arial"/>
        <family val="2"/>
      </rPr>
      <t xml:space="preserve">: Supervisor del contrato y apoyo de la supervisión.
</t>
    </r>
    <r>
      <rPr>
        <u/>
        <sz val="11"/>
        <color theme="1"/>
        <rFont val="Arial"/>
        <family val="2"/>
      </rPr>
      <t>Periodicidad</t>
    </r>
    <r>
      <rPr>
        <sz val="11"/>
        <color theme="1"/>
        <rFont val="Arial"/>
        <family val="2"/>
      </rPr>
      <t xml:space="preserve">: Mensual
Propósito: las evidencias de que los contratistas hayan ejecutado las actividades según lo definido en sus obligaciones contractuales, y que se conservan los soportes documentales. 
</t>
    </r>
    <r>
      <rPr>
        <u/>
        <sz val="11"/>
        <color theme="1"/>
        <rFont val="Arial"/>
        <family val="2"/>
      </rPr>
      <t>Cómo se realiza</t>
    </r>
    <r>
      <rPr>
        <sz val="11"/>
        <color theme="1"/>
        <rFont val="Arial"/>
        <family val="2"/>
      </rPr>
      <t xml:space="preserve">: En reuniones de seguimiento, el equipo administrativo verifica las evidencias y las conservan en el drive de la Subdirección (Por mes, por plaza). 
</t>
    </r>
    <r>
      <rPr>
        <u/>
        <sz val="11"/>
        <color theme="1"/>
        <rFont val="Arial"/>
        <family val="2"/>
      </rPr>
      <t>En caso de detectar desviaciones</t>
    </r>
    <r>
      <rPr>
        <sz val="11"/>
        <color theme="1"/>
        <rFont val="Arial"/>
        <family val="2"/>
      </rPr>
      <t xml:space="preserve">: Establecen acciones de contingencia.
</t>
    </r>
    <r>
      <rPr>
        <u/>
        <sz val="11"/>
        <color theme="1"/>
        <rFont val="Arial"/>
        <family val="2"/>
      </rPr>
      <t>Evidencia de su verificación</t>
    </r>
    <r>
      <rPr>
        <sz val="11"/>
        <color theme="1"/>
        <rFont val="Arial"/>
        <family val="2"/>
      </rPr>
      <t>: El supervisor del contrato autoriza la informes de ejecución de contrato.</t>
    </r>
  </si>
  <si>
    <r>
      <t>2.1</t>
    </r>
    <r>
      <rPr>
        <u/>
        <sz val="11"/>
        <color theme="1"/>
        <rFont val="Arial"/>
        <family val="2"/>
      </rPr>
      <t xml:space="preserve"> Control</t>
    </r>
    <r>
      <rPr>
        <sz val="11"/>
        <color theme="1"/>
        <rFont val="Arial"/>
        <family val="2"/>
      </rPr>
      <t xml:space="preserve">: Hacer seguimiento al cumplimiento de normas, por los comerciantes y administradores (Los controles operaciones incluyen, entre otros, los siguientes: FO-706 Jornadas integrales de limpieza, FO-547 Recolección de residuos sólidos. Los mencionados formatos están referenciados en los documentos Planes de Saneamiento en Plazas de Mercado). 
</t>
    </r>
    <r>
      <rPr>
        <u/>
        <sz val="11"/>
        <color theme="1"/>
        <rFont val="Arial"/>
        <family val="2"/>
      </rPr>
      <t>Responsable</t>
    </r>
    <r>
      <rPr>
        <sz val="11"/>
        <color theme="1"/>
        <rFont val="Arial"/>
        <family val="2"/>
      </rPr>
      <t xml:space="preserve">: Profesionales ambientales de SESEC-Plazas, y Coordinadoras operativas de plazas.
</t>
    </r>
    <r>
      <rPr>
        <u/>
        <sz val="11"/>
        <color theme="1"/>
        <rFont val="Arial"/>
        <family val="2"/>
      </rPr>
      <t>Periodicidad</t>
    </r>
    <r>
      <rPr>
        <sz val="11"/>
        <color theme="1"/>
        <rFont val="Arial"/>
        <family val="2"/>
      </rPr>
      <t xml:space="preserve">: Mensual, según cronograma de actividades de los contratos  relacionados con jornadas de desinfección y control de vectores, recarga de extintores, trabajos en alturas, etc. 
</t>
    </r>
    <r>
      <rPr>
        <u/>
        <sz val="11"/>
        <color theme="1"/>
        <rFont val="Arial"/>
        <family val="2"/>
      </rPr>
      <t>Propósito</t>
    </r>
    <r>
      <rPr>
        <sz val="11"/>
        <color theme="1"/>
        <rFont val="Arial"/>
        <family val="2"/>
      </rPr>
      <t xml:space="preserve">: Verificar cumplimiento de las normas y controles operacionales . 
</t>
    </r>
    <r>
      <rPr>
        <u/>
        <sz val="11"/>
        <color theme="1"/>
        <rFont val="Arial"/>
        <family val="2"/>
      </rPr>
      <t>Cómo se realiza</t>
    </r>
    <r>
      <rPr>
        <sz val="11"/>
        <color theme="1"/>
        <rFont val="Arial"/>
        <family val="2"/>
      </rPr>
      <t xml:space="preserve">: Directamente en los puestos, locales, módulos o bodegas,
</t>
    </r>
    <r>
      <rPr>
        <u/>
        <sz val="11"/>
        <color theme="1"/>
        <rFont val="Arial"/>
        <family val="2"/>
      </rPr>
      <t>En caso de detectar desviaciones</t>
    </r>
    <r>
      <rPr>
        <sz val="11"/>
        <color theme="1"/>
        <rFont val="Arial"/>
        <family val="2"/>
      </rPr>
      <t xml:space="preserve">: Se consigna el compromiso de mejora, con una fecha para su verificación,. Se generan campañasde motivación e incentivos, asì como campañas pedagógicas.
</t>
    </r>
    <r>
      <rPr>
        <u/>
        <sz val="11"/>
        <color theme="1"/>
        <rFont val="Arial"/>
        <family val="2"/>
      </rPr>
      <t>Evidencia de su verificación</t>
    </r>
    <r>
      <rPr>
        <sz val="11"/>
        <color theme="1"/>
        <rFont val="Arial"/>
        <family val="2"/>
      </rPr>
      <t xml:space="preserve">: En el consolidado de seguimiento PSB (Código por asignar en el SIG) .   Cualquier desviación se informa a la supervisión de los contratos en SDAE.
</t>
    </r>
  </si>
  <si>
    <r>
      <t xml:space="preserve">2.2. </t>
    </r>
    <r>
      <rPr>
        <u/>
        <sz val="11"/>
        <color theme="1"/>
        <rFont val="Arial"/>
        <family val="2"/>
      </rPr>
      <t>Control</t>
    </r>
    <r>
      <rPr>
        <sz val="11"/>
        <color theme="1"/>
        <rFont val="Arial"/>
        <family val="2"/>
      </rPr>
      <t xml:space="preserve">: Priorizar aquellos requerimientos de infraestructura/ mantenimiento reportados a por SESEC a SDAE. 
</t>
    </r>
    <r>
      <rPr>
        <u/>
        <sz val="11"/>
        <color theme="1"/>
        <rFont val="Arial"/>
        <family val="2"/>
      </rPr>
      <t>Responsable</t>
    </r>
    <r>
      <rPr>
        <sz val="11"/>
        <color theme="1"/>
        <rFont val="Arial"/>
        <family val="2"/>
      </rPr>
      <t xml:space="preserve">: Subdirector SESEC en conjunto/coordinación con la Subdirección SDAE. 
</t>
    </r>
    <r>
      <rPr>
        <u/>
        <sz val="11"/>
        <color theme="1"/>
        <rFont val="Arial"/>
        <family val="2"/>
      </rPr>
      <t>Periodicidad</t>
    </r>
    <r>
      <rPr>
        <sz val="11"/>
        <color theme="1"/>
        <rFont val="Arial"/>
        <family val="2"/>
      </rPr>
      <t xml:space="preserve">: Mensual
</t>
    </r>
    <r>
      <rPr>
        <u/>
        <sz val="11"/>
        <color theme="1"/>
        <rFont val="Arial"/>
        <family val="2"/>
      </rPr>
      <t>Propósito</t>
    </r>
    <r>
      <rPr>
        <sz val="11"/>
        <color theme="1"/>
        <rFont val="Arial"/>
        <family val="2"/>
      </rPr>
      <t xml:space="preserve">: Optimizar el presupuesto limitrado.
</t>
    </r>
    <r>
      <rPr>
        <u/>
        <sz val="11"/>
        <color theme="1"/>
        <rFont val="Arial"/>
        <family val="2"/>
      </rPr>
      <t>Cómo se realiza</t>
    </r>
    <r>
      <rPr>
        <sz val="11"/>
        <color theme="1"/>
        <rFont val="Arial"/>
        <family val="2"/>
      </rPr>
      <t xml:space="preserve">: Participación de SESEC en el Comité de SDAE, informando los requerimientos priorizados.
</t>
    </r>
    <r>
      <rPr>
        <u/>
        <sz val="11"/>
        <color theme="1"/>
        <rFont val="Arial"/>
        <family val="2"/>
      </rPr>
      <t>En caso de detectar desviaciones</t>
    </r>
    <r>
      <rPr>
        <sz val="11"/>
        <color theme="1"/>
        <rFont val="Arial"/>
        <family val="2"/>
      </rPr>
      <t xml:space="preserve">: En el Comité de  revisión mensual en SDAE se solucionan en coordinación de las dos subdirecciones.
</t>
    </r>
    <r>
      <rPr>
        <u/>
        <sz val="11"/>
        <color theme="1"/>
        <rFont val="Arial"/>
        <family val="2"/>
      </rPr>
      <t>Evidencia de su verificación</t>
    </r>
    <r>
      <rPr>
        <sz val="11"/>
        <color theme="1"/>
        <rFont val="Arial"/>
        <family val="2"/>
      </rPr>
      <t xml:space="preserve">: Radicados de las prioridades y actas del Comité SDAE.
</t>
    </r>
  </si>
  <si>
    <r>
      <t xml:space="preserve">2.3 </t>
    </r>
    <r>
      <rPr>
        <u/>
        <sz val="11"/>
        <color theme="1"/>
        <rFont val="Arial"/>
        <family val="2"/>
      </rPr>
      <t>Control:</t>
    </r>
    <r>
      <rPr>
        <sz val="11"/>
        <color theme="1"/>
        <rFont val="Arial"/>
        <family val="2"/>
      </rPr>
      <t xml:space="preserve"> Registrar la trazabilidad de cumplimiento de los compromisos acordados en las visitas de seguimiento.
</t>
    </r>
    <r>
      <rPr>
        <u/>
        <sz val="11"/>
        <color theme="1"/>
        <rFont val="Arial"/>
        <family val="2"/>
      </rPr>
      <t>Responsable</t>
    </r>
    <r>
      <rPr>
        <sz val="11"/>
        <color theme="1"/>
        <rFont val="Arial"/>
        <family val="2"/>
      </rPr>
      <t xml:space="preserve">: Equipo ambiental de SESEC-Coordinadoras operativas de plazas.
</t>
    </r>
    <r>
      <rPr>
        <u/>
        <sz val="11"/>
        <color theme="1"/>
        <rFont val="Arial"/>
        <family val="2"/>
      </rPr>
      <t>Periodicidad</t>
    </r>
    <r>
      <rPr>
        <sz val="11"/>
        <color theme="1"/>
        <rFont val="Arial"/>
        <family val="2"/>
      </rPr>
      <t xml:space="preserve">: Mensual.
</t>
    </r>
    <r>
      <rPr>
        <u/>
        <sz val="11"/>
        <color theme="1"/>
        <rFont val="Arial"/>
        <family val="2"/>
      </rPr>
      <t>Propósito</t>
    </r>
    <r>
      <rPr>
        <sz val="11"/>
        <color theme="1"/>
        <rFont val="Arial"/>
        <family val="2"/>
      </rPr>
      <t xml:space="preserve">: Dejar evidencia de la continuidad de la gestión, para garantizar el logro de los compromisos y la mejora de aplicación de controles operacionales.
</t>
    </r>
    <r>
      <rPr>
        <u/>
        <sz val="11"/>
        <color theme="1"/>
        <rFont val="Arial"/>
        <family val="2"/>
      </rPr>
      <t>Cómo se realiza</t>
    </r>
    <r>
      <rPr>
        <sz val="11"/>
        <color theme="1"/>
        <rFont val="Arial"/>
        <family val="2"/>
      </rPr>
      <t xml:space="preserve">: Verificar el cumplimiento de PSB Plan de Saneamiento Básico y de la implementación de los correctivos para subsanar hallazgos de los entes de control. 
</t>
    </r>
    <r>
      <rPr>
        <u/>
        <sz val="11"/>
        <color theme="1"/>
        <rFont val="Arial"/>
        <family val="2"/>
      </rPr>
      <t>En caso de detectar desviaciones</t>
    </r>
    <r>
      <rPr>
        <sz val="11"/>
        <color theme="1"/>
        <rFont val="Arial"/>
        <family val="2"/>
      </rPr>
      <t xml:space="preserve">: En caso de incumplimientos reiterados, se generará requerimientos por incumplimiento a la Resolución 018 de 0217, Reglamento de PDM, con appoyo del equipo jurídico de SESEC-Plazas. 
</t>
    </r>
    <r>
      <rPr>
        <u/>
        <sz val="11"/>
        <color theme="1"/>
        <rFont val="Arial"/>
        <family val="2"/>
      </rPr>
      <t>Evidencia de su verificación</t>
    </r>
    <r>
      <rPr>
        <sz val="11"/>
        <color theme="1"/>
        <rFont val="Arial"/>
        <family val="2"/>
      </rPr>
      <t xml:space="preserve">:  Se diligencia el informe de seguimiento consolidado, por módulo, por sección, y se consolida el resultado de cada plaza, para el respectivo informe. El formato está en proceso de publicación en el SIG. </t>
    </r>
  </si>
  <si>
    <r>
      <t xml:space="preserve">3.2. </t>
    </r>
    <r>
      <rPr>
        <u/>
        <sz val="11"/>
        <color theme="1"/>
        <rFont val="Arial"/>
        <family val="2"/>
      </rPr>
      <t>Control</t>
    </r>
    <r>
      <rPr>
        <sz val="11"/>
        <color theme="1"/>
        <rFont val="Arial"/>
        <family val="2"/>
      </rPr>
      <t xml:space="preserve">: Priorizar aquellos requerimientos de infraestructura/ mantenimiento reportados a por SESEC a SDAE. 
</t>
    </r>
    <r>
      <rPr>
        <u/>
        <sz val="11"/>
        <color theme="1"/>
        <rFont val="Arial"/>
        <family val="2"/>
      </rPr>
      <t>Responsable</t>
    </r>
    <r>
      <rPr>
        <sz val="11"/>
        <color theme="1"/>
        <rFont val="Arial"/>
        <family val="2"/>
      </rPr>
      <t xml:space="preserve">: Subdirector SESEC en conjunto/coordinación con la Subdirección SDAE. 
</t>
    </r>
    <r>
      <rPr>
        <u/>
        <sz val="11"/>
        <color theme="1"/>
        <rFont val="Arial"/>
        <family val="2"/>
      </rPr>
      <t>Periodicidad</t>
    </r>
    <r>
      <rPr>
        <sz val="11"/>
        <color theme="1"/>
        <rFont val="Arial"/>
        <family val="2"/>
      </rPr>
      <t xml:space="preserve">: Mensual
</t>
    </r>
    <r>
      <rPr>
        <u/>
        <sz val="11"/>
        <color theme="1"/>
        <rFont val="Arial"/>
        <family val="2"/>
      </rPr>
      <t>Propósito</t>
    </r>
    <r>
      <rPr>
        <sz val="11"/>
        <color theme="1"/>
        <rFont val="Arial"/>
        <family val="2"/>
      </rPr>
      <t xml:space="preserve">: Optimizar el presupuesto limitrado.
</t>
    </r>
    <r>
      <rPr>
        <u/>
        <sz val="11"/>
        <color theme="1"/>
        <rFont val="Arial"/>
        <family val="2"/>
      </rPr>
      <t>Cómo se realiza</t>
    </r>
    <r>
      <rPr>
        <sz val="11"/>
        <color theme="1"/>
        <rFont val="Arial"/>
        <family val="2"/>
      </rPr>
      <t xml:space="preserve">: Participación de SESEC en el Comité de SDAE, informando los requerimientos priorizados.
</t>
    </r>
    <r>
      <rPr>
        <u/>
        <sz val="11"/>
        <color theme="1"/>
        <rFont val="Arial"/>
        <family val="2"/>
      </rPr>
      <t>En caso de detectar desviaciones</t>
    </r>
    <r>
      <rPr>
        <sz val="11"/>
        <color theme="1"/>
        <rFont val="Arial"/>
        <family val="2"/>
      </rPr>
      <t xml:space="preserve">: En el Comité de  revisión mensual en SDAE se solucionan en coordinación de las dos subdirecciones.
</t>
    </r>
    <r>
      <rPr>
        <u/>
        <sz val="11"/>
        <color theme="1"/>
        <rFont val="Arial"/>
        <family val="2"/>
      </rPr>
      <t>Evidencia de su verificación</t>
    </r>
    <r>
      <rPr>
        <sz val="11"/>
        <color theme="1"/>
        <rFont val="Arial"/>
        <family val="2"/>
      </rPr>
      <t xml:space="preserve">: Radicados de las prioridades y actas del Comité SDAE.
</t>
    </r>
  </si>
  <si>
    <t xml:space="preserve">1. Implementar una herramienta, en la que se identifique el plan de contratación de los administradores/coordinadores de plazas de mercado que cumplan los perfiles requeridos, con cobertura de la vigencia, en la que se identifique: No. de contrato, fecha de inicio y fecha de finalización del contrato, plazas asignadas con alertas de vencimientos de los contratos, de manera que se realice el proceso de contratación con la suficiente anticipación y garantizar que en  todo momento la plaza cuente con un responsable asignado a quien se realice el empalme que le permita tener la información disponible de todos los aspectos de la plaza, para su adecuada gestión. 
</t>
  </si>
  <si>
    <t>Herramienta implementada</t>
  </si>
  <si>
    <t>Con el respectivo código de gestion documental, cuando SIG publique</t>
  </si>
  <si>
    <t>Subdirector SESEC y Profesional especializado proyecto 1041</t>
  </si>
  <si>
    <t>Días del cuatrimestre en los cuales las plazas no cuenten con administrador asignado</t>
  </si>
  <si>
    <t>2. Realizar seguimiento con el equipo administrativo, al cumplimiento, por parte de los administradores de las plazas, de la entrega y recepción de las plazas de mercado con formato "Entrega de Gestión" y bases estandarizadas. Se solicita a través de correo electrónico y la evidencia queda en el correo y en el drive de la Subdirección (Bitácoras por mes, por responsable), incluyendo las bases de datos para facturación, los inventarios documentales  y físicos de bienes cuando sea informada oportunamente de los cambios de personal en plazas.</t>
  </si>
  <si>
    <t xml:space="preserve">Actas de entrega de gestión, actas de reunión, bitácoras </t>
  </si>
  <si>
    <t xml:space="preserve">Contratistas del equipo administrativo, asignados por los Profesionales SESEC (Carlos Trujillo B., Luz Mery Pinilla M), </t>
  </si>
  <si>
    <t>Porcentaje de entregas de gestión (empalmes) entre gerentes, se sustenta con acta de entrega.
Porcentaje de cumplimiento del avance de las metas del plan de acción, como resultado del seguimiento</t>
  </si>
  <si>
    <t>1. Realizar seguimiento al cumplimiento de las observaciones encontradas por la Secretaría Distrital de Salud en las visitas de Inspección, Vigilancia y Control (IVC) para mantener la cantidad de plazas con calificación favorable por parte de la Sec de Salud. 
2. Intensificar los controles y documentar las modificaciones en intensidad o frecuencia, con ocasión de la pandemia del COVID-19.
3. Continuar con el seguimiento y control a los expendios de cárnicos, para detectar y prevenir la realización de actividades de desposte, aplicando las sanciones previstas en el reglamento de plazas de mercado, cuando sea el caso. Circularizar normas y prohibiciones.
4. Desmontar la venta de animales vivos en las plazas distritales de mercado</t>
  </si>
  <si>
    <t>Subdirector y Profesional especializado proyecto 1041. 
Coordinadores plazas y profesionales equipo ambiental SESEC y SDAE</t>
  </si>
  <si>
    <t>Número de plazas con concepto favorable /Total de plazas</t>
  </si>
  <si>
    <t>SESEC solicitará a SDAE incorporar modificación en los contratos de mantenimiento vigentes  la que quede estipulado que la priorización de las intervenciones sea conjunta entre SESEC y SDAE, que en los nuevos contratos de mantenimiento quede esta misma cláusula. 
En la medida que el prespupuesto ajustado por emergencia sanitaria lo permita, contratar personal con conocimiento técnico en reparaciones para fungir como todero en el apoyo de labores de reparaciones menores que impliquen riesgo, y solicitar concepto a la Subdirección jurídica la vía para crear el fondo de caja menor para emergencias en las plazas de mercado.</t>
  </si>
  <si>
    <t>Memorando</t>
  </si>
  <si>
    <t>Subdirector SESEC y profesionales especializados proyecto 1041.</t>
  </si>
  <si>
    <t>Cumplimiento de actividades priorizadas, a través del contrato de mantenimiento preventivo y correctivo</t>
  </si>
  <si>
    <t>Se diseñó la herramienta de control y se está aplicando en modo de prueba para ajustar antes de formalizar en el SIG</t>
  </si>
  <si>
    <t>Carpeta 1-A. Formato control de asignaciones en plazas</t>
  </si>
  <si>
    <t>Se está haciendo seguimiento a cada entrega entre administradores/ coordinadores con lista de revisión en prueba</t>
  </si>
  <si>
    <t>Carpeta 1B. Lista de chequeo de las entregas de gestión</t>
  </si>
  <si>
    <t>1. Se ha hecho seguimiento por el equipo ambiental, los administradores y el equipo de infraestructura. Lasobservaciones de gestión las aplican los comerciantes y administradores, las observaciones de infraestructura las ejecuta SDAE a través del contrato de mantenimiento.
2. Se intensificaron los controles por la pandemia, lo cual ha sido verificado por la SDS</t>
  </si>
  <si>
    <t>Carpeta 2-A. Seguimientos realizados por el equipo ambiental y calificaciones IVC de la SDS
Carpeta 2-B. Seguimientos equipo de infraestructura
Carpeta 2-C- Expedientes sobre desmonte de la venta de amimales vivos que se realizó en la plaza de mercado Carlos E. Restrepo</t>
  </si>
  <si>
    <t>La reducción del presupuesto afectó el tema de contratación por el momento</t>
  </si>
  <si>
    <t>Se lleva control de contratos de PDM</t>
  </si>
  <si>
    <t xml:space="preserve">Registro de contratos de plazas en el drive
https://drive.google.com/drive/u/0/folders/0AIx1WEACX2lyUk9PVA
Cada riesgo, conserva una carpeta donde se le asocian las evidencias de los controles </t>
  </si>
  <si>
    <t>El total de días del cuatrimestre las Plazas tuvieron un administrador y su equipo de apoyo</t>
  </si>
  <si>
    <t>Se realizan las Actas de Entrega de Gestión con sus sportes, las cuales llevan ahora visto bueno de las Coordinadoras</t>
  </si>
  <si>
    <t xml:space="preserve">Actas de entrega de gestión en el drive
https://drive.google.com/drive/u/0/folders/0AIx1WEACX2lyUk9PVA
Cada riesgo, conserva una carpeta donde se le asocian las evidencias de los controles </t>
  </si>
  <si>
    <t>Se han verificado todas las actas y se han realizado las observaciones pertinentes</t>
  </si>
  <si>
    <t>Se lleva control del equipo ambiental, de cumplimiento de protocolos de bioseguridad y seguimiento a PSB en Plazas</t>
  </si>
  <si>
    <t xml:space="preserve">Las evidencias de seguimiento en el DIRVE
https://drive.google.com/drive/u/0/folders/0AIx1WEACX2lyUk9PVA
Cada riesgo, conserva una carpeta donde se le asocian las evidencias de los controles </t>
  </si>
  <si>
    <t>El control de solicitudes se lleva, no hay contrato de mtto vigente en SDAE</t>
  </si>
  <si>
    <t>Cuadro control de requerimientos de infraestructura. En este momento no hay contrato de mtto vogente</t>
  </si>
  <si>
    <t xml:space="preserve">Control de solicitudes en el drive
https://drive.google.com/drive/u/0/folders/0AIx1WEACX2lyUk9PVA
Cada riesgo, conserva una carpeta donde se le asocian las evidencias de los controles </t>
  </si>
  <si>
    <t>N/A</t>
  </si>
  <si>
    <t>SE REALIZA LA VERIFICACION DE LOS SOPORTES CARGADOS AL DRIVE, PESE A QUE EN EL PLAN DE TRATAMIENTO NO SE ESPECIFICARON LOS FORMATOS DE SOPORTE, LOS PRESENTADOS CUMPLEN CON LOS CRITERIOS NECESARIOS PARA SOPORTAR EL AVANCE</t>
  </si>
  <si>
    <t xml:space="preserve">SE REALIZA LA VALIDACION DE LOS SOPORTES </t>
  </si>
  <si>
    <t xml:space="preserve">LOS SOPORTES CUMPLEN CON LA INFORMACION DEFINIDA EN EL PLAN DE TRATAMIENTO </t>
  </si>
  <si>
    <t>21/109/2020</t>
  </si>
  <si>
    <t xml:space="preserve">NO FUE POSIBLE CONSULTAR LA EVIDENCIA, EL LINK NO CONDUCE A LA CARPETA MENCIONADA Y SE REALIZO UNA BUSQUEDA EN LA CARPETA DE GESTION DE RIESGOS SIN EMBARGO NO SE PUDO IDENTIFCAR EL SOPORTE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</si>
</sst>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51"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sz val="11"/>
      <name val="Calibri"/>
      <family val="2"/>
    </font>
    <font>
      <b/>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1"/>
      <color theme="5"/>
      <name val="Arial"/>
      <family val="2"/>
    </font>
    <font>
      <sz val="11"/>
      <color theme="4"/>
      <name val="Arial"/>
      <family val="2"/>
    </font>
    <font>
      <sz val="11"/>
      <color theme="4"/>
      <name val="Calibri"/>
      <family val="2"/>
      <scheme val="minor"/>
    </font>
    <font>
      <b/>
      <sz val="8"/>
      <color theme="1"/>
      <name val="Arial"/>
      <family val="2"/>
    </font>
    <font>
      <sz val="10"/>
      <color theme="0" tint="-0.499984740745262"/>
      <name val="Arial"/>
      <family val="2"/>
    </font>
    <font>
      <b/>
      <sz val="12"/>
      <color theme="1"/>
      <name val="Arial"/>
      <family val="2"/>
    </font>
    <font>
      <b/>
      <sz val="14"/>
      <color theme="1"/>
      <name val="Arial"/>
      <family val="2"/>
    </font>
    <font>
      <b/>
      <sz val="24"/>
      <color theme="1"/>
      <name val="Calibri"/>
      <family val="2"/>
      <scheme val="minor"/>
    </font>
    <font>
      <b/>
      <sz val="16"/>
      <color theme="1"/>
      <name val="Calibri"/>
      <family val="2"/>
      <scheme val="minor"/>
    </font>
    <font>
      <b/>
      <sz val="26"/>
      <color theme="1"/>
      <name val="Calibri"/>
      <family val="2"/>
      <scheme val="minor"/>
    </font>
    <font>
      <sz val="12"/>
      <name val="Arial"/>
      <family val="2"/>
    </font>
    <font>
      <b/>
      <sz val="12"/>
      <name val="Arial"/>
      <family val="2"/>
    </font>
    <font>
      <sz val="16"/>
      <name val="Arial"/>
      <family val="2"/>
    </font>
    <font>
      <b/>
      <sz val="16"/>
      <name val="Arial"/>
      <family val="2"/>
    </font>
    <font>
      <b/>
      <sz val="14"/>
      <name val="Arial"/>
      <family val="2"/>
    </font>
    <font>
      <sz val="14"/>
      <name val="Arial"/>
      <family val="2"/>
    </font>
    <font>
      <sz val="14"/>
      <color theme="1"/>
      <name val="Arial"/>
      <family val="2"/>
    </font>
    <font>
      <sz val="9"/>
      <color theme="1"/>
      <name val="Arial"/>
      <family val="2"/>
    </font>
    <font>
      <sz val="14"/>
      <color rgb="FFFF0000"/>
      <name val="Arial"/>
      <family val="2"/>
    </font>
    <font>
      <u/>
      <sz val="11"/>
      <color theme="1"/>
      <name val="Arial"/>
      <family val="2"/>
    </font>
  </fonts>
  <fills count="38">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6" tint="0.399975585192419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614">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27"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28"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29" fillId="26" borderId="1" xfId="0" applyFont="1" applyFill="1" applyBorder="1" applyAlignment="1">
      <alignment horizontal="justify" vertical="center" wrapText="1"/>
    </xf>
    <xf numFmtId="0" fontId="29"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28"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28"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28"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0"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9" xfId="0" applyFont="1" applyFill="1" applyBorder="1" applyAlignment="1" applyProtection="1">
      <alignment horizontal="justify" vertical="center" wrapText="1"/>
      <protection locked="0"/>
    </xf>
    <xf numFmtId="0" fontId="8" fillId="14" borderId="9"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17" fillId="5" borderId="19" xfId="0" applyFont="1" applyFill="1" applyBorder="1" applyAlignment="1" applyProtection="1">
      <alignment horizontal="center" vertical="center" wrapText="1"/>
      <protection locked="0" hidden="1"/>
    </xf>
    <xf numFmtId="0" fontId="0" fillId="0" borderId="0" xfId="0" applyProtection="1">
      <protection locked="0"/>
    </xf>
    <xf numFmtId="0" fontId="21" fillId="0" borderId="2"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0" fontId="0" fillId="0" borderId="1" xfId="0" applyBorder="1" applyAlignment="1" applyProtection="1">
      <alignment horizontal="center" vertical="center"/>
      <protection locked="0"/>
    </xf>
    <xf numFmtId="0" fontId="3" fillId="0" borderId="0" xfId="0" applyFont="1" applyAlignment="1" applyProtection="1">
      <alignment horizontal="justify" vertical="center" wrapText="1"/>
      <protection locked="0"/>
    </xf>
    <xf numFmtId="0" fontId="3" fillId="0" borderId="0" xfId="0" applyFont="1" applyAlignment="1" applyProtection="1">
      <alignment horizontal="center" vertical="center" wrapText="1"/>
      <protection locked="0"/>
    </xf>
    <xf numFmtId="0" fontId="0" fillId="0" borderId="1" xfId="0" applyBorder="1" applyAlignment="1" applyProtection="1">
      <alignment horizontal="center" vertical="center"/>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1" fillId="13" borderId="1" xfId="0" applyFont="1" applyFill="1" applyBorder="1" applyAlignment="1" applyProtection="1">
      <alignment horizontal="justify" vertical="center" wrapText="1"/>
      <protection locked="0"/>
    </xf>
    <xf numFmtId="0" fontId="2" fillId="25" borderId="1"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2" fillId="0" borderId="1" xfId="0" applyFont="1" applyFill="1" applyBorder="1" applyAlignment="1" applyProtection="1">
      <alignment horizontal="center" vertical="center" wrapText="1"/>
      <protection locked="0"/>
    </xf>
    <xf numFmtId="0" fontId="33" fillId="0" borderId="1" xfId="0" applyFont="1" applyBorder="1" applyAlignment="1" applyProtection="1">
      <alignment horizontal="center" vertical="center"/>
      <protection locked="0"/>
    </xf>
    <xf numFmtId="0" fontId="33" fillId="0" borderId="1" xfId="0" applyFont="1" applyBorder="1" applyAlignment="1" applyProtection="1">
      <alignment horizontal="center" vertical="center"/>
    </xf>
    <xf numFmtId="0" fontId="3" fillId="0" borderId="0" xfId="0" applyFont="1" applyAlignment="1">
      <alignment horizontal="center" vertical="center" wrapText="1"/>
    </xf>
    <xf numFmtId="0" fontId="0" fillId="0" borderId="1" xfId="0" applyBorder="1" applyAlignment="1">
      <alignment horizontal="left" vertical="center" wrapText="1"/>
    </xf>
    <xf numFmtId="0" fontId="11" fillId="35"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0" fillId="0" borderId="1" xfId="0" applyBorder="1" applyAlignment="1">
      <alignment vertical="center"/>
    </xf>
    <xf numFmtId="0" fontId="0" fillId="0" borderId="1" xfId="0" applyBorder="1"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left" vertical="center"/>
    </xf>
    <xf numFmtId="0" fontId="11" fillId="35" borderId="1" xfId="0" applyFont="1" applyFill="1" applyBorder="1" applyAlignment="1">
      <alignment horizontal="center" vertical="center"/>
    </xf>
    <xf numFmtId="0" fontId="2" fillId="1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1" fontId="31" fillId="0" borderId="1" xfId="0" applyNumberFormat="1" applyFont="1" applyBorder="1" applyAlignment="1" applyProtection="1">
      <alignment horizontal="center" vertical="center" wrapText="1"/>
    </xf>
    <xf numFmtId="0" fontId="32" fillId="0" borderId="1" xfId="0" applyFont="1" applyBorder="1" applyAlignment="1" applyProtection="1">
      <alignment horizontal="center" vertical="center" wrapText="1"/>
    </xf>
    <xf numFmtId="0" fontId="32"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36" fillId="36" borderId="4" xfId="0" applyFont="1" applyFill="1" applyBorder="1" applyAlignment="1">
      <alignment horizontal="center" vertical="center" wrapText="1"/>
    </xf>
    <xf numFmtId="14" fontId="36" fillId="0" borderId="4" xfId="0" applyNumberFormat="1"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25" fillId="9" borderId="27" xfId="0" applyFont="1" applyFill="1" applyBorder="1" applyAlignment="1">
      <alignment horizontal="center" vertical="center" textRotation="90" wrapText="1"/>
    </xf>
    <xf numFmtId="0" fontId="25" fillId="9" borderId="1" xfId="0" applyFont="1" applyFill="1" applyBorder="1" applyAlignment="1">
      <alignment horizontal="center" vertical="center" textRotation="90" wrapText="1"/>
    </xf>
    <xf numFmtId="0" fontId="25" fillId="9" borderId="41" xfId="0" applyFont="1" applyFill="1" applyBorder="1" applyAlignment="1">
      <alignment horizontal="center" vertical="center" textRotation="90" wrapText="1"/>
    </xf>
    <xf numFmtId="0" fontId="1" fillId="0"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25" fillId="9" borderId="32" xfId="0" applyFont="1" applyFill="1" applyBorder="1" applyAlignment="1">
      <alignment horizontal="center" vertical="center" textRotation="90" wrapText="1"/>
    </xf>
    <xf numFmtId="0" fontId="25" fillId="9" borderId="26" xfId="0" applyFont="1" applyFill="1" applyBorder="1" applyAlignment="1">
      <alignment horizontal="center" vertical="center" textRotation="90" wrapText="1"/>
    </xf>
    <xf numFmtId="9" fontId="3" fillId="0" borderId="1" xfId="0" applyNumberFormat="1" applyFont="1" applyBorder="1" applyAlignment="1" applyProtection="1">
      <alignment horizontal="center" vertical="center" wrapText="1"/>
      <protection locked="0"/>
    </xf>
    <xf numFmtId="0" fontId="26" fillId="0" borderId="3" xfId="0" applyFont="1" applyBorder="1" applyAlignment="1">
      <alignment horizontal="center" vertical="center" wrapText="1"/>
    </xf>
    <xf numFmtId="0" fontId="26" fillId="0" borderId="44" xfId="0" applyFont="1" applyBorder="1" applyAlignment="1">
      <alignment horizontal="center" vertical="center" wrapText="1"/>
    </xf>
    <xf numFmtId="0" fontId="26" fillId="0" borderId="43" xfId="0" applyFont="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5" fillId="0" borderId="6" xfId="0" applyFont="1" applyBorder="1" applyAlignment="1">
      <alignment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0" xfId="0" applyFont="1" applyFill="1" applyBorder="1" applyAlignment="1" applyProtection="1">
      <alignment horizontal="center" vertical="center" wrapText="1"/>
      <protection locked="0"/>
    </xf>
    <xf numFmtId="0" fontId="3" fillId="0" borderId="0" xfId="0" applyFont="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14" fontId="3" fillId="0" borderId="1" xfId="0" applyNumberFormat="1" applyFont="1" applyBorder="1" applyAlignment="1" applyProtection="1">
      <alignment horizontal="center" vertical="center" wrapText="1"/>
      <protection locked="0"/>
    </xf>
    <xf numFmtId="0" fontId="0" fillId="0" borderId="0" xfId="0" applyAlignment="1">
      <alignment vertical="center" wrapText="1"/>
    </xf>
    <xf numFmtId="0" fontId="0" fillId="0" borderId="1" xfId="0" applyBorder="1" applyAlignment="1">
      <alignment horizontal="center" vertical="center" wrapText="1"/>
    </xf>
    <xf numFmtId="0" fontId="1" fillId="0" borderId="1" xfId="0" applyFont="1" applyBorder="1" applyAlignment="1" applyProtection="1">
      <alignment horizontal="justify" vertical="center" wrapText="1"/>
      <protection locked="0"/>
    </xf>
    <xf numFmtId="0" fontId="11" fillId="35"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14" fontId="24" fillId="0" borderId="1" xfId="0" applyNumberFormat="1" applyFont="1" applyBorder="1" applyAlignment="1">
      <alignment horizontal="center" vertical="center" wrapText="1"/>
    </xf>
    <xf numFmtId="0" fontId="0" fillId="0" borderId="0" xfId="0" applyAlignment="1">
      <alignment vertical="center"/>
    </xf>
    <xf numFmtId="0" fontId="11" fillId="0" borderId="1" xfId="0" applyFont="1" applyBorder="1" applyAlignment="1">
      <alignment vertical="center"/>
    </xf>
    <xf numFmtId="0" fontId="11" fillId="0" borderId="1" xfId="0" applyFont="1" applyBorder="1" applyAlignment="1">
      <alignment vertical="center" wrapText="1"/>
    </xf>
    <xf numFmtId="0" fontId="11" fillId="0" borderId="1" xfId="0" applyFont="1" applyBorder="1" applyAlignment="1">
      <alignment horizontal="center" vertical="center"/>
    </xf>
    <xf numFmtId="0" fontId="0" fillId="0" borderId="1" xfId="0" applyBorder="1" applyAlignment="1">
      <alignment horizontal="left" vertical="center" wrapText="1"/>
    </xf>
    <xf numFmtId="0" fontId="11" fillId="0" borderId="6" xfId="0" applyFont="1" applyBorder="1" applyAlignment="1">
      <alignment vertical="center"/>
    </xf>
    <xf numFmtId="0" fontId="0" fillId="0" borderId="6" xfId="0" applyBorder="1" applyAlignment="1">
      <alignment vertical="center"/>
    </xf>
    <xf numFmtId="0" fontId="0" fillId="0" borderId="6" xfId="0" applyBorder="1" applyAlignment="1">
      <alignment vertical="center" wrapText="1"/>
    </xf>
    <xf numFmtId="0" fontId="11" fillId="0" borderId="1" xfId="0" applyFont="1" applyBorder="1" applyAlignment="1">
      <alignment horizontal="center" vertical="center" wrapText="1"/>
    </xf>
    <xf numFmtId="0" fontId="0" fillId="0" borderId="21" xfId="0" applyBorder="1" applyAlignment="1">
      <alignment vertical="center" wrapText="1"/>
    </xf>
    <xf numFmtId="0" fontId="11" fillId="0" borderId="6" xfId="0" applyFont="1" applyBorder="1" applyAlignment="1">
      <alignment vertical="center" wrapText="1"/>
    </xf>
    <xf numFmtId="0" fontId="11" fillId="14" borderId="6" xfId="0"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pplyProtection="1">
      <alignment horizontal="left" vertical="center" wrapText="1"/>
      <protection locked="0"/>
    </xf>
    <xf numFmtId="0" fontId="26" fillId="0" borderId="39"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42" xfId="0" applyFont="1" applyBorder="1" applyAlignment="1">
      <alignment horizontal="center" vertical="center" wrapText="1"/>
    </xf>
    <xf numFmtId="0" fontId="26" fillId="0" borderId="40"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36" xfId="0" applyFont="1" applyBorder="1" applyAlignment="1">
      <alignment horizontal="center" vertical="center" wrapText="1"/>
    </xf>
    <xf numFmtId="0" fontId="0" fillId="0" borderId="0" xfId="0"/>
    <xf numFmtId="0" fontId="22" fillId="0" borderId="0" xfId="0" applyFont="1" applyAlignment="1">
      <alignment horizontal="left" vertical="center"/>
    </xf>
    <xf numFmtId="0" fontId="48" fillId="0" borderId="0" xfId="0" applyFont="1"/>
    <xf numFmtId="0" fontId="45" fillId="9" borderId="10"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45" fillId="9" borderId="45" xfId="0" applyFont="1" applyFill="1" applyBorder="1" applyAlignment="1">
      <alignment horizontal="center" vertical="center" textRotation="90" wrapText="1"/>
    </xf>
    <xf numFmtId="0" fontId="1" fillId="14" borderId="1" xfId="0" applyFont="1" applyFill="1" applyBorder="1" applyAlignment="1" applyProtection="1">
      <alignment horizontal="justify" vertical="center" wrapText="1"/>
      <protection locked="0"/>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3" fillId="0" borderId="1" xfId="0" applyFont="1" applyBorder="1" applyAlignment="1" applyProtection="1">
      <alignment horizontal="justify" vertical="center" wrapText="1"/>
      <protection locked="0"/>
    </xf>
    <xf numFmtId="9" fontId="1" fillId="0" borderId="1" xfId="2" applyNumberFormat="1"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3" fillId="0" borderId="1"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0" borderId="4" xfId="0" applyFont="1" applyBorder="1" applyAlignment="1" applyProtection="1">
      <alignment vertical="center" wrapText="1"/>
      <protection locked="0"/>
    </xf>
    <xf numFmtId="0" fontId="3" fillId="0" borderId="1"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14" fontId="1" fillId="0" borderId="1" xfId="0" applyNumberFormat="1"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2" fillId="12" borderId="1" xfId="0" applyFont="1" applyFill="1" applyBorder="1" applyAlignment="1" applyProtection="1">
      <alignment horizontal="center" vertical="center" wrapText="1"/>
      <protection locked="0"/>
    </xf>
    <xf numFmtId="0" fontId="3" fillId="0" borderId="1" xfId="0" applyNumberFormat="1" applyFont="1" applyBorder="1" applyAlignment="1" applyProtection="1">
      <alignment horizontal="center" vertical="center" wrapText="1"/>
      <protection locked="0"/>
    </xf>
    <xf numFmtId="0" fontId="45" fillId="9" borderId="45" xfId="0" applyFont="1" applyFill="1" applyBorder="1" applyAlignment="1">
      <alignment horizontal="center" vertical="center" textRotation="90" wrapText="1"/>
    </xf>
    <xf numFmtId="0" fontId="45" fillId="9" borderId="46" xfId="0" applyFont="1" applyFill="1" applyBorder="1" applyAlignment="1">
      <alignment horizontal="center" vertical="center" textRotation="90" wrapText="1"/>
    </xf>
    <xf numFmtId="0" fontId="45" fillId="9" borderId="29" xfId="0" applyFont="1" applyFill="1" applyBorder="1" applyAlignment="1">
      <alignment horizontal="center" vertical="center" wrapText="1"/>
    </xf>
    <xf numFmtId="0" fontId="45" fillId="9" borderId="30" xfId="0" applyFont="1" applyFill="1" applyBorder="1" applyAlignment="1">
      <alignment horizontal="center" vertical="center" wrapText="1"/>
    </xf>
    <xf numFmtId="0" fontId="45" fillId="9" borderId="31" xfId="0" applyFont="1" applyFill="1" applyBorder="1" applyAlignment="1">
      <alignment horizontal="center" vertical="center" wrapText="1"/>
    </xf>
    <xf numFmtId="0" fontId="47" fillId="0" borderId="33" xfId="0" applyFont="1" applyBorder="1" applyAlignment="1">
      <alignment horizontal="center" vertical="center" wrapText="1"/>
    </xf>
    <xf numFmtId="0" fontId="47" fillId="0" borderId="34" xfId="0" applyFont="1" applyBorder="1" applyAlignment="1">
      <alignment horizontal="center" vertical="center" wrapText="1"/>
    </xf>
    <xf numFmtId="0" fontId="45" fillId="9" borderId="32" xfId="0" applyFont="1" applyFill="1" applyBorder="1" applyAlignment="1">
      <alignment horizontal="center" vertical="center" wrapText="1"/>
    </xf>
    <xf numFmtId="0" fontId="45" fillId="9" borderId="35" xfId="0" applyFont="1" applyFill="1" applyBorder="1" applyAlignment="1">
      <alignment horizontal="center" vertical="center" wrapText="1"/>
    </xf>
    <xf numFmtId="0" fontId="45" fillId="9" borderId="37" xfId="0" applyFont="1" applyFill="1" applyBorder="1" applyAlignment="1">
      <alignment horizontal="center" vertical="center" wrapText="1"/>
    </xf>
    <xf numFmtId="0" fontId="46" fillId="14" borderId="36" xfId="0" applyFont="1" applyFill="1" applyBorder="1" applyAlignment="1">
      <alignment horizontal="center" vertical="center" wrapText="1"/>
    </xf>
    <xf numFmtId="0" fontId="46" fillId="14" borderId="33" xfId="0" applyFont="1" applyFill="1" applyBorder="1" applyAlignment="1">
      <alignment horizontal="center" vertical="center" wrapText="1"/>
    </xf>
    <xf numFmtId="0" fontId="47" fillId="0" borderId="48" xfId="0" applyFont="1" applyBorder="1" applyAlignment="1">
      <alignment horizontal="center" vertical="center" wrapText="1"/>
    </xf>
    <xf numFmtId="0" fontId="47" fillId="0" borderId="47" xfId="0" applyFont="1" applyBorder="1" applyAlignment="1">
      <alignment horizontal="center" vertical="center" wrapText="1"/>
    </xf>
    <xf numFmtId="0" fontId="46" fillId="14" borderId="39" xfId="0" applyFont="1" applyFill="1" applyBorder="1" applyAlignment="1">
      <alignment horizontal="center" vertical="center" wrapText="1"/>
    </xf>
    <xf numFmtId="0" fontId="46" fillId="14" borderId="1" xfId="0" applyFont="1" applyFill="1" applyBorder="1" applyAlignment="1">
      <alignment horizontal="center" vertical="center" wrapText="1"/>
    </xf>
    <xf numFmtId="0" fontId="47" fillId="0" borderId="1" xfId="0" applyFont="1" applyBorder="1" applyAlignment="1">
      <alignment horizontal="center" vertical="center" wrapText="1"/>
    </xf>
    <xf numFmtId="0" fontId="47" fillId="0" borderId="5" xfId="0" applyFont="1" applyBorder="1" applyAlignment="1">
      <alignment horizontal="center" vertical="center" wrapText="1"/>
    </xf>
    <xf numFmtId="0" fontId="47" fillId="0" borderId="6" xfId="0" applyFont="1" applyBorder="1" applyAlignment="1">
      <alignment horizontal="center" vertical="center" wrapText="1"/>
    </xf>
    <xf numFmtId="0" fontId="47" fillId="0" borderId="38" xfId="0" applyFont="1" applyBorder="1" applyAlignment="1">
      <alignment horizontal="center" vertical="center" wrapText="1"/>
    </xf>
    <xf numFmtId="0" fontId="46" fillId="0" borderId="1" xfId="0" applyFont="1" applyBorder="1" applyAlignment="1">
      <alignment horizontal="center" vertical="center" wrapText="1"/>
    </xf>
    <xf numFmtId="0" fontId="46" fillId="0" borderId="5" xfId="0" applyFont="1" applyBorder="1" applyAlignment="1">
      <alignment horizontal="center" vertical="center" wrapText="1"/>
    </xf>
    <xf numFmtId="0" fontId="49" fillId="14" borderId="39" xfId="0" applyFont="1" applyFill="1" applyBorder="1" applyAlignment="1">
      <alignment horizontal="center" vertical="center" wrapText="1"/>
    </xf>
    <xf numFmtId="0" fontId="49" fillId="14" borderId="1" xfId="0" applyFont="1" applyFill="1" applyBorder="1" applyAlignment="1">
      <alignment horizontal="center" vertical="center" wrapText="1"/>
    </xf>
    <xf numFmtId="0" fontId="49" fillId="0" borderId="1" xfId="0" applyFont="1" applyBorder="1" applyAlignment="1">
      <alignment horizontal="center" vertical="center" wrapText="1"/>
    </xf>
    <xf numFmtId="0" fontId="49" fillId="0" borderId="5" xfId="0" applyFont="1" applyBorder="1" applyAlignment="1">
      <alignment horizontal="center" vertical="center" wrapText="1"/>
    </xf>
    <xf numFmtId="0" fontId="49" fillId="0" borderId="38" xfId="0" applyFont="1" applyBorder="1" applyAlignment="1">
      <alignment horizontal="center" vertical="center" wrapText="1"/>
    </xf>
    <xf numFmtId="0" fontId="47" fillId="0" borderId="52" xfId="0" applyFont="1" applyBorder="1" applyAlignment="1">
      <alignment horizontal="center" vertical="center" wrapText="1"/>
    </xf>
    <xf numFmtId="0" fontId="47" fillId="0" borderId="7" xfId="0" applyFont="1" applyBorder="1" applyAlignment="1">
      <alignment horizontal="center" vertical="center" wrapText="1"/>
    </xf>
    <xf numFmtId="0" fontId="43" fillId="0" borderId="1" xfId="0" applyFont="1" applyBorder="1" applyAlignment="1">
      <alignment horizontal="center" vertical="center"/>
    </xf>
    <xf numFmtId="0" fontId="44" fillId="0" borderId="26" xfId="5" applyFont="1" applyFill="1" applyBorder="1" applyAlignment="1">
      <alignment horizontal="center" vertical="center" wrapText="1"/>
    </xf>
    <xf numFmtId="0" fontId="44" fillId="0" borderId="0" xfId="5" applyFont="1" applyFill="1" applyBorder="1" applyAlignment="1">
      <alignment horizontal="center" vertical="center" wrapText="1"/>
    </xf>
    <xf numFmtId="0" fontId="44" fillId="0" borderId="27" xfId="5" applyFont="1" applyFill="1" applyBorder="1" applyAlignment="1">
      <alignment horizontal="center" vertical="center" wrapText="1"/>
    </xf>
    <xf numFmtId="0" fontId="44" fillId="0" borderId="28" xfId="5" applyFont="1" applyFill="1" applyBorder="1" applyAlignment="1">
      <alignment horizontal="center" vertical="center" wrapText="1"/>
    </xf>
    <xf numFmtId="0" fontId="47" fillId="0" borderId="53" xfId="0" applyFont="1" applyBorder="1" applyAlignment="1">
      <alignment horizontal="center" vertical="center" wrapText="1"/>
    </xf>
    <xf numFmtId="0" fontId="49" fillId="0" borderId="7" xfId="0" applyFont="1" applyBorder="1" applyAlignment="1">
      <alignment horizontal="center" vertical="center" wrapText="1"/>
    </xf>
    <xf numFmtId="0" fontId="49" fillId="0" borderId="53" xfId="0" applyFont="1" applyBorder="1" applyAlignment="1">
      <alignment horizontal="center" vertical="center" wrapText="1"/>
    </xf>
    <xf numFmtId="0" fontId="49" fillId="0" borderId="52" xfId="0" applyFont="1" applyBorder="1" applyAlignment="1">
      <alignment horizontal="center" vertical="center" wrapText="1"/>
    </xf>
    <xf numFmtId="0" fontId="49" fillId="0" borderId="6" xfId="0" applyFont="1" applyBorder="1" applyAlignment="1">
      <alignment horizontal="center" vertical="center" wrapText="1"/>
    </xf>
    <xf numFmtId="0" fontId="46" fillId="14" borderId="52" xfId="0" applyFont="1" applyFill="1" applyBorder="1" applyAlignment="1">
      <alignment horizontal="center" vertical="center" wrapText="1"/>
    </xf>
    <xf numFmtId="0" fontId="46" fillId="14" borderId="7" xfId="0" applyFont="1" applyFill="1" applyBorder="1" applyAlignment="1">
      <alignment horizontal="center" vertical="center" wrapText="1"/>
    </xf>
    <xf numFmtId="0" fontId="46" fillId="14" borderId="6"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23" fillId="0" borderId="22" xfId="0" applyFont="1" applyBorder="1" applyAlignment="1">
      <alignment horizontal="center" vertical="center"/>
    </xf>
    <xf numFmtId="0" fontId="41" fillId="0" borderId="20" xfId="0" applyFont="1" applyBorder="1" applyAlignment="1">
      <alignment horizontal="center" vertical="center" wrapText="1"/>
    </xf>
    <xf numFmtId="0" fontId="41" fillId="0" borderId="9" xfId="0" applyFont="1" applyBorder="1" applyAlignment="1">
      <alignment horizontal="center" vertical="center" wrapText="1"/>
    </xf>
    <xf numFmtId="0" fontId="41" fillId="0" borderId="21" xfId="0" applyFont="1" applyBorder="1" applyAlignment="1">
      <alignment horizontal="center" vertical="center" wrapText="1"/>
    </xf>
    <xf numFmtId="0" fontId="41" fillId="0" borderId="8" xfId="0" applyFont="1" applyBorder="1" applyAlignment="1">
      <alignment horizontal="center" vertical="center" wrapText="1"/>
    </xf>
    <xf numFmtId="0" fontId="41" fillId="0" borderId="0" xfId="0" applyFont="1" applyBorder="1" applyAlignment="1">
      <alignment horizontal="center" vertical="center" wrapText="1"/>
    </xf>
    <xf numFmtId="0" fontId="41" fillId="0" borderId="22" xfId="0" applyFont="1" applyBorder="1" applyAlignment="1">
      <alignment horizontal="center" vertical="center" wrapText="1"/>
    </xf>
    <xf numFmtId="0" fontId="41" fillId="0" borderId="23" xfId="0" applyFont="1" applyBorder="1" applyAlignment="1">
      <alignment horizontal="center" vertical="center" wrapText="1"/>
    </xf>
    <xf numFmtId="0" fontId="41" fillId="0" borderId="24" xfId="0" applyFont="1" applyBorder="1" applyAlignment="1">
      <alignment horizontal="center" vertical="center" wrapText="1"/>
    </xf>
    <xf numFmtId="0" fontId="41" fillId="0" borderId="2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14" fontId="9" fillId="0" borderId="4" xfId="0" applyNumberFormat="1" applyFont="1" applyBorder="1" applyAlignment="1">
      <alignment horizontal="center" vertical="center" wrapText="1"/>
    </xf>
    <xf numFmtId="0" fontId="46" fillId="14" borderId="40" xfId="0" applyFont="1" applyFill="1" applyBorder="1" applyAlignment="1">
      <alignment horizontal="center" vertical="center" wrapText="1"/>
    </xf>
    <xf numFmtId="0" fontId="46" fillId="14" borderId="41" xfId="0" applyFont="1" applyFill="1" applyBorder="1" applyAlignment="1">
      <alignment horizontal="center" vertical="center" wrapText="1"/>
    </xf>
    <xf numFmtId="0" fontId="47" fillId="0" borderId="41" xfId="0" applyFont="1" applyBorder="1" applyAlignment="1">
      <alignment horizontal="center" vertical="center" wrapText="1"/>
    </xf>
    <xf numFmtId="0" fontId="47" fillId="0" borderId="49" xfId="0" applyFont="1" applyBorder="1" applyAlignment="1">
      <alignment horizontal="center" vertical="center" wrapText="1"/>
    </xf>
    <xf numFmtId="0" fontId="47" fillId="0" borderId="50" xfId="0" applyFont="1" applyBorder="1" applyAlignment="1">
      <alignment horizontal="center" vertical="center" wrapText="1"/>
    </xf>
    <xf numFmtId="0" fontId="47" fillId="0" borderId="42" xfId="0" applyFont="1" applyBorder="1" applyAlignment="1">
      <alignment horizontal="center" vertical="center" wrapText="1"/>
    </xf>
    <xf numFmtId="0" fontId="45" fillId="9" borderId="10" xfId="0" applyFont="1" applyFill="1" applyBorder="1" applyAlignment="1">
      <alignment horizontal="center" vertical="center" textRotation="90" wrapText="1"/>
    </xf>
    <xf numFmtId="0" fontId="45" fillId="9" borderId="51" xfId="0" applyFont="1" applyFill="1" applyBorder="1" applyAlignment="1">
      <alignment horizontal="center" vertical="center" textRotation="90" wrapText="1"/>
    </xf>
    <xf numFmtId="0" fontId="1" fillId="0" borderId="1"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7" fillId="8" borderId="20" xfId="0" applyFont="1" applyFill="1" applyBorder="1" applyAlignment="1" applyProtection="1">
      <alignment horizontal="center" vertical="center" wrapText="1"/>
      <protection locked="0"/>
    </xf>
    <xf numFmtId="0" fontId="7" fillId="8" borderId="9" xfId="0" applyFont="1" applyFill="1" applyBorder="1" applyAlignment="1" applyProtection="1">
      <alignment horizontal="center" vertical="center" wrapText="1"/>
      <protection locked="0"/>
    </xf>
    <xf numFmtId="0" fontId="7" fillId="8" borderId="8"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23"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13"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4"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1" fontId="31" fillId="0" borderId="1" xfId="0" applyNumberFormat="1" applyFont="1" applyBorder="1" applyAlignment="1" applyProtection="1">
      <alignment horizontal="center" vertical="center" wrapText="1"/>
    </xf>
    <xf numFmtId="0" fontId="32" fillId="0" borderId="1" xfId="0" applyFont="1" applyBorder="1" applyAlignment="1" applyProtection="1">
      <alignment horizontal="center" vertical="center" wrapText="1"/>
    </xf>
    <xf numFmtId="0" fontId="32"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 fillId="0" borderId="4"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3" fillId="0" borderId="8" xfId="0" applyFont="1" applyBorder="1" applyAlignment="1" applyProtection="1">
      <alignment horizontal="center" vertical="center" wrapText="1"/>
      <protection locked="0"/>
    </xf>
    <xf numFmtId="164" fontId="9" fillId="0" borderId="4" xfId="0" applyNumberFormat="1" applyFont="1" applyBorder="1" applyAlignment="1" applyProtection="1">
      <alignment horizontal="center" vertical="center" wrapText="1"/>
      <protection locked="0"/>
    </xf>
    <xf numFmtId="164" fontId="9" fillId="0" borderId="2" xfId="0" applyNumberFormat="1" applyFont="1" applyBorder="1" applyAlignment="1" applyProtection="1">
      <alignment horizontal="center" vertical="center" wrapText="1"/>
      <protection locked="0"/>
    </xf>
    <xf numFmtId="164" fontId="9" fillId="0" borderId="3" xfId="0" applyNumberFormat="1" applyFont="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9" fontId="1" fillId="0" borderId="4" xfId="2" applyNumberFormat="1" applyFont="1" applyBorder="1" applyAlignment="1" applyProtection="1">
      <alignment horizontal="center" vertical="center" wrapText="1"/>
      <protection locked="0"/>
    </xf>
    <xf numFmtId="9" fontId="1" fillId="0" borderId="2" xfId="2" applyNumberFormat="1" applyFont="1" applyBorder="1" applyAlignment="1" applyProtection="1">
      <alignment horizontal="center" vertical="center" wrapText="1"/>
      <protection locked="0"/>
    </xf>
    <xf numFmtId="9" fontId="1" fillId="0" borderId="3" xfId="2" applyNumberFormat="1" applyFont="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20" fillId="19" borderId="2" xfId="0" applyFont="1" applyFill="1" applyBorder="1" applyAlignment="1" applyProtection="1">
      <alignment horizontal="center" vertical="center" wrapText="1"/>
      <protection locked="0"/>
    </xf>
    <xf numFmtId="0" fontId="20" fillId="19" borderId="3"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19" fillId="18" borderId="0" xfId="0"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2" fillId="12" borderId="3" xfId="0" applyFont="1" applyFill="1" applyBorder="1" applyAlignment="1" applyProtection="1">
      <alignment horizontal="center" vertical="center" wrapText="1"/>
      <protection locked="0"/>
    </xf>
    <xf numFmtId="0" fontId="37" fillId="11" borderId="1"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2" fillId="37" borderId="1" xfId="0" applyFont="1" applyFill="1" applyBorder="1" applyAlignment="1" applyProtection="1">
      <alignment horizontal="center" vertical="center" wrapText="1"/>
      <protection locked="0"/>
    </xf>
    <xf numFmtId="0" fontId="5" fillId="12" borderId="1" xfId="0" applyFont="1" applyFill="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7" fillId="7" borderId="20" xfId="0" applyFont="1" applyFill="1" applyBorder="1" applyAlignment="1" applyProtection="1">
      <alignment horizontal="center" vertical="center" wrapText="1"/>
      <protection locked="0"/>
    </xf>
    <xf numFmtId="0" fontId="7" fillId="7" borderId="9" xfId="0" applyFont="1" applyFill="1" applyBorder="1" applyAlignment="1" applyProtection="1">
      <alignment horizontal="center" vertical="center" wrapText="1"/>
      <protection locked="0"/>
    </xf>
    <xf numFmtId="0" fontId="7" fillId="7" borderId="21" xfId="0" applyFont="1" applyFill="1" applyBorder="1" applyAlignment="1" applyProtection="1">
      <alignment horizontal="center" vertical="center" wrapText="1"/>
      <protection locked="0"/>
    </xf>
    <xf numFmtId="0" fontId="7" fillId="7" borderId="8"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2" xfId="0" applyFont="1" applyFill="1" applyBorder="1" applyAlignment="1" applyProtection="1">
      <alignment horizontal="center" vertical="center" wrapText="1"/>
      <protection locked="0"/>
    </xf>
    <xf numFmtId="0" fontId="7" fillId="7" borderId="23"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7" borderId="25" xfId="0" applyFont="1" applyFill="1" applyBorder="1" applyAlignment="1" applyProtection="1">
      <alignment horizontal="center" vertical="center" wrapText="1"/>
      <protection locked="0"/>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28" fillId="0" borderId="4" xfId="0" applyFont="1" applyBorder="1" applyAlignment="1">
      <alignment horizontal="justify" vertical="center" wrapText="1"/>
    </xf>
    <xf numFmtId="0" fontId="28" fillId="0" borderId="2" xfId="0" applyFont="1" applyBorder="1" applyAlignment="1">
      <alignment horizontal="justify" vertical="center" wrapText="1"/>
    </xf>
    <xf numFmtId="0" fontId="28"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29" fillId="25" borderId="1" xfId="0" applyFont="1" applyFill="1" applyBorder="1" applyAlignment="1">
      <alignment horizontal="justify" vertical="center" wrapText="1"/>
    </xf>
    <xf numFmtId="0" fontId="29" fillId="0" borderId="1" xfId="0" applyFont="1" applyBorder="1" applyAlignment="1">
      <alignment horizontal="justify" vertical="center" wrapText="1"/>
    </xf>
    <xf numFmtId="0" fontId="29"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4"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20" xfId="0" applyFont="1" applyBorder="1" applyAlignment="1">
      <alignment horizontal="left" vertical="center" wrapText="1"/>
    </xf>
    <xf numFmtId="0" fontId="5" fillId="0" borderId="9"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5" xfId="0" applyFont="1" applyBorder="1" applyAlignment="1">
      <alignment horizontal="left" vertical="center" wrapText="1"/>
    </xf>
    <xf numFmtId="0" fontId="35" fillId="0" borderId="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3" xfId="0" applyFont="1" applyBorder="1" applyAlignment="1">
      <alignment horizontal="center" vertical="center" wrapText="1"/>
    </xf>
    <xf numFmtId="0" fontId="5" fillId="0" borderId="1" xfId="0" applyFont="1" applyBorder="1" applyAlignment="1">
      <alignment horizontal="left" vertical="center" wrapText="1"/>
    </xf>
    <xf numFmtId="0" fontId="5" fillId="0" borderId="2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8" fillId="12" borderId="4" xfId="0" applyFont="1" applyFill="1" applyBorder="1" applyAlignment="1">
      <alignment horizontal="center" vertical="center" textRotation="90"/>
    </xf>
    <xf numFmtId="0" fontId="38" fillId="12" borderId="2" xfId="0" applyFont="1" applyFill="1" applyBorder="1" applyAlignment="1">
      <alignment horizontal="center" vertical="center" textRotation="90"/>
    </xf>
    <xf numFmtId="0" fontId="38" fillId="12" borderId="3" xfId="0" applyFont="1" applyFill="1" applyBorder="1" applyAlignment="1">
      <alignment horizontal="center" vertical="center" textRotation="90"/>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5"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0" fillId="0" borderId="20" xfId="0" applyBorder="1" applyAlignment="1">
      <alignment horizontal="left" vertical="center" wrapText="1"/>
    </xf>
    <xf numFmtId="0" fontId="0" fillId="0" borderId="8" xfId="0" applyBorder="1" applyAlignment="1">
      <alignment horizontal="left" vertical="center" wrapText="1"/>
    </xf>
    <xf numFmtId="0" fontId="0" fillId="0" borderId="2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11" fillId="0" borderId="6" xfId="0" applyFont="1" applyBorder="1" applyAlignment="1">
      <alignment horizontal="left" vertical="center"/>
    </xf>
    <xf numFmtId="0" fontId="11" fillId="0" borderId="6" xfId="0" applyFont="1" applyBorder="1" applyAlignment="1">
      <alignment horizontal="center" vertical="center" wrapText="1"/>
    </xf>
    <xf numFmtId="0" fontId="0" fillId="0" borderId="1" xfId="0" applyFont="1" applyBorder="1" applyAlignment="1">
      <alignment horizontal="left"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0" fillId="0" borderId="1" xfId="0" applyBorder="1" applyAlignment="1">
      <alignmen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vertical="center"/>
    </xf>
    <xf numFmtId="0" fontId="11" fillId="0" borderId="1" xfId="0" applyFont="1" applyBorder="1" applyAlignment="1">
      <alignment horizontal="left" vertical="center" wrapText="1"/>
    </xf>
    <xf numFmtId="0" fontId="38" fillId="12" borderId="1" xfId="0" applyFont="1" applyFill="1" applyBorder="1" applyAlignment="1">
      <alignment horizontal="center" vertical="center" textRotation="90"/>
    </xf>
    <xf numFmtId="0" fontId="11" fillId="14" borderId="4"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40" fillId="12" borderId="1" xfId="0" applyFont="1" applyFill="1" applyBorder="1" applyAlignment="1">
      <alignment horizontal="center" vertical="center" textRotation="90"/>
    </xf>
  </cellXfs>
  <cellStyles count="6">
    <cellStyle name="Hipervínculo 2" xfId="4"/>
    <cellStyle name="Normal" xfId="0" builtinId="0"/>
    <cellStyle name="Normal 2" xfId="5"/>
    <cellStyle name="Normal 3" xfId="1"/>
    <cellStyle name="Normal 3 2" xfId="3"/>
    <cellStyle name="Porcentaje" xfId="2" builtinId="5"/>
  </cellStyles>
  <dxfs count="283">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 xmlns:a16="http://schemas.microsoft.com/office/drawing/2014/main"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425824</xdr:colOff>
      <xdr:row>1</xdr:row>
      <xdr:rowOff>67234</xdr:rowOff>
    </xdr:from>
    <xdr:to>
      <xdr:col>22</xdr:col>
      <xdr:colOff>549087</xdr:colOff>
      <xdr:row>6</xdr:row>
      <xdr:rowOff>67234</xdr:rowOff>
    </xdr:to>
    <xdr:sp macro="" textlink="">
      <xdr:nvSpPr>
        <xdr:cNvPr id="4" name="Flecha: hacia la izquierda 1">
          <a:hlinkClick xmlns:r="http://schemas.openxmlformats.org/officeDocument/2006/relationships" r:id="rId1"/>
          <a:extLst>
            <a:ext uri="{FF2B5EF4-FFF2-40B4-BE49-F238E27FC236}">
              <a16:creationId xmlns="" xmlns:a16="http://schemas.microsoft.com/office/drawing/2014/main" id="{00000000-0008-0000-0000-000004000000}"/>
            </a:ext>
          </a:extLst>
        </xdr:cNvPr>
        <xdr:cNvSpPr/>
      </xdr:nvSpPr>
      <xdr:spPr>
        <a:xfrm>
          <a:off x="17332699"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5" name="Picture 237">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74105</xdr:colOff>
      <xdr:row>0</xdr:row>
      <xdr:rowOff>84407</xdr:rowOff>
    </xdr:from>
    <xdr:to>
      <xdr:col>0</xdr:col>
      <xdr:colOff>954746</xdr:colOff>
      <xdr:row>2</xdr:row>
      <xdr:rowOff>285750</xdr:rowOff>
    </xdr:to>
    <xdr:pic>
      <xdr:nvPicPr>
        <xdr:cNvPr id="2" name="Picture 237">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05" y="84407"/>
          <a:ext cx="880641" cy="868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247649</xdr:colOff>
      <xdr:row>1</xdr:row>
      <xdr:rowOff>38100</xdr:rowOff>
    </xdr:from>
    <xdr:to>
      <xdr:col>1</xdr:col>
      <xdr:colOff>828674</xdr:colOff>
      <xdr:row>2</xdr:row>
      <xdr:rowOff>256475</xdr:rowOff>
    </xdr:to>
    <xdr:pic>
      <xdr:nvPicPr>
        <xdr:cNvPr id="2" name="Picture 6">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4" y="200025"/>
          <a:ext cx="581025" cy="50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43656</xdr:colOff>
      <xdr:row>42</xdr:row>
      <xdr:rowOff>23813</xdr:rowOff>
    </xdr:from>
    <xdr:to>
      <xdr:col>4</xdr:col>
      <xdr:colOff>1009970</xdr:colOff>
      <xdr:row>42</xdr:row>
      <xdr:rowOff>3476626</xdr:rowOff>
    </xdr:to>
    <xdr:pic>
      <xdr:nvPicPr>
        <xdr:cNvPr id="2" name="1 Imagen">
          <a:extLst>
            <a:ext uri="{FF2B5EF4-FFF2-40B4-BE49-F238E27FC236}">
              <a16:creationId xmlns="" xmlns:a16="http://schemas.microsoft.com/office/drawing/2014/main" id="{00000000-0008-0000-0800-000002000000}"/>
            </a:ext>
          </a:extLst>
        </xdr:cNvPr>
        <xdr:cNvPicPr>
          <a:picLocks noChangeAspect="1"/>
        </xdr:cNvPicPr>
      </xdr:nvPicPr>
      <xdr:blipFill rotWithShape="1">
        <a:blip xmlns:r="http://schemas.openxmlformats.org/officeDocument/2006/relationships" r:embed="rId1"/>
        <a:srcRect l="17114" t="16928" r="34014" b="16983"/>
        <a:stretch/>
      </xdr:blipFill>
      <xdr:spPr>
        <a:xfrm>
          <a:off x="3361531" y="31551563"/>
          <a:ext cx="4538189" cy="34528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ac/Documents/FURAG/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 val="DATOS "/>
      <sheetName val="Datos"/>
      <sheetName val="Validacion"/>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 val="Contexto"/>
      <sheetName val="Calific impacto riesgos corrupc"/>
      <sheetName val="Matriz de riesgo "/>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8">
          <cell r="A8" t="str">
            <v>Area Administrativa</v>
          </cell>
        </row>
      </sheetData>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row r="15">
          <cell r="C15" t="str">
            <v>Baja</v>
          </cell>
        </row>
      </sheetData>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ow r="15">
          <cell r="C15" t="str">
            <v>Baja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2"/>
  <sheetViews>
    <sheetView view="pageBreakPreview" zoomScale="70" zoomScaleNormal="70" zoomScaleSheetLayoutView="70" workbookViewId="0">
      <selection activeCell="B1" sqref="B1:W8"/>
    </sheetView>
  </sheetViews>
  <sheetFormatPr baseColWidth="10" defaultRowHeight="15" x14ac:dyDescent="0.25"/>
  <cols>
    <col min="1" max="1" width="18.85546875" style="269" customWidth="1"/>
    <col min="2" max="4" width="11.42578125" style="269"/>
    <col min="5" max="5" width="7.42578125" style="269" customWidth="1"/>
    <col min="6" max="9" width="11.42578125" style="269"/>
    <col min="10" max="10" width="20.28515625" style="269" customWidth="1"/>
    <col min="11" max="13" width="15.140625" style="269" customWidth="1"/>
    <col min="14" max="14" width="6.85546875" style="269" customWidth="1"/>
    <col min="15" max="16" width="5.85546875" style="269" customWidth="1"/>
    <col min="17" max="18" width="11.42578125" style="269"/>
    <col min="19" max="19" width="17.28515625" style="269" customWidth="1"/>
    <col min="20" max="21" width="11.42578125" style="269"/>
    <col min="22" max="22" width="18.42578125" style="269" customWidth="1"/>
    <col min="23" max="16384" width="11.42578125" style="269"/>
  </cols>
  <sheetData>
    <row r="1" spans="1:27" s="270" customFormat="1" ht="12" customHeight="1" x14ac:dyDescent="0.25">
      <c r="A1" s="338"/>
      <c r="B1" s="340" t="s">
        <v>256</v>
      </c>
      <c r="C1" s="341"/>
      <c r="D1" s="341"/>
      <c r="E1" s="341"/>
      <c r="F1" s="341"/>
      <c r="G1" s="341"/>
      <c r="H1" s="341"/>
      <c r="I1" s="341"/>
      <c r="J1" s="341"/>
      <c r="K1" s="341"/>
      <c r="L1" s="341"/>
      <c r="M1" s="341"/>
      <c r="N1" s="341"/>
      <c r="O1" s="341"/>
      <c r="P1" s="341"/>
      <c r="Q1" s="341"/>
      <c r="R1" s="341"/>
      <c r="S1" s="341"/>
      <c r="T1" s="341"/>
      <c r="U1" s="341"/>
      <c r="V1" s="341"/>
      <c r="W1" s="342"/>
      <c r="X1" s="343" t="s">
        <v>840</v>
      </c>
      <c r="Y1" s="344"/>
      <c r="Z1" s="344"/>
      <c r="AA1" s="345"/>
    </row>
    <row r="2" spans="1:27" s="270" customFormat="1" ht="12" customHeight="1" x14ac:dyDescent="0.25">
      <c r="A2" s="338"/>
      <c r="B2" s="340"/>
      <c r="C2" s="341"/>
      <c r="D2" s="341"/>
      <c r="E2" s="341"/>
      <c r="F2" s="341"/>
      <c r="G2" s="341"/>
      <c r="H2" s="341"/>
      <c r="I2" s="341"/>
      <c r="J2" s="341"/>
      <c r="K2" s="341"/>
      <c r="L2" s="341"/>
      <c r="M2" s="341"/>
      <c r="N2" s="341"/>
      <c r="O2" s="341"/>
      <c r="P2" s="341"/>
      <c r="Q2" s="341"/>
      <c r="R2" s="341"/>
      <c r="S2" s="341"/>
      <c r="T2" s="341"/>
      <c r="U2" s="341"/>
      <c r="V2" s="341"/>
      <c r="W2" s="342"/>
      <c r="X2" s="346"/>
      <c r="Y2" s="347"/>
      <c r="Z2" s="347"/>
      <c r="AA2" s="348"/>
    </row>
    <row r="3" spans="1:27" s="270" customFormat="1" ht="1.5" hidden="1" customHeight="1" x14ac:dyDescent="0.25">
      <c r="A3" s="338"/>
      <c r="B3" s="340"/>
      <c r="C3" s="341"/>
      <c r="D3" s="341"/>
      <c r="E3" s="341"/>
      <c r="F3" s="341"/>
      <c r="G3" s="341"/>
      <c r="H3" s="341"/>
      <c r="I3" s="341"/>
      <c r="J3" s="341"/>
      <c r="K3" s="341"/>
      <c r="L3" s="341"/>
      <c r="M3" s="341"/>
      <c r="N3" s="341"/>
      <c r="O3" s="341"/>
      <c r="P3" s="341"/>
      <c r="Q3" s="341"/>
      <c r="R3" s="341"/>
      <c r="S3" s="341"/>
      <c r="T3" s="341"/>
      <c r="U3" s="341"/>
      <c r="V3" s="341"/>
      <c r="W3" s="342"/>
      <c r="X3" s="346"/>
      <c r="Y3" s="347"/>
      <c r="Z3" s="347"/>
      <c r="AA3" s="348"/>
    </row>
    <row r="4" spans="1:27" s="270" customFormat="1" ht="3.75" customHeight="1" x14ac:dyDescent="0.25">
      <c r="A4" s="338"/>
      <c r="B4" s="340"/>
      <c r="C4" s="341"/>
      <c r="D4" s="341"/>
      <c r="E4" s="341"/>
      <c r="F4" s="341"/>
      <c r="G4" s="341"/>
      <c r="H4" s="341"/>
      <c r="I4" s="341"/>
      <c r="J4" s="341"/>
      <c r="K4" s="341"/>
      <c r="L4" s="341"/>
      <c r="M4" s="341"/>
      <c r="N4" s="341"/>
      <c r="O4" s="341"/>
      <c r="P4" s="341"/>
      <c r="Q4" s="341"/>
      <c r="R4" s="341"/>
      <c r="S4" s="341"/>
      <c r="T4" s="341"/>
      <c r="U4" s="341"/>
      <c r="V4" s="341"/>
      <c r="W4" s="342"/>
      <c r="X4" s="349"/>
      <c r="Y4" s="350"/>
      <c r="Z4" s="350"/>
      <c r="AA4" s="351"/>
    </row>
    <row r="5" spans="1:27" s="270" customFormat="1" ht="12" customHeight="1" x14ac:dyDescent="0.25">
      <c r="A5" s="338"/>
      <c r="B5" s="340"/>
      <c r="C5" s="341"/>
      <c r="D5" s="341"/>
      <c r="E5" s="341"/>
      <c r="F5" s="341"/>
      <c r="G5" s="341"/>
      <c r="H5" s="341"/>
      <c r="I5" s="341"/>
      <c r="J5" s="341"/>
      <c r="K5" s="341"/>
      <c r="L5" s="341"/>
      <c r="M5" s="341"/>
      <c r="N5" s="341"/>
      <c r="O5" s="341"/>
      <c r="P5" s="341"/>
      <c r="Q5" s="341"/>
      <c r="R5" s="341"/>
      <c r="S5" s="341"/>
      <c r="T5" s="341"/>
      <c r="U5" s="341"/>
      <c r="V5" s="341"/>
      <c r="W5" s="342"/>
      <c r="X5" s="352" t="s">
        <v>257</v>
      </c>
      <c r="Y5" s="352"/>
      <c r="Z5" s="352" t="s">
        <v>258</v>
      </c>
      <c r="AA5" s="352"/>
    </row>
    <row r="6" spans="1:27" s="270" customFormat="1" ht="7.5" customHeight="1" x14ac:dyDescent="0.25">
      <c r="A6" s="338"/>
      <c r="B6" s="340"/>
      <c r="C6" s="341"/>
      <c r="D6" s="341"/>
      <c r="E6" s="341"/>
      <c r="F6" s="341"/>
      <c r="G6" s="341"/>
      <c r="H6" s="341"/>
      <c r="I6" s="341"/>
      <c r="J6" s="341"/>
      <c r="K6" s="341"/>
      <c r="L6" s="341"/>
      <c r="M6" s="341"/>
      <c r="N6" s="341"/>
      <c r="O6" s="341"/>
      <c r="P6" s="341"/>
      <c r="Q6" s="341"/>
      <c r="R6" s="341"/>
      <c r="S6" s="341"/>
      <c r="T6" s="341"/>
      <c r="U6" s="341"/>
      <c r="V6" s="341"/>
      <c r="W6" s="342"/>
      <c r="X6" s="352"/>
      <c r="Y6" s="352"/>
      <c r="Z6" s="352"/>
      <c r="AA6" s="352"/>
    </row>
    <row r="7" spans="1:27" s="270" customFormat="1" ht="21" customHeight="1" x14ac:dyDescent="0.25">
      <c r="A7" s="338"/>
      <c r="B7" s="340"/>
      <c r="C7" s="341"/>
      <c r="D7" s="341"/>
      <c r="E7" s="341"/>
      <c r="F7" s="341"/>
      <c r="G7" s="341"/>
      <c r="H7" s="341"/>
      <c r="I7" s="341"/>
      <c r="J7" s="341"/>
      <c r="K7" s="341"/>
      <c r="L7" s="341"/>
      <c r="M7" s="341"/>
      <c r="N7" s="341"/>
      <c r="O7" s="341"/>
      <c r="P7" s="341"/>
      <c r="Q7" s="341"/>
      <c r="R7" s="341"/>
      <c r="S7" s="341"/>
      <c r="T7" s="341"/>
      <c r="U7" s="341"/>
      <c r="V7" s="341"/>
      <c r="W7" s="342"/>
      <c r="X7" s="352" t="s">
        <v>259</v>
      </c>
      <c r="Y7" s="352"/>
      <c r="Z7" s="352">
        <v>2</v>
      </c>
      <c r="AA7" s="352"/>
    </row>
    <row r="8" spans="1:27" s="270" customFormat="1" ht="18.75" customHeight="1" x14ac:dyDescent="0.25">
      <c r="A8" s="339"/>
      <c r="B8" s="340"/>
      <c r="C8" s="341"/>
      <c r="D8" s="341"/>
      <c r="E8" s="341"/>
      <c r="F8" s="341"/>
      <c r="G8" s="341"/>
      <c r="H8" s="341"/>
      <c r="I8" s="341"/>
      <c r="J8" s="341"/>
      <c r="K8" s="341"/>
      <c r="L8" s="341"/>
      <c r="M8" s="341"/>
      <c r="N8" s="341"/>
      <c r="O8" s="341"/>
      <c r="P8" s="341"/>
      <c r="Q8" s="341"/>
      <c r="R8" s="341"/>
      <c r="S8" s="341"/>
      <c r="T8" s="341"/>
      <c r="U8" s="341"/>
      <c r="V8" s="341"/>
      <c r="W8" s="342"/>
      <c r="X8" s="353" t="s">
        <v>260</v>
      </c>
      <c r="Y8" s="353"/>
      <c r="Z8" s="354">
        <v>44082</v>
      </c>
      <c r="AA8" s="353"/>
    </row>
    <row r="9" spans="1:27" s="270" customFormat="1" ht="12.75" customHeight="1" x14ac:dyDescent="0.25">
      <c r="A9" s="325" t="s">
        <v>261</v>
      </c>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row>
    <row r="10" spans="1:27" s="270" customFormat="1" ht="17.25" customHeight="1" x14ac:dyDescent="0.25">
      <c r="A10" s="325"/>
      <c r="B10" s="325"/>
      <c r="C10" s="325"/>
      <c r="D10" s="325"/>
      <c r="E10" s="325"/>
      <c r="F10" s="325"/>
      <c r="G10" s="325"/>
      <c r="H10" s="325"/>
      <c r="I10" s="325"/>
      <c r="J10" s="325"/>
      <c r="K10" s="325"/>
      <c r="L10" s="325"/>
      <c r="M10" s="325"/>
      <c r="N10" s="325"/>
      <c r="O10" s="325"/>
      <c r="P10" s="325"/>
      <c r="Q10" s="325"/>
      <c r="R10" s="325"/>
      <c r="S10" s="325"/>
      <c r="T10" s="325"/>
      <c r="U10" s="325"/>
      <c r="V10" s="325"/>
      <c r="W10" s="325"/>
      <c r="X10" s="325"/>
      <c r="Y10" s="325"/>
      <c r="Z10" s="325"/>
      <c r="AA10" s="325"/>
    </row>
    <row r="11" spans="1:27" s="270" customFormat="1" ht="12" customHeight="1" x14ac:dyDescent="0.25">
      <c r="A11" s="326" t="s">
        <v>262</v>
      </c>
      <c r="B11" s="327"/>
      <c r="C11" s="327"/>
      <c r="D11" s="327"/>
      <c r="E11" s="327"/>
      <c r="F11" s="327"/>
      <c r="G11" s="327"/>
      <c r="H11" s="327"/>
      <c r="I11" s="327"/>
      <c r="J11" s="327"/>
      <c r="K11" s="327"/>
      <c r="L11" s="327"/>
      <c r="M11" s="327"/>
      <c r="N11" s="327"/>
      <c r="O11" s="327"/>
      <c r="P11" s="327"/>
      <c r="Q11" s="327"/>
      <c r="R11" s="327"/>
      <c r="S11" s="327"/>
      <c r="T11" s="327"/>
      <c r="U11" s="327"/>
      <c r="V11" s="327"/>
      <c r="W11" s="327"/>
      <c r="X11" s="327"/>
      <c r="Y11" s="327"/>
      <c r="Z11" s="327"/>
      <c r="AA11" s="327"/>
    </row>
    <row r="12" spans="1:27" s="270" customFormat="1" ht="12" customHeight="1" thickBot="1" x14ac:dyDescent="0.3">
      <c r="A12" s="328"/>
      <c r="B12" s="329"/>
      <c r="C12" s="329"/>
      <c r="D12" s="329"/>
      <c r="E12" s="329"/>
      <c r="F12" s="329"/>
      <c r="G12" s="329"/>
      <c r="H12" s="329"/>
      <c r="I12" s="329"/>
      <c r="J12" s="329"/>
      <c r="K12" s="329"/>
      <c r="L12" s="329"/>
      <c r="M12" s="329"/>
      <c r="N12" s="329"/>
      <c r="O12" s="329"/>
      <c r="P12" s="329"/>
      <c r="Q12" s="329"/>
      <c r="R12" s="329"/>
      <c r="S12" s="329"/>
      <c r="T12" s="329"/>
      <c r="U12" s="329"/>
      <c r="V12" s="329"/>
      <c r="W12" s="329"/>
      <c r="X12" s="329"/>
      <c r="Y12" s="329"/>
      <c r="Z12" s="329"/>
      <c r="AA12" s="329"/>
    </row>
    <row r="13" spans="1:27" s="270" customFormat="1" ht="17.25" customHeight="1" thickBot="1" x14ac:dyDescent="0.3">
      <c r="A13" s="298" t="s">
        <v>263</v>
      </c>
      <c r="B13" s="299"/>
      <c r="C13" s="299"/>
      <c r="D13" s="299"/>
      <c r="E13" s="299"/>
      <c r="F13" s="299"/>
      <c r="G13" s="299"/>
      <c r="H13" s="299"/>
      <c r="I13" s="300"/>
      <c r="J13" s="298" t="s">
        <v>264</v>
      </c>
      <c r="K13" s="299"/>
      <c r="L13" s="299"/>
      <c r="M13" s="299"/>
      <c r="N13" s="299"/>
      <c r="O13" s="299"/>
      <c r="P13" s="299"/>
      <c r="Q13" s="299"/>
      <c r="R13" s="300"/>
      <c r="S13" s="298" t="s">
        <v>2</v>
      </c>
      <c r="T13" s="299"/>
      <c r="U13" s="299"/>
      <c r="V13" s="299"/>
      <c r="W13" s="299"/>
      <c r="X13" s="299"/>
      <c r="Y13" s="299"/>
      <c r="Z13" s="299"/>
      <c r="AA13" s="300"/>
    </row>
    <row r="14" spans="1:27" s="270" customFormat="1" ht="18" customHeight="1" thickBot="1" x14ac:dyDescent="0.3">
      <c r="A14" s="272" t="s">
        <v>265</v>
      </c>
      <c r="B14" s="303" t="s">
        <v>266</v>
      </c>
      <c r="C14" s="304"/>
      <c r="D14" s="304"/>
      <c r="E14" s="305"/>
      <c r="F14" s="303" t="s">
        <v>267</v>
      </c>
      <c r="G14" s="304"/>
      <c r="H14" s="304"/>
      <c r="I14" s="305"/>
      <c r="J14" s="272" t="s">
        <v>265</v>
      </c>
      <c r="K14" s="303" t="s">
        <v>268</v>
      </c>
      <c r="L14" s="304"/>
      <c r="M14" s="305"/>
      <c r="N14" s="303" t="s">
        <v>267</v>
      </c>
      <c r="O14" s="304"/>
      <c r="P14" s="304"/>
      <c r="Q14" s="304"/>
      <c r="R14" s="305"/>
      <c r="S14" s="272" t="s">
        <v>265</v>
      </c>
      <c r="T14" s="303" t="s">
        <v>268</v>
      </c>
      <c r="U14" s="304"/>
      <c r="V14" s="305"/>
      <c r="W14" s="303" t="s">
        <v>267</v>
      </c>
      <c r="X14" s="304"/>
      <c r="Y14" s="304"/>
      <c r="Z14" s="304"/>
      <c r="AA14" s="305"/>
    </row>
    <row r="15" spans="1:27" s="270" customFormat="1" ht="180.75" customHeight="1" x14ac:dyDescent="0.25">
      <c r="A15" s="361" t="s">
        <v>841</v>
      </c>
      <c r="B15" s="306" t="s">
        <v>842</v>
      </c>
      <c r="C15" s="307"/>
      <c r="D15" s="307"/>
      <c r="E15" s="307"/>
      <c r="F15" s="301" t="s">
        <v>843</v>
      </c>
      <c r="G15" s="301"/>
      <c r="H15" s="301"/>
      <c r="I15" s="308"/>
      <c r="J15" s="361" t="s">
        <v>844</v>
      </c>
      <c r="K15" s="309" t="s">
        <v>855</v>
      </c>
      <c r="L15" s="301"/>
      <c r="M15" s="301"/>
      <c r="N15" s="301" t="s">
        <v>887</v>
      </c>
      <c r="O15" s="301"/>
      <c r="P15" s="301"/>
      <c r="Q15" s="301"/>
      <c r="R15" s="308"/>
      <c r="S15" s="361" t="s">
        <v>845</v>
      </c>
      <c r="T15" s="309" t="s">
        <v>846</v>
      </c>
      <c r="U15" s="301"/>
      <c r="V15" s="301"/>
      <c r="W15" s="301" t="s">
        <v>888</v>
      </c>
      <c r="X15" s="301"/>
      <c r="Y15" s="301"/>
      <c r="Z15" s="301"/>
      <c r="AA15" s="302"/>
    </row>
    <row r="16" spans="1:27" s="270" customFormat="1" ht="173.25" customHeight="1" x14ac:dyDescent="0.25">
      <c r="A16" s="362"/>
      <c r="B16" s="335" t="s">
        <v>888</v>
      </c>
      <c r="C16" s="336"/>
      <c r="D16" s="336"/>
      <c r="E16" s="337"/>
      <c r="F16" s="313" t="s">
        <v>888</v>
      </c>
      <c r="G16" s="324"/>
      <c r="H16" s="324"/>
      <c r="I16" s="330"/>
      <c r="J16" s="362"/>
      <c r="K16" s="333" t="s">
        <v>885</v>
      </c>
      <c r="L16" s="331"/>
      <c r="M16" s="334"/>
      <c r="N16" s="321" t="s">
        <v>886</v>
      </c>
      <c r="O16" s="331"/>
      <c r="P16" s="331"/>
      <c r="Q16" s="331"/>
      <c r="R16" s="332"/>
      <c r="S16" s="362"/>
      <c r="T16" s="323" t="s">
        <v>888</v>
      </c>
      <c r="U16" s="324"/>
      <c r="V16" s="314"/>
      <c r="W16" s="313" t="s">
        <v>888</v>
      </c>
      <c r="X16" s="324"/>
      <c r="Y16" s="324"/>
      <c r="Z16" s="324"/>
      <c r="AA16" s="330"/>
    </row>
    <row r="17" spans="1:27" s="270" customFormat="1" ht="114" customHeight="1" x14ac:dyDescent="0.25">
      <c r="A17" s="296" t="s">
        <v>847</v>
      </c>
      <c r="B17" s="310" t="s">
        <v>848</v>
      </c>
      <c r="C17" s="311"/>
      <c r="D17" s="311"/>
      <c r="E17" s="311"/>
      <c r="F17" s="312" t="s">
        <v>849</v>
      </c>
      <c r="G17" s="312"/>
      <c r="H17" s="312"/>
      <c r="I17" s="313"/>
      <c r="J17" s="296" t="s">
        <v>269</v>
      </c>
      <c r="K17" s="314" t="s">
        <v>850</v>
      </c>
      <c r="L17" s="312"/>
      <c r="M17" s="312"/>
      <c r="N17" s="312" t="s">
        <v>851</v>
      </c>
      <c r="O17" s="312"/>
      <c r="P17" s="312"/>
      <c r="Q17" s="312"/>
      <c r="R17" s="313"/>
      <c r="S17" s="296" t="s">
        <v>270</v>
      </c>
      <c r="T17" s="314" t="s">
        <v>888</v>
      </c>
      <c r="U17" s="312"/>
      <c r="V17" s="312"/>
      <c r="W17" s="312" t="s">
        <v>888</v>
      </c>
      <c r="X17" s="312"/>
      <c r="Y17" s="312"/>
      <c r="Z17" s="312"/>
      <c r="AA17" s="315"/>
    </row>
    <row r="18" spans="1:27" s="270" customFormat="1" ht="99.75" customHeight="1" x14ac:dyDescent="0.25">
      <c r="A18" s="296"/>
      <c r="B18" s="310" t="s">
        <v>852</v>
      </c>
      <c r="C18" s="311"/>
      <c r="D18" s="311"/>
      <c r="E18" s="311"/>
      <c r="F18" s="312" t="s">
        <v>853</v>
      </c>
      <c r="G18" s="312"/>
      <c r="H18" s="312"/>
      <c r="I18" s="313"/>
      <c r="J18" s="296"/>
      <c r="K18" s="314" t="s">
        <v>888</v>
      </c>
      <c r="L18" s="312"/>
      <c r="M18" s="312"/>
      <c r="N18" s="312" t="s">
        <v>888</v>
      </c>
      <c r="O18" s="312"/>
      <c r="P18" s="312"/>
      <c r="Q18" s="312"/>
      <c r="R18" s="313"/>
      <c r="S18" s="296"/>
      <c r="T18" s="314" t="s">
        <v>888</v>
      </c>
      <c r="U18" s="312"/>
      <c r="V18" s="312"/>
      <c r="W18" s="312" t="s">
        <v>888</v>
      </c>
      <c r="X18" s="312"/>
      <c r="Y18" s="312"/>
      <c r="Z18" s="312"/>
      <c r="AA18" s="315"/>
    </row>
    <row r="19" spans="1:27" ht="133.5" customHeight="1" x14ac:dyDescent="0.25">
      <c r="A19" s="296"/>
      <c r="B19" s="310" t="s">
        <v>854</v>
      </c>
      <c r="C19" s="311"/>
      <c r="D19" s="311"/>
      <c r="E19" s="311"/>
      <c r="F19" s="312" t="s">
        <v>855</v>
      </c>
      <c r="G19" s="312"/>
      <c r="H19" s="312"/>
      <c r="I19" s="313"/>
      <c r="J19" s="296"/>
      <c r="K19" s="314" t="s">
        <v>888</v>
      </c>
      <c r="L19" s="312"/>
      <c r="M19" s="312"/>
      <c r="N19" s="312" t="s">
        <v>888</v>
      </c>
      <c r="O19" s="312"/>
      <c r="P19" s="312"/>
      <c r="Q19" s="312"/>
      <c r="R19" s="313"/>
      <c r="S19" s="296"/>
      <c r="T19" s="314" t="s">
        <v>888</v>
      </c>
      <c r="U19" s="312"/>
      <c r="V19" s="312"/>
      <c r="W19" s="312" t="s">
        <v>888</v>
      </c>
      <c r="X19" s="312"/>
      <c r="Y19" s="312"/>
      <c r="Z19" s="312"/>
      <c r="AA19" s="315"/>
    </row>
    <row r="20" spans="1:27" ht="133.5" customHeight="1" x14ac:dyDescent="0.25">
      <c r="A20" s="296"/>
      <c r="B20" s="310" t="s">
        <v>856</v>
      </c>
      <c r="C20" s="311"/>
      <c r="D20" s="311"/>
      <c r="E20" s="311"/>
      <c r="F20" s="312" t="s">
        <v>855</v>
      </c>
      <c r="G20" s="312"/>
      <c r="H20" s="312"/>
      <c r="I20" s="313"/>
      <c r="J20" s="296"/>
      <c r="K20" s="314" t="s">
        <v>888</v>
      </c>
      <c r="L20" s="312"/>
      <c r="M20" s="312"/>
      <c r="N20" s="312" t="s">
        <v>888</v>
      </c>
      <c r="O20" s="312"/>
      <c r="P20" s="312"/>
      <c r="Q20" s="312"/>
      <c r="R20" s="313"/>
      <c r="S20" s="296"/>
      <c r="T20" s="314" t="s">
        <v>888</v>
      </c>
      <c r="U20" s="312"/>
      <c r="V20" s="312"/>
      <c r="W20" s="312" t="s">
        <v>888</v>
      </c>
      <c r="X20" s="312"/>
      <c r="Y20" s="312"/>
      <c r="Z20" s="312"/>
      <c r="AA20" s="315"/>
    </row>
    <row r="21" spans="1:27" ht="152.25" customHeight="1" x14ac:dyDescent="0.25">
      <c r="A21" s="296"/>
      <c r="B21" s="318" t="s">
        <v>867</v>
      </c>
      <c r="C21" s="319"/>
      <c r="D21" s="319"/>
      <c r="E21" s="319"/>
      <c r="F21" s="320" t="s">
        <v>868</v>
      </c>
      <c r="G21" s="320"/>
      <c r="H21" s="320"/>
      <c r="I21" s="321"/>
      <c r="J21" s="296"/>
      <c r="K21" s="314" t="s">
        <v>888</v>
      </c>
      <c r="L21" s="312"/>
      <c r="M21" s="312"/>
      <c r="N21" s="312" t="s">
        <v>888</v>
      </c>
      <c r="O21" s="312"/>
      <c r="P21" s="312"/>
      <c r="Q21" s="312"/>
      <c r="R21" s="313"/>
      <c r="S21" s="296"/>
      <c r="T21" s="314" t="s">
        <v>888</v>
      </c>
      <c r="U21" s="312"/>
      <c r="V21" s="312"/>
      <c r="W21" s="312" t="s">
        <v>888</v>
      </c>
      <c r="X21" s="312"/>
      <c r="Y21" s="312"/>
      <c r="Z21" s="312"/>
      <c r="AA21" s="315"/>
    </row>
    <row r="22" spans="1:27" ht="246" customHeight="1" x14ac:dyDescent="0.25">
      <c r="A22" s="296" t="s">
        <v>857</v>
      </c>
      <c r="B22" s="310" t="s">
        <v>858</v>
      </c>
      <c r="C22" s="311"/>
      <c r="D22" s="311"/>
      <c r="E22" s="311"/>
      <c r="F22" s="312" t="s">
        <v>888</v>
      </c>
      <c r="G22" s="312"/>
      <c r="H22" s="312"/>
      <c r="I22" s="313"/>
      <c r="J22" s="296" t="s">
        <v>859</v>
      </c>
      <c r="K22" s="314" t="s">
        <v>860</v>
      </c>
      <c r="L22" s="312"/>
      <c r="M22" s="312"/>
      <c r="N22" s="312" t="s">
        <v>861</v>
      </c>
      <c r="O22" s="312"/>
      <c r="P22" s="312"/>
      <c r="Q22" s="312"/>
      <c r="R22" s="313"/>
      <c r="S22" s="296" t="s">
        <v>862</v>
      </c>
      <c r="T22" s="334" t="s">
        <v>863</v>
      </c>
      <c r="U22" s="320"/>
      <c r="V22" s="320"/>
      <c r="W22" s="320" t="s">
        <v>864</v>
      </c>
      <c r="X22" s="320"/>
      <c r="Y22" s="320"/>
      <c r="Z22" s="320"/>
      <c r="AA22" s="322"/>
    </row>
    <row r="23" spans="1:27" ht="82.5" customHeight="1" x14ac:dyDescent="0.25">
      <c r="A23" s="296"/>
      <c r="B23" s="310" t="s">
        <v>865</v>
      </c>
      <c r="C23" s="311"/>
      <c r="D23" s="311"/>
      <c r="E23" s="311"/>
      <c r="F23" s="312" t="s">
        <v>888</v>
      </c>
      <c r="G23" s="312"/>
      <c r="H23" s="312"/>
      <c r="I23" s="313"/>
      <c r="J23" s="296"/>
      <c r="K23" s="314" t="s">
        <v>866</v>
      </c>
      <c r="L23" s="312"/>
      <c r="M23" s="312"/>
      <c r="N23" s="312" t="s">
        <v>888</v>
      </c>
      <c r="O23" s="312"/>
      <c r="P23" s="312"/>
      <c r="Q23" s="312"/>
      <c r="R23" s="313"/>
      <c r="S23" s="296"/>
      <c r="T23" s="314" t="s">
        <v>888</v>
      </c>
      <c r="U23" s="312"/>
      <c r="V23" s="312"/>
      <c r="W23" s="312" t="s">
        <v>888</v>
      </c>
      <c r="X23" s="312"/>
      <c r="Y23" s="312"/>
      <c r="Z23" s="312"/>
      <c r="AA23" s="315"/>
    </row>
    <row r="24" spans="1:27" ht="99" customHeight="1" x14ac:dyDescent="0.25">
      <c r="A24" s="296"/>
      <c r="B24" s="310" t="s">
        <v>888</v>
      </c>
      <c r="C24" s="311"/>
      <c r="D24" s="311"/>
      <c r="E24" s="311"/>
      <c r="F24" s="316" t="s">
        <v>888</v>
      </c>
      <c r="G24" s="316"/>
      <c r="H24" s="316"/>
      <c r="I24" s="317"/>
      <c r="J24" s="296"/>
      <c r="K24" s="314" t="s">
        <v>869</v>
      </c>
      <c r="L24" s="312"/>
      <c r="M24" s="312"/>
      <c r="N24" s="312" t="s">
        <v>888</v>
      </c>
      <c r="O24" s="312"/>
      <c r="P24" s="312"/>
      <c r="Q24" s="312"/>
      <c r="R24" s="313"/>
      <c r="S24" s="296"/>
      <c r="T24" s="314" t="s">
        <v>888</v>
      </c>
      <c r="U24" s="312"/>
      <c r="V24" s="312"/>
      <c r="W24" s="312" t="s">
        <v>888</v>
      </c>
      <c r="X24" s="312"/>
      <c r="Y24" s="312"/>
      <c r="Z24" s="312"/>
      <c r="AA24" s="315"/>
    </row>
    <row r="25" spans="1:27" ht="190.5" customHeight="1" x14ac:dyDescent="0.25">
      <c r="A25" s="278" t="s">
        <v>870</v>
      </c>
      <c r="B25" s="310" t="s">
        <v>871</v>
      </c>
      <c r="C25" s="311"/>
      <c r="D25" s="311"/>
      <c r="E25" s="311"/>
      <c r="F25" s="312" t="s">
        <v>888</v>
      </c>
      <c r="G25" s="312"/>
      <c r="H25" s="312"/>
      <c r="I25" s="313"/>
      <c r="J25" s="278" t="s">
        <v>872</v>
      </c>
      <c r="K25" s="314" t="s">
        <v>873</v>
      </c>
      <c r="L25" s="312"/>
      <c r="M25" s="312"/>
      <c r="N25" s="312" t="s">
        <v>888</v>
      </c>
      <c r="O25" s="312"/>
      <c r="P25" s="312"/>
      <c r="Q25" s="312"/>
      <c r="R25" s="313"/>
      <c r="S25" s="278" t="s">
        <v>874</v>
      </c>
      <c r="T25" s="323" t="s">
        <v>888</v>
      </c>
      <c r="U25" s="324"/>
      <c r="V25" s="314"/>
      <c r="W25" s="312" t="s">
        <v>888</v>
      </c>
      <c r="X25" s="312"/>
      <c r="Y25" s="312"/>
      <c r="Z25" s="312"/>
      <c r="AA25" s="315"/>
    </row>
    <row r="26" spans="1:27" ht="190.5" customHeight="1" x14ac:dyDescent="0.25">
      <c r="A26" s="278" t="s">
        <v>875</v>
      </c>
      <c r="B26" s="310" t="s">
        <v>876</v>
      </c>
      <c r="C26" s="311"/>
      <c r="D26" s="311"/>
      <c r="E26" s="311"/>
      <c r="F26" s="312" t="s">
        <v>888</v>
      </c>
      <c r="G26" s="312"/>
      <c r="H26" s="312"/>
      <c r="I26" s="313"/>
      <c r="J26" s="278" t="s">
        <v>877</v>
      </c>
      <c r="K26" s="314" t="s">
        <v>878</v>
      </c>
      <c r="L26" s="312"/>
      <c r="M26" s="312"/>
      <c r="N26" s="312" t="s">
        <v>888</v>
      </c>
      <c r="O26" s="312"/>
      <c r="P26" s="312"/>
      <c r="Q26" s="312"/>
      <c r="R26" s="313"/>
      <c r="S26" s="278" t="s">
        <v>879</v>
      </c>
      <c r="T26" s="314" t="s">
        <v>888</v>
      </c>
      <c r="U26" s="312"/>
      <c r="V26" s="312"/>
      <c r="W26" s="312" t="s">
        <v>888</v>
      </c>
      <c r="X26" s="312"/>
      <c r="Y26" s="312"/>
      <c r="Z26" s="312"/>
      <c r="AA26" s="315"/>
    </row>
    <row r="27" spans="1:27" ht="99" customHeight="1" x14ac:dyDescent="0.25">
      <c r="A27" s="296" t="s">
        <v>271</v>
      </c>
      <c r="B27" s="310" t="s">
        <v>880</v>
      </c>
      <c r="C27" s="311"/>
      <c r="D27" s="311"/>
      <c r="E27" s="311"/>
      <c r="F27" s="312"/>
      <c r="G27" s="312"/>
      <c r="H27" s="312"/>
      <c r="I27" s="313"/>
      <c r="J27" s="296" t="s">
        <v>272</v>
      </c>
      <c r="K27" s="314"/>
      <c r="L27" s="312"/>
      <c r="M27" s="312"/>
      <c r="N27" s="312"/>
      <c r="O27" s="312"/>
      <c r="P27" s="312"/>
      <c r="Q27" s="312"/>
      <c r="R27" s="313"/>
      <c r="S27" s="296" t="s">
        <v>881</v>
      </c>
      <c r="T27" s="314"/>
      <c r="U27" s="312"/>
      <c r="V27" s="312"/>
      <c r="W27" s="312"/>
      <c r="X27" s="312"/>
      <c r="Y27" s="312"/>
      <c r="Z27" s="312"/>
      <c r="AA27" s="315"/>
    </row>
    <row r="28" spans="1:27" ht="99.75" customHeight="1" x14ac:dyDescent="0.25">
      <c r="A28" s="296"/>
      <c r="B28" s="310" t="s">
        <v>882</v>
      </c>
      <c r="C28" s="311"/>
      <c r="D28" s="311"/>
      <c r="E28" s="311"/>
      <c r="F28" s="312"/>
      <c r="G28" s="312"/>
      <c r="H28" s="312"/>
      <c r="I28" s="313"/>
      <c r="J28" s="296"/>
      <c r="K28" s="314"/>
      <c r="L28" s="312"/>
      <c r="M28" s="312"/>
      <c r="N28" s="312"/>
      <c r="O28" s="312"/>
      <c r="P28" s="312"/>
      <c r="Q28" s="312"/>
      <c r="R28" s="313"/>
      <c r="S28" s="296"/>
      <c r="T28" s="314"/>
      <c r="U28" s="312"/>
      <c r="V28" s="312"/>
      <c r="W28" s="312"/>
      <c r="X28" s="312"/>
      <c r="Y28" s="312"/>
      <c r="Z28" s="312"/>
      <c r="AA28" s="315"/>
    </row>
    <row r="29" spans="1:27" ht="99.75" customHeight="1" x14ac:dyDescent="0.25">
      <c r="A29" s="296"/>
      <c r="B29" s="310" t="s">
        <v>883</v>
      </c>
      <c r="C29" s="311"/>
      <c r="D29" s="311"/>
      <c r="E29" s="311"/>
      <c r="F29" s="312"/>
      <c r="G29" s="312"/>
      <c r="H29" s="312"/>
      <c r="I29" s="313"/>
      <c r="J29" s="296"/>
      <c r="K29" s="314"/>
      <c r="L29" s="312"/>
      <c r="M29" s="312"/>
      <c r="N29" s="312"/>
      <c r="O29" s="312"/>
      <c r="P29" s="312"/>
      <c r="Q29" s="312"/>
      <c r="R29" s="313"/>
      <c r="S29" s="296"/>
      <c r="T29" s="314"/>
      <c r="U29" s="312"/>
      <c r="V29" s="312"/>
      <c r="W29" s="312"/>
      <c r="X29" s="312"/>
      <c r="Y29" s="312"/>
      <c r="Z29" s="312"/>
      <c r="AA29" s="315"/>
    </row>
    <row r="30" spans="1:27" ht="177.75" customHeight="1" thickBot="1" x14ac:dyDescent="0.3">
      <c r="A30" s="297"/>
      <c r="B30" s="355" t="s">
        <v>884</v>
      </c>
      <c r="C30" s="356"/>
      <c r="D30" s="356"/>
      <c r="E30" s="356"/>
      <c r="F30" s="357"/>
      <c r="G30" s="357"/>
      <c r="H30" s="357"/>
      <c r="I30" s="358"/>
      <c r="J30" s="297"/>
      <c r="K30" s="359"/>
      <c r="L30" s="357"/>
      <c r="M30" s="357"/>
      <c r="N30" s="357"/>
      <c r="O30" s="357"/>
      <c r="P30" s="357"/>
      <c r="Q30" s="357"/>
      <c r="R30" s="358"/>
      <c r="S30" s="297"/>
      <c r="T30" s="359"/>
      <c r="U30" s="357"/>
      <c r="V30" s="357"/>
      <c r="W30" s="357"/>
      <c r="X30" s="357"/>
      <c r="Y30" s="357"/>
      <c r="Z30" s="357"/>
      <c r="AA30" s="360"/>
    </row>
    <row r="31" spans="1:27" ht="77.25" customHeight="1" x14ac:dyDescent="0.25">
      <c r="A31" s="271"/>
      <c r="B31" s="271"/>
      <c r="C31" s="271"/>
      <c r="D31" s="271"/>
      <c r="E31" s="271"/>
      <c r="F31" s="271"/>
      <c r="G31" s="271"/>
      <c r="H31" s="271"/>
      <c r="I31" s="271"/>
      <c r="J31" s="271"/>
      <c r="K31" s="271"/>
      <c r="L31" s="271"/>
      <c r="M31" s="271"/>
      <c r="N31" s="271"/>
      <c r="O31" s="271"/>
      <c r="P31" s="271"/>
      <c r="Q31" s="271"/>
      <c r="R31" s="271"/>
    </row>
    <row r="32" spans="1:27" ht="78" customHeight="1" x14ac:dyDescent="0.25">
      <c r="A32" s="271"/>
      <c r="B32" s="271"/>
      <c r="C32" s="271"/>
      <c r="D32" s="271"/>
      <c r="E32" s="271"/>
      <c r="F32" s="271"/>
      <c r="G32" s="271"/>
      <c r="H32" s="271"/>
      <c r="I32" s="271"/>
      <c r="J32" s="271"/>
      <c r="K32" s="271"/>
      <c r="L32" s="271"/>
      <c r="M32" s="271"/>
      <c r="N32" s="271"/>
      <c r="O32" s="271"/>
      <c r="P32" s="271"/>
      <c r="Q32" s="271"/>
      <c r="R32" s="271"/>
    </row>
    <row r="33" spans="1:27" ht="184.5" customHeight="1" x14ac:dyDescent="0.25">
      <c r="A33" s="271"/>
      <c r="B33" s="271"/>
      <c r="C33" s="271"/>
      <c r="D33" s="271"/>
      <c r="E33" s="271"/>
      <c r="F33" s="271"/>
      <c r="G33" s="271"/>
      <c r="H33" s="271"/>
      <c r="I33" s="271"/>
      <c r="J33" s="271"/>
      <c r="K33" s="271"/>
      <c r="L33" s="271"/>
      <c r="M33" s="271"/>
      <c r="N33" s="271"/>
      <c r="O33" s="271"/>
      <c r="P33" s="271"/>
      <c r="Q33" s="271"/>
      <c r="R33" s="271"/>
    </row>
    <row r="34" spans="1:27" ht="102" customHeight="1" x14ac:dyDescent="0.25">
      <c r="A34" s="271"/>
      <c r="B34" s="271"/>
      <c r="C34" s="271"/>
      <c r="D34" s="271"/>
      <c r="E34" s="271"/>
      <c r="F34" s="271"/>
      <c r="G34" s="271"/>
      <c r="H34" s="271"/>
      <c r="I34" s="271"/>
      <c r="J34" s="271"/>
      <c r="K34" s="271"/>
      <c r="L34" s="271"/>
      <c r="M34" s="271"/>
      <c r="N34" s="271"/>
      <c r="O34" s="271"/>
      <c r="P34" s="271"/>
      <c r="Q34" s="271"/>
      <c r="R34" s="271"/>
    </row>
    <row r="35" spans="1:27" ht="32.25" customHeight="1" x14ac:dyDescent="0.25">
      <c r="A35" s="271"/>
      <c r="B35" s="271"/>
      <c r="C35" s="271"/>
      <c r="D35" s="271"/>
      <c r="E35" s="271"/>
      <c r="F35" s="271"/>
      <c r="G35" s="271"/>
      <c r="H35" s="271"/>
      <c r="I35" s="271"/>
      <c r="J35" s="271"/>
      <c r="K35" s="271"/>
      <c r="L35" s="271"/>
      <c r="M35" s="271"/>
      <c r="N35" s="271"/>
      <c r="O35" s="271"/>
      <c r="P35" s="271"/>
      <c r="Q35" s="271"/>
      <c r="R35" s="271"/>
      <c r="S35" s="217"/>
      <c r="T35" s="261"/>
      <c r="U35" s="261"/>
      <c r="V35" s="261"/>
      <c r="W35" s="261"/>
      <c r="X35" s="261"/>
      <c r="Y35" s="261"/>
      <c r="Z35" s="261"/>
      <c r="AA35" s="262"/>
    </row>
    <row r="36" spans="1:27" ht="32.25" customHeight="1" x14ac:dyDescent="0.25">
      <c r="A36" s="271"/>
      <c r="B36" s="271"/>
      <c r="C36" s="271"/>
      <c r="D36" s="271"/>
      <c r="E36" s="271"/>
      <c r="F36" s="271"/>
      <c r="G36" s="271"/>
      <c r="H36" s="271"/>
      <c r="I36" s="271"/>
      <c r="J36" s="271"/>
      <c r="K36" s="271"/>
      <c r="L36" s="271"/>
      <c r="M36" s="271"/>
      <c r="N36" s="271"/>
      <c r="O36" s="271"/>
      <c r="P36" s="271"/>
      <c r="Q36" s="271"/>
      <c r="R36" s="271"/>
      <c r="S36" s="217"/>
      <c r="T36" s="261"/>
      <c r="U36" s="261"/>
      <c r="V36" s="261"/>
      <c r="W36" s="261"/>
      <c r="X36" s="261"/>
      <c r="Y36" s="261"/>
      <c r="Z36" s="261"/>
      <c r="AA36" s="262"/>
    </row>
    <row r="37" spans="1:27" ht="44.25" customHeight="1" thickBot="1" x14ac:dyDescent="0.3">
      <c r="A37" s="271"/>
      <c r="B37" s="271"/>
      <c r="C37" s="271"/>
      <c r="D37" s="271"/>
      <c r="E37" s="271"/>
      <c r="F37" s="271"/>
      <c r="G37" s="271"/>
      <c r="H37" s="271"/>
      <c r="I37" s="271"/>
      <c r="J37" s="271"/>
      <c r="K37" s="271"/>
      <c r="L37" s="271"/>
      <c r="M37" s="271"/>
      <c r="N37" s="271"/>
      <c r="O37" s="271"/>
      <c r="P37" s="271"/>
      <c r="Q37" s="271"/>
      <c r="R37" s="271"/>
      <c r="S37" s="218"/>
      <c r="T37" s="263"/>
      <c r="U37" s="263"/>
      <c r="V37" s="263"/>
      <c r="W37" s="263"/>
      <c r="X37" s="263"/>
      <c r="Y37" s="263"/>
      <c r="Z37" s="263"/>
      <c r="AA37" s="264"/>
    </row>
    <row r="38" spans="1:27" ht="140.25" customHeight="1" x14ac:dyDescent="0.25">
      <c r="A38" s="271"/>
      <c r="B38" s="271"/>
      <c r="C38" s="271"/>
      <c r="D38" s="271"/>
      <c r="E38" s="271"/>
      <c r="F38" s="271"/>
      <c r="G38" s="271"/>
      <c r="H38" s="271"/>
      <c r="I38" s="271"/>
      <c r="J38" s="271"/>
      <c r="K38" s="271"/>
      <c r="L38" s="271"/>
      <c r="M38" s="271"/>
      <c r="N38" s="271"/>
      <c r="O38" s="271"/>
      <c r="P38" s="271"/>
      <c r="Q38" s="271"/>
      <c r="R38" s="271"/>
      <c r="S38" s="222"/>
      <c r="T38" s="226"/>
      <c r="U38" s="224"/>
      <c r="V38" s="224"/>
      <c r="W38" s="224"/>
      <c r="X38" s="224"/>
      <c r="Y38" s="224"/>
      <c r="Z38" s="224"/>
      <c r="AA38" s="225"/>
    </row>
    <row r="39" spans="1:27" ht="85.5" customHeight="1" x14ac:dyDescent="0.25">
      <c r="A39" s="271"/>
      <c r="B39" s="271"/>
      <c r="C39" s="271"/>
      <c r="D39" s="271"/>
      <c r="E39" s="271"/>
      <c r="F39" s="271"/>
      <c r="G39" s="271"/>
      <c r="H39" s="271"/>
      <c r="I39" s="271"/>
      <c r="J39" s="271"/>
      <c r="K39" s="271"/>
      <c r="L39" s="271"/>
      <c r="M39" s="271"/>
      <c r="N39" s="271"/>
      <c r="O39" s="271"/>
      <c r="P39" s="271"/>
      <c r="Q39" s="271"/>
      <c r="R39" s="271"/>
      <c r="S39" s="222"/>
      <c r="T39" s="260"/>
      <c r="U39" s="261"/>
      <c r="V39" s="261"/>
      <c r="W39" s="261"/>
      <c r="X39" s="261"/>
      <c r="Y39" s="261"/>
      <c r="Z39" s="261"/>
      <c r="AA39" s="262"/>
    </row>
    <row r="40" spans="1:27" ht="77.25" customHeight="1" x14ac:dyDescent="0.25">
      <c r="A40" s="271"/>
      <c r="B40" s="271"/>
      <c r="C40" s="271"/>
      <c r="D40" s="271"/>
      <c r="E40" s="271"/>
      <c r="F40" s="271"/>
      <c r="G40" s="271"/>
      <c r="H40" s="271"/>
      <c r="I40" s="271"/>
      <c r="J40" s="271"/>
      <c r="K40" s="271"/>
      <c r="L40" s="271"/>
      <c r="M40" s="271"/>
      <c r="N40" s="271"/>
      <c r="O40" s="271"/>
      <c r="P40" s="271"/>
      <c r="Q40" s="271"/>
      <c r="R40" s="271"/>
      <c r="S40" s="222"/>
      <c r="T40" s="260"/>
      <c r="U40" s="261"/>
      <c r="V40" s="261"/>
      <c r="W40" s="261"/>
      <c r="X40" s="261"/>
      <c r="Y40" s="261"/>
      <c r="Z40" s="261"/>
      <c r="AA40" s="262"/>
    </row>
    <row r="41" spans="1:27" ht="75" customHeight="1" thickBot="1" x14ac:dyDescent="0.3">
      <c r="A41" s="271"/>
      <c r="B41" s="271"/>
      <c r="C41" s="271"/>
      <c r="D41" s="271"/>
      <c r="E41" s="271"/>
      <c r="F41" s="271"/>
      <c r="G41" s="271"/>
      <c r="H41" s="271"/>
      <c r="I41" s="271"/>
      <c r="J41" s="271"/>
      <c r="K41" s="271"/>
      <c r="L41" s="271"/>
      <c r="M41" s="271"/>
      <c r="N41" s="271"/>
      <c r="O41" s="271"/>
      <c r="P41" s="271"/>
      <c r="Q41" s="271"/>
      <c r="R41" s="271"/>
      <c r="S41" s="216"/>
      <c r="T41" s="265"/>
      <c r="U41" s="263"/>
      <c r="V41" s="263"/>
      <c r="W41" s="263"/>
      <c r="X41" s="263"/>
      <c r="Y41" s="263"/>
      <c r="Z41" s="263"/>
      <c r="AA41" s="264"/>
    </row>
    <row r="42" spans="1:27" ht="98.25" customHeight="1" x14ac:dyDescent="0.25">
      <c r="A42" s="271"/>
      <c r="B42" s="271"/>
      <c r="C42" s="271"/>
      <c r="D42" s="271"/>
      <c r="E42" s="271"/>
      <c r="F42" s="271"/>
      <c r="G42" s="271"/>
      <c r="H42" s="271"/>
      <c r="I42" s="271"/>
      <c r="J42" s="271"/>
      <c r="K42" s="271"/>
      <c r="L42" s="271"/>
      <c r="M42" s="271"/>
      <c r="N42" s="271"/>
      <c r="O42" s="271"/>
      <c r="P42" s="271"/>
      <c r="Q42" s="271"/>
      <c r="R42" s="271"/>
      <c r="S42" s="221"/>
      <c r="T42" s="268"/>
      <c r="U42" s="266"/>
      <c r="V42" s="266"/>
      <c r="W42" s="266"/>
      <c r="X42" s="266"/>
      <c r="Y42" s="266"/>
      <c r="Z42" s="266"/>
      <c r="AA42" s="267"/>
    </row>
    <row r="43" spans="1:27" ht="84" customHeight="1" x14ac:dyDescent="0.25">
      <c r="A43" s="271"/>
      <c r="B43" s="271"/>
      <c r="C43" s="271"/>
      <c r="D43" s="271"/>
      <c r="E43" s="271"/>
      <c r="F43" s="271"/>
      <c r="G43" s="271"/>
      <c r="H43" s="271"/>
      <c r="I43" s="271"/>
      <c r="J43" s="271"/>
      <c r="K43" s="271"/>
      <c r="L43" s="271"/>
      <c r="M43" s="271"/>
      <c r="N43" s="271"/>
      <c r="O43" s="271"/>
      <c r="P43" s="271"/>
      <c r="Q43" s="271"/>
      <c r="R43" s="271"/>
      <c r="S43" s="222"/>
      <c r="T43" s="260"/>
      <c r="U43" s="261"/>
      <c r="V43" s="261"/>
      <c r="W43" s="261"/>
      <c r="X43" s="261"/>
      <c r="Y43" s="261"/>
      <c r="Z43" s="261"/>
      <c r="AA43" s="262"/>
    </row>
    <row r="44" spans="1:27" ht="89.25" customHeight="1" x14ac:dyDescent="0.25">
      <c r="A44" s="271"/>
      <c r="B44" s="271"/>
      <c r="C44" s="271"/>
      <c r="D44" s="271"/>
      <c r="E44" s="271"/>
      <c r="F44" s="271"/>
      <c r="G44" s="271"/>
      <c r="H44" s="271"/>
      <c r="I44" s="271"/>
      <c r="J44" s="271"/>
      <c r="K44" s="271"/>
      <c r="L44" s="271"/>
      <c r="M44" s="271"/>
      <c r="N44" s="271"/>
      <c r="O44" s="271"/>
      <c r="P44" s="271"/>
      <c r="Q44" s="271"/>
      <c r="R44" s="271"/>
      <c r="S44" s="222"/>
      <c r="T44" s="260"/>
      <c r="U44" s="261"/>
      <c r="V44" s="261"/>
      <c r="W44" s="261"/>
      <c r="X44" s="261"/>
      <c r="Y44" s="261"/>
      <c r="Z44" s="261"/>
      <c r="AA44" s="262"/>
    </row>
    <row r="45" spans="1:27" ht="78.75" customHeight="1" x14ac:dyDescent="0.25">
      <c r="A45" s="271"/>
      <c r="B45" s="271"/>
      <c r="C45" s="271"/>
      <c r="D45" s="271"/>
      <c r="E45" s="271"/>
      <c r="F45" s="271"/>
      <c r="G45" s="271"/>
      <c r="H45" s="271"/>
      <c r="I45" s="271"/>
      <c r="J45" s="271"/>
      <c r="K45" s="271"/>
      <c r="L45" s="271"/>
      <c r="M45" s="271"/>
      <c r="N45" s="271"/>
      <c r="O45" s="271"/>
      <c r="P45" s="271"/>
      <c r="Q45" s="271"/>
      <c r="R45" s="271"/>
      <c r="S45" s="222"/>
      <c r="T45" s="260"/>
      <c r="U45" s="261"/>
      <c r="V45" s="261"/>
      <c r="W45" s="261"/>
      <c r="X45" s="261"/>
      <c r="Y45" s="261"/>
      <c r="Z45" s="261"/>
      <c r="AA45" s="262"/>
    </row>
    <row r="46" spans="1:27" ht="90" customHeight="1" thickBot="1" x14ac:dyDescent="0.3">
      <c r="A46" s="271"/>
      <c r="B46" s="271"/>
      <c r="C46" s="271"/>
      <c r="D46" s="271"/>
      <c r="E46" s="271"/>
      <c r="F46" s="271"/>
      <c r="G46" s="271"/>
      <c r="H46" s="271"/>
      <c r="I46" s="271"/>
      <c r="J46" s="271"/>
      <c r="K46" s="271"/>
      <c r="L46" s="271"/>
      <c r="M46" s="271"/>
      <c r="N46" s="271"/>
      <c r="O46" s="271"/>
      <c r="P46" s="271"/>
      <c r="Q46" s="271"/>
      <c r="R46" s="271"/>
      <c r="S46" s="216"/>
      <c r="T46" s="265"/>
      <c r="U46" s="263"/>
      <c r="V46" s="263"/>
      <c r="W46" s="263"/>
      <c r="X46" s="263"/>
      <c r="Y46" s="263"/>
      <c r="Z46" s="263"/>
      <c r="AA46" s="264"/>
    </row>
    <row r="47" spans="1:27" ht="24.75" customHeight="1" x14ac:dyDescent="0.25">
      <c r="A47" s="271"/>
      <c r="B47" s="271"/>
      <c r="C47" s="271"/>
      <c r="D47" s="271"/>
      <c r="E47" s="271"/>
      <c r="F47" s="271"/>
      <c r="G47" s="271"/>
      <c r="H47" s="271"/>
      <c r="I47" s="271"/>
      <c r="J47" s="271"/>
      <c r="K47" s="271"/>
      <c r="L47" s="271"/>
      <c r="M47" s="271"/>
      <c r="N47" s="271"/>
      <c r="O47" s="271"/>
      <c r="P47" s="271"/>
      <c r="Q47" s="271"/>
      <c r="R47" s="271"/>
    </row>
    <row r="48" spans="1:27" ht="24.75" customHeight="1" x14ac:dyDescent="0.25">
      <c r="A48" s="271"/>
      <c r="B48" s="271"/>
      <c r="C48" s="271"/>
      <c r="D48" s="271"/>
      <c r="E48" s="271"/>
      <c r="F48" s="271"/>
      <c r="G48" s="271"/>
      <c r="H48" s="271"/>
      <c r="I48" s="271"/>
      <c r="J48" s="271"/>
      <c r="K48" s="271"/>
      <c r="L48" s="271"/>
      <c r="M48" s="271"/>
      <c r="N48" s="271"/>
      <c r="O48" s="271"/>
      <c r="P48" s="271"/>
      <c r="Q48" s="271"/>
      <c r="R48" s="271"/>
    </row>
    <row r="49" spans="1:18" ht="24.75" customHeight="1" x14ac:dyDescent="0.25">
      <c r="A49" s="271"/>
      <c r="B49" s="271"/>
      <c r="C49" s="271"/>
      <c r="D49" s="271"/>
      <c r="E49" s="271"/>
      <c r="F49" s="271"/>
      <c r="G49" s="271"/>
      <c r="H49" s="271"/>
      <c r="I49" s="271"/>
      <c r="J49" s="271"/>
      <c r="K49" s="271"/>
      <c r="L49" s="271"/>
      <c r="M49" s="271"/>
      <c r="N49" s="271"/>
      <c r="O49" s="271"/>
      <c r="P49" s="271"/>
      <c r="Q49" s="271"/>
      <c r="R49" s="271"/>
    </row>
    <row r="50" spans="1:18" ht="24.75" customHeight="1" x14ac:dyDescent="0.25">
      <c r="A50" s="271"/>
      <c r="B50" s="271"/>
      <c r="C50" s="271"/>
      <c r="D50" s="271"/>
      <c r="E50" s="271"/>
      <c r="F50" s="271"/>
      <c r="G50" s="271"/>
      <c r="H50" s="271"/>
      <c r="I50" s="271"/>
      <c r="J50" s="271"/>
      <c r="K50" s="271"/>
      <c r="L50" s="271"/>
      <c r="M50" s="271"/>
      <c r="N50" s="271"/>
      <c r="O50" s="271"/>
      <c r="P50" s="271"/>
      <c r="Q50" s="271"/>
      <c r="R50" s="271"/>
    </row>
    <row r="51" spans="1:18" ht="24.75" customHeight="1" x14ac:dyDescent="0.25">
      <c r="A51" s="271"/>
      <c r="B51" s="271"/>
      <c r="C51" s="271"/>
      <c r="D51" s="271"/>
      <c r="E51" s="271"/>
      <c r="F51" s="271"/>
      <c r="G51" s="271"/>
      <c r="H51" s="271"/>
      <c r="I51" s="271"/>
      <c r="J51" s="271"/>
      <c r="K51" s="271"/>
      <c r="L51" s="271"/>
      <c r="M51" s="271"/>
      <c r="N51" s="271"/>
      <c r="O51" s="271"/>
      <c r="P51" s="271"/>
      <c r="Q51" s="271"/>
      <c r="R51" s="271"/>
    </row>
    <row r="52" spans="1:18" x14ac:dyDescent="0.25">
      <c r="A52" s="271"/>
      <c r="B52" s="271"/>
      <c r="C52" s="271"/>
      <c r="D52" s="271"/>
      <c r="E52" s="271"/>
      <c r="F52" s="271"/>
      <c r="G52" s="271"/>
      <c r="H52" s="271"/>
      <c r="I52" s="271"/>
      <c r="J52" s="271"/>
      <c r="K52" s="271"/>
      <c r="L52" s="271"/>
      <c r="M52" s="271"/>
      <c r="N52" s="271"/>
      <c r="O52" s="271"/>
      <c r="P52" s="271"/>
      <c r="Q52" s="271"/>
      <c r="R52" s="271"/>
    </row>
    <row r="53" spans="1:18" x14ac:dyDescent="0.25">
      <c r="A53" s="271"/>
      <c r="B53" s="271"/>
      <c r="C53" s="271"/>
      <c r="D53" s="271"/>
      <c r="E53" s="271"/>
      <c r="F53" s="271"/>
      <c r="G53" s="271"/>
      <c r="H53" s="271"/>
      <c r="I53" s="271"/>
      <c r="J53" s="271"/>
      <c r="K53" s="271"/>
      <c r="L53" s="271"/>
      <c r="M53" s="271"/>
      <c r="N53" s="271"/>
      <c r="O53" s="271"/>
      <c r="P53" s="271"/>
      <c r="Q53" s="271"/>
      <c r="R53" s="271"/>
    </row>
    <row r="54" spans="1:18" x14ac:dyDescent="0.25">
      <c r="A54" s="271"/>
      <c r="B54" s="271"/>
      <c r="C54" s="271"/>
      <c r="D54" s="271"/>
      <c r="E54" s="271"/>
      <c r="F54" s="271"/>
      <c r="G54" s="271"/>
      <c r="H54" s="271"/>
      <c r="I54" s="271"/>
      <c r="J54" s="271"/>
      <c r="K54" s="271"/>
      <c r="L54" s="271"/>
      <c r="M54" s="271"/>
      <c r="N54" s="271"/>
      <c r="O54" s="271"/>
      <c r="P54" s="271"/>
      <c r="Q54" s="271"/>
      <c r="R54" s="271"/>
    </row>
    <row r="55" spans="1:18" x14ac:dyDescent="0.25">
      <c r="A55" s="271"/>
      <c r="B55" s="271"/>
      <c r="C55" s="271"/>
      <c r="D55" s="271"/>
      <c r="E55" s="271"/>
      <c r="F55" s="271"/>
      <c r="G55" s="271"/>
      <c r="H55" s="271"/>
      <c r="I55" s="271"/>
      <c r="J55" s="271"/>
      <c r="K55" s="271"/>
      <c r="L55" s="271"/>
      <c r="M55" s="271"/>
      <c r="N55" s="271"/>
      <c r="O55" s="271"/>
      <c r="P55" s="271"/>
      <c r="Q55" s="271"/>
      <c r="R55" s="271"/>
    </row>
    <row r="56" spans="1:18" x14ac:dyDescent="0.25">
      <c r="A56" s="271"/>
      <c r="B56" s="271"/>
      <c r="C56" s="271"/>
      <c r="D56" s="271"/>
      <c r="E56" s="271"/>
      <c r="F56" s="271"/>
      <c r="G56" s="271"/>
      <c r="H56" s="271"/>
      <c r="I56" s="271"/>
      <c r="J56" s="271"/>
      <c r="K56" s="271"/>
      <c r="L56" s="271"/>
      <c r="M56" s="271"/>
      <c r="N56" s="271"/>
      <c r="O56" s="271"/>
      <c r="P56" s="271"/>
      <c r="Q56" s="271"/>
      <c r="R56" s="271"/>
    </row>
    <row r="57" spans="1:18" x14ac:dyDescent="0.25">
      <c r="A57" s="112"/>
      <c r="B57" s="112"/>
      <c r="C57" s="112"/>
      <c r="D57" s="112"/>
      <c r="E57" s="112"/>
      <c r="F57" s="112"/>
      <c r="G57" s="112"/>
      <c r="H57" s="112"/>
      <c r="I57" s="112"/>
      <c r="J57" s="112"/>
      <c r="K57" s="112"/>
      <c r="L57" s="112"/>
      <c r="M57" s="112"/>
      <c r="N57" s="112"/>
      <c r="O57" s="112"/>
      <c r="P57" s="112"/>
      <c r="Q57" s="112"/>
      <c r="R57" s="112"/>
    </row>
    <row r="58" spans="1:18" x14ac:dyDescent="0.25">
      <c r="A58" s="112"/>
      <c r="B58" s="112"/>
      <c r="C58" s="112"/>
      <c r="D58" s="112"/>
      <c r="E58" s="112"/>
      <c r="F58" s="112"/>
      <c r="G58" s="112"/>
      <c r="H58" s="112"/>
      <c r="I58" s="112"/>
      <c r="J58" s="112"/>
      <c r="K58" s="112"/>
      <c r="L58" s="112"/>
      <c r="M58" s="112"/>
      <c r="N58" s="112"/>
      <c r="O58" s="112"/>
      <c r="P58" s="112"/>
      <c r="Q58" s="112"/>
      <c r="R58" s="112"/>
    </row>
    <row r="59" spans="1:18" x14ac:dyDescent="0.25">
      <c r="A59" s="112"/>
      <c r="B59" s="112"/>
      <c r="C59" s="112"/>
      <c r="D59" s="112"/>
      <c r="E59" s="112"/>
      <c r="F59" s="112"/>
      <c r="G59" s="112"/>
      <c r="H59" s="112"/>
      <c r="I59" s="112"/>
      <c r="J59" s="112"/>
      <c r="K59" s="112"/>
      <c r="L59" s="112"/>
      <c r="M59" s="112"/>
      <c r="N59" s="112"/>
      <c r="O59" s="112"/>
      <c r="P59" s="112"/>
      <c r="Q59" s="112"/>
      <c r="R59" s="112"/>
    </row>
    <row r="60" spans="1:18" x14ac:dyDescent="0.25">
      <c r="A60" s="112"/>
      <c r="B60" s="112"/>
      <c r="C60" s="112"/>
      <c r="D60" s="112"/>
      <c r="E60" s="112"/>
      <c r="F60" s="112"/>
      <c r="G60" s="112"/>
      <c r="H60" s="112"/>
      <c r="I60" s="112"/>
      <c r="J60" s="112"/>
      <c r="K60" s="112"/>
      <c r="L60" s="112"/>
      <c r="M60" s="112"/>
      <c r="N60" s="112"/>
      <c r="O60" s="112"/>
      <c r="P60" s="112"/>
      <c r="Q60" s="112"/>
      <c r="R60" s="112"/>
    </row>
    <row r="61" spans="1:18" x14ac:dyDescent="0.25">
      <c r="A61" s="112"/>
      <c r="B61" s="112"/>
      <c r="C61" s="112"/>
      <c r="D61" s="112"/>
      <c r="E61" s="112"/>
      <c r="F61" s="112"/>
      <c r="G61" s="112"/>
      <c r="H61" s="112"/>
      <c r="I61" s="112"/>
      <c r="J61" s="112"/>
      <c r="K61" s="112"/>
      <c r="L61" s="112"/>
      <c r="M61" s="112"/>
      <c r="N61" s="112"/>
      <c r="O61" s="112"/>
      <c r="P61" s="112"/>
      <c r="Q61" s="112"/>
      <c r="R61" s="112"/>
    </row>
    <row r="62" spans="1:18" x14ac:dyDescent="0.25">
      <c r="A62" s="112"/>
      <c r="B62" s="112"/>
      <c r="C62" s="112"/>
      <c r="D62" s="112"/>
      <c r="E62" s="112"/>
      <c r="F62" s="112"/>
      <c r="G62" s="112"/>
      <c r="H62" s="112"/>
      <c r="I62" s="112"/>
      <c r="J62" s="112"/>
      <c r="K62" s="112"/>
      <c r="L62" s="112"/>
      <c r="M62" s="112"/>
      <c r="N62" s="112"/>
      <c r="O62" s="112"/>
      <c r="P62" s="112"/>
      <c r="Q62" s="112"/>
      <c r="R62" s="112"/>
    </row>
    <row r="63" spans="1:18" x14ac:dyDescent="0.25">
      <c r="A63" s="112"/>
      <c r="B63" s="112"/>
      <c r="C63" s="112"/>
      <c r="D63" s="112"/>
      <c r="E63" s="112"/>
      <c r="F63" s="112"/>
      <c r="G63" s="112"/>
      <c r="H63" s="112"/>
      <c r="I63" s="112"/>
      <c r="J63" s="112"/>
      <c r="K63" s="112"/>
      <c r="L63" s="112"/>
      <c r="M63" s="112"/>
      <c r="N63" s="112"/>
      <c r="O63" s="112"/>
      <c r="P63" s="112"/>
      <c r="Q63" s="112"/>
      <c r="R63" s="112"/>
    </row>
    <row r="64" spans="1:18" x14ac:dyDescent="0.25">
      <c r="A64" s="112"/>
      <c r="B64" s="112"/>
      <c r="C64" s="112"/>
      <c r="D64" s="112"/>
      <c r="E64" s="112"/>
      <c r="F64" s="112"/>
      <c r="G64" s="112"/>
      <c r="H64" s="112"/>
      <c r="I64" s="112"/>
      <c r="J64" s="112"/>
      <c r="K64" s="112"/>
      <c r="L64" s="112"/>
      <c r="M64" s="112"/>
      <c r="N64" s="112"/>
      <c r="O64" s="112"/>
      <c r="P64" s="112"/>
      <c r="Q64" s="112"/>
      <c r="R64" s="112"/>
    </row>
    <row r="65" spans="1:18" x14ac:dyDescent="0.25">
      <c r="A65" s="112"/>
      <c r="B65" s="112"/>
      <c r="C65" s="112"/>
      <c r="D65" s="112"/>
      <c r="E65" s="112"/>
      <c r="F65" s="112"/>
      <c r="G65" s="112"/>
      <c r="H65" s="112"/>
      <c r="I65" s="112"/>
      <c r="J65" s="112"/>
      <c r="K65" s="112"/>
      <c r="L65" s="112"/>
      <c r="M65" s="112"/>
      <c r="N65" s="112"/>
      <c r="O65" s="112"/>
      <c r="P65" s="112"/>
      <c r="Q65" s="112"/>
      <c r="R65" s="112"/>
    </row>
    <row r="66" spans="1:18" x14ac:dyDescent="0.25">
      <c r="A66" s="112"/>
      <c r="B66" s="112"/>
      <c r="C66" s="112"/>
      <c r="D66" s="112"/>
      <c r="E66" s="112"/>
      <c r="F66" s="112"/>
      <c r="G66" s="112"/>
      <c r="H66" s="112"/>
      <c r="I66" s="112"/>
      <c r="J66" s="112"/>
      <c r="K66" s="112"/>
      <c r="L66" s="112"/>
      <c r="M66" s="112"/>
      <c r="N66" s="112"/>
      <c r="O66" s="112"/>
      <c r="P66" s="112"/>
      <c r="Q66" s="112"/>
      <c r="R66" s="112"/>
    </row>
    <row r="67" spans="1:18" x14ac:dyDescent="0.25">
      <c r="A67" s="112"/>
      <c r="B67" s="112"/>
      <c r="C67" s="112"/>
      <c r="D67" s="112"/>
      <c r="E67" s="112"/>
      <c r="F67" s="112"/>
      <c r="G67" s="112"/>
      <c r="H67" s="112"/>
      <c r="I67" s="112"/>
      <c r="J67" s="112"/>
      <c r="K67" s="112"/>
      <c r="L67" s="112"/>
      <c r="M67" s="112"/>
      <c r="N67" s="112"/>
      <c r="O67" s="112"/>
      <c r="P67" s="112"/>
      <c r="Q67" s="112"/>
      <c r="R67" s="112"/>
    </row>
    <row r="68" spans="1:18" x14ac:dyDescent="0.25">
      <c r="A68" s="112"/>
      <c r="B68" s="112"/>
      <c r="C68" s="112"/>
      <c r="D68" s="112"/>
      <c r="E68" s="112"/>
      <c r="F68" s="112"/>
      <c r="G68" s="112"/>
      <c r="H68" s="112"/>
      <c r="I68" s="112"/>
      <c r="J68" s="112"/>
      <c r="K68" s="112"/>
      <c r="L68" s="112"/>
      <c r="M68" s="112"/>
      <c r="N68" s="112"/>
      <c r="O68" s="112"/>
      <c r="P68" s="112"/>
      <c r="Q68" s="112"/>
      <c r="R68" s="112"/>
    </row>
    <row r="69" spans="1:18" x14ac:dyDescent="0.25">
      <c r="A69" s="112"/>
      <c r="B69" s="112"/>
      <c r="C69" s="112"/>
      <c r="D69" s="112"/>
      <c r="E69" s="112"/>
      <c r="F69" s="112"/>
      <c r="G69" s="112"/>
      <c r="H69" s="112"/>
      <c r="I69" s="112"/>
      <c r="J69" s="112"/>
      <c r="K69" s="112"/>
      <c r="L69" s="112"/>
      <c r="M69" s="112"/>
      <c r="N69" s="112"/>
      <c r="O69" s="112"/>
      <c r="P69" s="112"/>
      <c r="Q69" s="112"/>
      <c r="R69" s="112"/>
    </row>
    <row r="70" spans="1:18" x14ac:dyDescent="0.25">
      <c r="A70" s="112"/>
      <c r="B70" s="112"/>
      <c r="C70" s="112"/>
      <c r="D70" s="112"/>
      <c r="E70" s="112"/>
      <c r="F70" s="112"/>
      <c r="G70" s="112"/>
      <c r="H70" s="112"/>
      <c r="I70" s="112"/>
      <c r="J70" s="112"/>
      <c r="K70" s="112"/>
      <c r="L70" s="112"/>
      <c r="M70" s="112"/>
      <c r="N70" s="112"/>
      <c r="O70" s="112"/>
      <c r="P70" s="112"/>
      <c r="Q70" s="112"/>
      <c r="R70" s="112"/>
    </row>
    <row r="71" spans="1:18" x14ac:dyDescent="0.25">
      <c r="A71" s="112"/>
      <c r="B71" s="112"/>
      <c r="C71" s="112"/>
      <c r="D71" s="112"/>
      <c r="E71" s="112"/>
      <c r="F71" s="112"/>
      <c r="G71" s="112"/>
      <c r="H71" s="112"/>
      <c r="I71" s="112"/>
      <c r="J71" s="112"/>
      <c r="K71" s="112"/>
      <c r="L71" s="112"/>
      <c r="M71" s="112"/>
      <c r="N71" s="112"/>
      <c r="O71" s="112"/>
      <c r="P71" s="112"/>
      <c r="Q71" s="112"/>
      <c r="R71" s="112"/>
    </row>
    <row r="72" spans="1:18" x14ac:dyDescent="0.25">
      <c r="A72" s="112"/>
      <c r="B72" s="112"/>
      <c r="C72" s="112"/>
      <c r="D72" s="112"/>
      <c r="E72" s="112"/>
      <c r="F72" s="112"/>
      <c r="G72" s="112"/>
      <c r="H72" s="112"/>
      <c r="I72" s="112"/>
      <c r="J72" s="112"/>
      <c r="K72" s="112"/>
      <c r="L72" s="112"/>
      <c r="M72" s="112"/>
      <c r="N72" s="112"/>
      <c r="O72" s="112"/>
      <c r="P72" s="112"/>
      <c r="Q72" s="112"/>
      <c r="R72" s="112"/>
    </row>
  </sheetData>
  <mergeCells count="128">
    <mergeCell ref="B30:E30"/>
    <mergeCell ref="F30:I30"/>
    <mergeCell ref="K30:M30"/>
    <mergeCell ref="N30:R30"/>
    <mergeCell ref="T30:V30"/>
    <mergeCell ref="W30:AA30"/>
    <mergeCell ref="A15:A16"/>
    <mergeCell ref="J15:J16"/>
    <mergeCell ref="S15:S16"/>
    <mergeCell ref="W18:AA18"/>
    <mergeCell ref="B19:E19"/>
    <mergeCell ref="F19:I19"/>
    <mergeCell ref="A17:A21"/>
    <mergeCell ref="J17:J21"/>
    <mergeCell ref="S17:S21"/>
    <mergeCell ref="K19:M19"/>
    <mergeCell ref="W17:AA17"/>
    <mergeCell ref="T17:V17"/>
    <mergeCell ref="N17:R17"/>
    <mergeCell ref="N18:R18"/>
    <mergeCell ref="N19:R19"/>
    <mergeCell ref="B18:E18"/>
    <mergeCell ref="F18:I18"/>
    <mergeCell ref="K18:M18"/>
    <mergeCell ref="A1:A8"/>
    <mergeCell ref="B1:W8"/>
    <mergeCell ref="X1:AA4"/>
    <mergeCell ref="X5:Y6"/>
    <mergeCell ref="Z5:AA6"/>
    <mergeCell ref="X7:Y7"/>
    <mergeCell ref="Z7:AA7"/>
    <mergeCell ref="X8:Y8"/>
    <mergeCell ref="Z8:AA8"/>
    <mergeCell ref="W26:AA26"/>
    <mergeCell ref="N25:R25"/>
    <mergeCell ref="T25:V25"/>
    <mergeCell ref="W25:AA25"/>
    <mergeCell ref="B24:E24"/>
    <mergeCell ref="T20:V20"/>
    <mergeCell ref="W20:AA20"/>
    <mergeCell ref="N20:R20"/>
    <mergeCell ref="A9:AA10"/>
    <mergeCell ref="A11:AA12"/>
    <mergeCell ref="A13:I13"/>
    <mergeCell ref="W16:AA16"/>
    <mergeCell ref="T16:V16"/>
    <mergeCell ref="N16:R16"/>
    <mergeCell ref="K16:M16"/>
    <mergeCell ref="B16:E16"/>
    <mergeCell ref="F16:I16"/>
    <mergeCell ref="T18:V18"/>
    <mergeCell ref="T19:V19"/>
    <mergeCell ref="W19:AA19"/>
    <mergeCell ref="A22:A24"/>
    <mergeCell ref="J22:J24"/>
    <mergeCell ref="S22:S24"/>
    <mergeCell ref="T22:V22"/>
    <mergeCell ref="W22:AA22"/>
    <mergeCell ref="B23:E23"/>
    <mergeCell ref="F23:I23"/>
    <mergeCell ref="K23:M23"/>
    <mergeCell ref="N23:R23"/>
    <mergeCell ref="T23:V23"/>
    <mergeCell ref="W23:AA23"/>
    <mergeCell ref="B22:E22"/>
    <mergeCell ref="F22:I22"/>
    <mergeCell ref="K22:M22"/>
    <mergeCell ref="N22:R22"/>
    <mergeCell ref="B17:E17"/>
    <mergeCell ref="F17:I17"/>
    <mergeCell ref="K17:M17"/>
    <mergeCell ref="W21:AA21"/>
    <mergeCell ref="T21:V21"/>
    <mergeCell ref="B21:E21"/>
    <mergeCell ref="F21:I21"/>
    <mergeCell ref="K21:M21"/>
    <mergeCell ref="N21:R21"/>
    <mergeCell ref="B20:E20"/>
    <mergeCell ref="F20:I20"/>
    <mergeCell ref="K20:M20"/>
    <mergeCell ref="F24:I24"/>
    <mergeCell ref="K24:M24"/>
    <mergeCell ref="N24:R24"/>
    <mergeCell ref="T24:V24"/>
    <mergeCell ref="N29:R29"/>
    <mergeCell ref="T29:V29"/>
    <mergeCell ref="W29:AA29"/>
    <mergeCell ref="N26:R26"/>
    <mergeCell ref="B28:E28"/>
    <mergeCell ref="F28:I28"/>
    <mergeCell ref="K28:M28"/>
    <mergeCell ref="N28:R28"/>
    <mergeCell ref="T28:V28"/>
    <mergeCell ref="W28:AA28"/>
    <mergeCell ref="B26:E26"/>
    <mergeCell ref="F26:I26"/>
    <mergeCell ref="B27:E27"/>
    <mergeCell ref="F27:I27"/>
    <mergeCell ref="K27:M27"/>
    <mergeCell ref="N27:R27"/>
    <mergeCell ref="T27:V27"/>
    <mergeCell ref="W27:AA27"/>
    <mergeCell ref="K26:M26"/>
    <mergeCell ref="T26:V26"/>
    <mergeCell ref="A27:A30"/>
    <mergeCell ref="J27:J30"/>
    <mergeCell ref="S27:S30"/>
    <mergeCell ref="J13:R13"/>
    <mergeCell ref="S13:AA13"/>
    <mergeCell ref="W15:AA15"/>
    <mergeCell ref="B14:E14"/>
    <mergeCell ref="F14:I14"/>
    <mergeCell ref="K14:M14"/>
    <mergeCell ref="N14:R14"/>
    <mergeCell ref="T14:V14"/>
    <mergeCell ref="B15:E15"/>
    <mergeCell ref="F15:I15"/>
    <mergeCell ref="K15:M15"/>
    <mergeCell ref="N15:R15"/>
    <mergeCell ref="T15:V15"/>
    <mergeCell ref="W14:AA14"/>
    <mergeCell ref="B29:E29"/>
    <mergeCell ref="F29:I29"/>
    <mergeCell ref="K29:M29"/>
    <mergeCell ref="W24:AA24"/>
    <mergeCell ref="B25:E25"/>
    <mergeCell ref="F25:I25"/>
    <mergeCell ref="K25:M25"/>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5" x14ac:dyDescent="0.25"/>
  <cols>
    <col min="1" max="1" width="41" style="181" customWidth="1"/>
    <col min="2" max="2" width="17" customWidth="1"/>
    <col min="3" max="3" width="17.7109375" customWidth="1"/>
    <col min="4" max="4" width="14.42578125" customWidth="1"/>
    <col min="7" max="7" width="14.42578125" customWidth="1"/>
    <col min="21" max="21" width="11.42578125" style="108" customWidth="1"/>
    <col min="22" max="22" width="11.42578125" style="181"/>
  </cols>
  <sheetData>
    <row r="1" spans="1:22" ht="195" x14ac:dyDescent="0.25">
      <c r="A1" s="182" t="s">
        <v>579</v>
      </c>
      <c r="B1" s="182" t="s">
        <v>559</v>
      </c>
      <c r="C1" s="182" t="s">
        <v>560</v>
      </c>
      <c r="D1" s="182" t="s">
        <v>561</v>
      </c>
      <c r="E1" s="182" t="s">
        <v>562</v>
      </c>
      <c r="F1" s="182" t="s">
        <v>563</v>
      </c>
      <c r="G1" s="182" t="s">
        <v>564</v>
      </c>
      <c r="H1" s="182" t="s">
        <v>565</v>
      </c>
      <c r="I1" s="182" t="s">
        <v>566</v>
      </c>
      <c r="J1" s="182" t="s">
        <v>567</v>
      </c>
      <c r="K1" s="182" t="s">
        <v>568</v>
      </c>
      <c r="L1" s="182" t="s">
        <v>569</v>
      </c>
      <c r="M1" s="182" t="s">
        <v>570</v>
      </c>
      <c r="N1" s="182" t="s">
        <v>571</v>
      </c>
      <c r="O1" s="182" t="s">
        <v>572</v>
      </c>
      <c r="P1" s="182" t="s">
        <v>573</v>
      </c>
      <c r="Q1" s="182" t="s">
        <v>574</v>
      </c>
      <c r="R1" s="182" t="s">
        <v>575</v>
      </c>
      <c r="S1" s="182" t="s">
        <v>576</v>
      </c>
      <c r="T1" s="182" t="s">
        <v>577</v>
      </c>
      <c r="U1" s="183" t="s">
        <v>247</v>
      </c>
      <c r="V1" s="182" t="s">
        <v>578</v>
      </c>
    </row>
    <row r="2" spans="1:22" x14ac:dyDescent="0.2">
      <c r="A2" s="180" t="s">
        <v>248</v>
      </c>
      <c r="B2" s="109" t="s">
        <v>584</v>
      </c>
      <c r="C2" s="109" t="s">
        <v>584</v>
      </c>
      <c r="D2" s="109" t="s">
        <v>584</v>
      </c>
      <c r="E2" s="109" t="s">
        <v>584</v>
      </c>
      <c r="F2" s="109" t="s">
        <v>584</v>
      </c>
      <c r="G2" s="109" t="s">
        <v>584</v>
      </c>
      <c r="H2" s="109" t="s">
        <v>584</v>
      </c>
      <c r="I2" s="109" t="s">
        <v>584</v>
      </c>
      <c r="J2" s="109" t="s">
        <v>584</v>
      </c>
      <c r="K2" s="109" t="s">
        <v>584</v>
      </c>
      <c r="L2" s="109" t="s">
        <v>584</v>
      </c>
      <c r="M2" s="109" t="s">
        <v>584</v>
      </c>
      <c r="N2" s="109" t="s">
        <v>584</v>
      </c>
      <c r="O2" s="109" t="s">
        <v>33</v>
      </c>
      <c r="P2" s="109" t="s">
        <v>33</v>
      </c>
      <c r="Q2" s="109" t="s">
        <v>33</v>
      </c>
      <c r="R2" s="109" t="s">
        <v>33</v>
      </c>
      <c r="S2" s="109" t="s">
        <v>33</v>
      </c>
      <c r="T2" s="109" t="s">
        <v>33</v>
      </c>
      <c r="U2" s="109">
        <f>COUNTIF(B2:T2,"Si")</f>
        <v>6</v>
      </c>
      <c r="V2" s="180" t="str">
        <f>IF(U2&lt;=5,"Moderado",IF(U2&lt;=10,"Mayor","Catastrofico"))</f>
        <v>Mayor</v>
      </c>
    </row>
    <row r="3" spans="1:22" x14ac:dyDescent="0.2">
      <c r="A3" s="180" t="s">
        <v>580</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80" t="str">
        <f t="shared" ref="V3:V6" si="1">IF(U3&lt;=5,"Moderado",IF(U3&lt;=10,"Mayor","Catastrofico"))</f>
        <v>Catastrofico</v>
      </c>
    </row>
    <row r="4" spans="1:22" x14ac:dyDescent="0.2">
      <c r="A4" s="180" t="s">
        <v>581</v>
      </c>
      <c r="B4" s="109" t="s">
        <v>584</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80" t="str">
        <f t="shared" si="1"/>
        <v>Catastrofico</v>
      </c>
    </row>
    <row r="5" spans="1:22" x14ac:dyDescent="0.2">
      <c r="A5" s="180" t="s">
        <v>582</v>
      </c>
      <c r="B5" s="109" t="s">
        <v>584</v>
      </c>
      <c r="C5" s="109" t="s">
        <v>33</v>
      </c>
      <c r="D5" s="109" t="s">
        <v>584</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80" t="str">
        <f>IF(U5&lt;=5,"Moderado",IF(U5&lt;=10,"Mayor","Catastrofico"))</f>
        <v>Catastrofico</v>
      </c>
    </row>
    <row r="6" spans="1:22" x14ac:dyDescent="0.2">
      <c r="A6" s="180" t="s">
        <v>583</v>
      </c>
      <c r="B6" s="109" t="s">
        <v>584</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80" t="str">
        <f t="shared" si="1"/>
        <v>Catastrofico</v>
      </c>
    </row>
    <row r="7" spans="1:22" ht="15.75" customHeight="1" x14ac:dyDescent="0.2">
      <c r="A7" s="180"/>
      <c r="B7" s="109"/>
      <c r="C7" s="109"/>
      <c r="D7" s="109"/>
      <c r="E7" s="109"/>
      <c r="F7" s="109"/>
      <c r="G7" s="109"/>
      <c r="H7" s="109"/>
      <c r="I7" s="109"/>
      <c r="J7" s="109"/>
      <c r="K7" s="109"/>
      <c r="L7" s="109"/>
      <c r="M7" s="109"/>
      <c r="N7" s="109"/>
      <c r="O7" s="109"/>
      <c r="P7" s="109"/>
      <c r="Q7" s="109"/>
      <c r="R7" s="109"/>
      <c r="S7" s="109"/>
      <c r="T7" s="109"/>
      <c r="U7" s="110"/>
      <c r="V7" s="180"/>
    </row>
    <row r="8" spans="1:22" x14ac:dyDescent="0.2">
      <c r="A8" s="180"/>
      <c r="B8" s="109"/>
      <c r="C8" s="109"/>
      <c r="D8" s="109"/>
      <c r="E8" s="109"/>
      <c r="F8" s="109"/>
      <c r="G8" s="109"/>
      <c r="H8" s="109"/>
      <c r="I8" s="109"/>
      <c r="J8" s="109"/>
      <c r="K8" s="109"/>
      <c r="L8" s="109"/>
      <c r="M8" s="109"/>
      <c r="N8" s="109"/>
      <c r="O8" s="109"/>
      <c r="P8" s="109"/>
      <c r="Q8" s="109"/>
      <c r="R8" s="109"/>
      <c r="S8" s="109"/>
      <c r="T8" s="109"/>
      <c r="U8" s="110"/>
      <c r="V8" s="180"/>
    </row>
    <row r="9" spans="1:22" x14ac:dyDescent="0.2">
      <c r="A9" s="180"/>
      <c r="B9" s="109"/>
      <c r="C9" s="109"/>
      <c r="D9" s="109"/>
      <c r="E9" s="109"/>
      <c r="F9" s="109"/>
      <c r="G9" s="109"/>
      <c r="H9" s="109"/>
      <c r="I9" s="109"/>
      <c r="J9" s="109"/>
      <c r="K9" s="109"/>
      <c r="L9" s="109"/>
      <c r="M9" s="109"/>
      <c r="N9" s="109"/>
      <c r="O9" s="109"/>
      <c r="P9" s="109"/>
      <c r="Q9" s="109"/>
      <c r="R9" s="109"/>
      <c r="S9" s="109"/>
      <c r="T9" s="109"/>
      <c r="U9" s="110"/>
      <c r="V9" s="180"/>
    </row>
    <row r="10" spans="1:22" x14ac:dyDescent="0.2">
      <c r="A10" s="180"/>
      <c r="B10" s="109"/>
      <c r="C10" s="109"/>
      <c r="D10" s="109"/>
      <c r="E10" s="109"/>
      <c r="F10" s="109"/>
      <c r="G10" s="109"/>
      <c r="H10" s="109"/>
      <c r="I10" s="109"/>
      <c r="J10" s="109"/>
      <c r="K10" s="109"/>
      <c r="L10" s="109"/>
      <c r="M10" s="109"/>
      <c r="N10" s="109"/>
      <c r="O10" s="109"/>
      <c r="P10" s="109"/>
      <c r="Q10" s="109"/>
      <c r="R10" s="109"/>
      <c r="S10" s="109"/>
      <c r="T10" s="109"/>
      <c r="U10" s="110"/>
      <c r="V10" s="180"/>
    </row>
    <row r="11" spans="1:22" x14ac:dyDescent="0.2">
      <c r="A11" s="180"/>
      <c r="B11" s="109"/>
      <c r="C11" s="109"/>
      <c r="D11" s="109"/>
      <c r="E11" s="109"/>
      <c r="F11" s="109"/>
      <c r="G11" s="109"/>
      <c r="H11" s="109"/>
      <c r="I11" s="109"/>
      <c r="J11" s="109"/>
      <c r="K11" s="109"/>
      <c r="L11" s="109"/>
      <c r="M11" s="109"/>
      <c r="N11" s="109"/>
      <c r="O11" s="109"/>
      <c r="P11" s="109"/>
      <c r="Q11" s="109"/>
      <c r="R11" s="109"/>
      <c r="S11" s="109"/>
      <c r="T11" s="109"/>
      <c r="U11" s="110"/>
      <c r="V11" s="180"/>
    </row>
    <row r="12" spans="1:22" x14ac:dyDescent="0.2">
      <c r="A12" s="180"/>
      <c r="B12" s="109"/>
      <c r="C12" s="109"/>
      <c r="D12" s="109"/>
      <c r="E12" s="109"/>
      <c r="F12" s="109"/>
      <c r="G12" s="109"/>
      <c r="H12" s="109"/>
      <c r="I12" s="109"/>
      <c r="J12" s="109"/>
      <c r="K12" s="109"/>
      <c r="L12" s="109"/>
      <c r="M12" s="109"/>
      <c r="N12" s="109"/>
      <c r="O12" s="109"/>
      <c r="P12" s="109"/>
      <c r="Q12" s="109"/>
      <c r="R12" s="109"/>
      <c r="S12" s="109"/>
      <c r="T12" s="109"/>
      <c r="U12" s="110"/>
      <c r="V12" s="180"/>
    </row>
    <row r="13" spans="1:22" x14ac:dyDescent="0.2">
      <c r="A13" s="180"/>
      <c r="B13" s="109"/>
      <c r="C13" s="109"/>
      <c r="D13" s="109"/>
      <c r="E13" s="109"/>
      <c r="F13" s="109"/>
      <c r="G13" s="109"/>
      <c r="H13" s="109"/>
      <c r="I13" s="109"/>
      <c r="J13" s="109"/>
      <c r="K13" s="109"/>
      <c r="L13" s="109"/>
      <c r="M13" s="109"/>
      <c r="N13" s="109"/>
      <c r="O13" s="109"/>
      <c r="P13" s="109"/>
      <c r="Q13" s="109"/>
      <c r="R13" s="109"/>
      <c r="S13" s="109"/>
      <c r="T13" s="109"/>
      <c r="U13" s="110"/>
      <c r="V13" s="180"/>
    </row>
    <row r="14" spans="1:22" x14ac:dyDescent="0.2">
      <c r="A14" s="180"/>
      <c r="B14" s="109"/>
      <c r="C14" s="109"/>
      <c r="D14" s="109"/>
      <c r="E14" s="109"/>
      <c r="F14" s="109"/>
      <c r="G14" s="109"/>
      <c r="H14" s="109"/>
      <c r="I14" s="109"/>
      <c r="J14" s="109"/>
      <c r="K14" s="109"/>
      <c r="L14" s="109"/>
      <c r="M14" s="109"/>
      <c r="N14" s="109"/>
      <c r="O14" s="109"/>
      <c r="P14" s="109"/>
      <c r="Q14" s="109"/>
      <c r="R14" s="109"/>
      <c r="S14" s="109"/>
      <c r="T14" s="109"/>
      <c r="U14" s="110"/>
      <c r="V14" s="180"/>
    </row>
    <row r="15" spans="1:22" x14ac:dyDescent="0.2">
      <c r="A15" s="180"/>
      <c r="B15" s="109"/>
      <c r="C15" s="109"/>
      <c r="D15" s="109"/>
      <c r="E15" s="109"/>
      <c r="F15" s="109"/>
      <c r="G15" s="109"/>
      <c r="H15" s="109"/>
      <c r="I15" s="109"/>
      <c r="J15" s="109"/>
      <c r="K15" s="109"/>
      <c r="L15" s="109"/>
      <c r="M15" s="109"/>
      <c r="N15" s="109"/>
      <c r="O15" s="109"/>
      <c r="P15" s="109"/>
      <c r="Q15" s="109"/>
      <c r="R15" s="109"/>
      <c r="S15" s="109"/>
      <c r="T15" s="109"/>
      <c r="U15" s="110"/>
      <c r="V15" s="180"/>
    </row>
    <row r="16" spans="1:22" x14ac:dyDescent="0.25">
      <c r="A16" s="180"/>
      <c r="B16" s="109"/>
      <c r="C16" s="109"/>
      <c r="D16" s="109"/>
      <c r="E16" s="109"/>
      <c r="F16" s="109"/>
      <c r="G16" s="109"/>
      <c r="H16" s="109"/>
      <c r="I16" s="109"/>
      <c r="J16" s="109"/>
      <c r="K16" s="109"/>
      <c r="L16" s="109"/>
      <c r="M16" s="109"/>
      <c r="N16" s="109"/>
      <c r="O16" s="109"/>
      <c r="P16" s="109"/>
      <c r="Q16" s="109"/>
      <c r="R16" s="109"/>
      <c r="S16" s="109"/>
      <c r="T16" s="109"/>
      <c r="U16" s="110"/>
      <c r="V16" s="180"/>
    </row>
    <row r="17" spans="1:22" x14ac:dyDescent="0.25">
      <c r="A17" s="180"/>
      <c r="B17" s="109"/>
      <c r="C17" s="109"/>
      <c r="D17" s="109"/>
      <c r="E17" s="109"/>
      <c r="F17" s="109"/>
      <c r="G17" s="109"/>
      <c r="H17" s="109"/>
      <c r="I17" s="109"/>
      <c r="J17" s="109"/>
      <c r="K17" s="109"/>
      <c r="L17" s="109"/>
      <c r="M17" s="109"/>
      <c r="N17" s="109"/>
      <c r="O17" s="109"/>
      <c r="P17" s="109"/>
      <c r="Q17" s="109"/>
      <c r="R17" s="109"/>
      <c r="S17" s="109"/>
      <c r="T17" s="109"/>
      <c r="U17" s="110"/>
      <c r="V17" s="180"/>
    </row>
    <row r="18" spans="1:22" x14ac:dyDescent="0.25">
      <c r="A18" s="180"/>
      <c r="B18" s="109"/>
      <c r="C18" s="109"/>
      <c r="D18" s="109"/>
      <c r="E18" s="109"/>
      <c r="F18" s="109"/>
      <c r="G18" s="109"/>
      <c r="H18" s="109"/>
      <c r="I18" s="109"/>
      <c r="J18" s="109"/>
      <c r="K18" s="109"/>
      <c r="L18" s="109"/>
      <c r="M18" s="109"/>
      <c r="N18" s="109"/>
      <c r="O18" s="109"/>
      <c r="P18" s="109"/>
      <c r="Q18" s="109"/>
      <c r="R18" s="109"/>
      <c r="S18" s="109"/>
      <c r="T18" s="109"/>
      <c r="U18" s="110"/>
      <c r="V18" s="180"/>
    </row>
    <row r="19" spans="1:22" x14ac:dyDescent="0.25">
      <c r="A19" s="180"/>
      <c r="B19" s="109"/>
      <c r="C19" s="109"/>
      <c r="D19" s="109"/>
      <c r="E19" s="109"/>
      <c r="F19" s="109"/>
      <c r="G19" s="109"/>
      <c r="H19" s="109"/>
      <c r="I19" s="109"/>
      <c r="J19" s="109"/>
      <c r="K19" s="109"/>
      <c r="L19" s="109"/>
      <c r="M19" s="109"/>
      <c r="N19" s="109"/>
      <c r="O19" s="109"/>
      <c r="P19" s="109"/>
      <c r="Q19" s="109"/>
      <c r="R19" s="109"/>
      <c r="S19" s="109"/>
      <c r="T19" s="109"/>
      <c r="U19" s="110"/>
      <c r="V19" s="180"/>
    </row>
    <row r="20" spans="1:22" x14ac:dyDescent="0.25">
      <c r="A20" s="180"/>
      <c r="B20" s="109"/>
      <c r="C20" s="109"/>
      <c r="D20" s="109"/>
      <c r="E20" s="109"/>
      <c r="F20" s="109"/>
      <c r="G20" s="109"/>
      <c r="H20" s="109"/>
      <c r="I20" s="109"/>
      <c r="J20" s="109"/>
      <c r="K20" s="109"/>
      <c r="L20" s="109"/>
      <c r="M20" s="109"/>
      <c r="N20" s="109"/>
      <c r="O20" s="109"/>
      <c r="P20" s="109"/>
      <c r="Q20" s="109"/>
      <c r="R20" s="109"/>
      <c r="S20" s="109"/>
      <c r="T20" s="109"/>
      <c r="U20" s="110"/>
      <c r="V20" s="180"/>
    </row>
    <row r="21" spans="1:22" x14ac:dyDescent="0.25">
      <c r="A21" s="180"/>
      <c r="B21" s="109"/>
      <c r="C21" s="109"/>
      <c r="D21" s="109"/>
      <c r="E21" s="109"/>
      <c r="F21" s="109"/>
      <c r="G21" s="109"/>
      <c r="H21" s="109"/>
      <c r="I21" s="109"/>
      <c r="J21" s="109"/>
      <c r="K21" s="109"/>
      <c r="L21" s="109"/>
      <c r="M21" s="109"/>
      <c r="N21" s="109"/>
      <c r="O21" s="109"/>
      <c r="P21" s="109"/>
      <c r="Q21" s="109"/>
      <c r="R21" s="109"/>
      <c r="S21" s="109"/>
      <c r="T21" s="109"/>
      <c r="U21" s="110"/>
      <c r="V21" s="180"/>
    </row>
    <row r="22" spans="1:22" x14ac:dyDescent="0.25">
      <c r="A22" s="180"/>
      <c r="B22" s="109"/>
      <c r="C22" s="109"/>
      <c r="D22" s="109"/>
      <c r="E22" s="109"/>
      <c r="F22" s="109"/>
      <c r="G22" s="109"/>
      <c r="H22" s="109"/>
      <c r="I22" s="109"/>
      <c r="J22" s="109"/>
      <c r="K22" s="109"/>
      <c r="L22" s="109"/>
      <c r="M22" s="109"/>
      <c r="N22" s="109"/>
      <c r="O22" s="109"/>
      <c r="P22" s="109"/>
      <c r="Q22" s="109"/>
      <c r="R22" s="109"/>
      <c r="S22" s="109"/>
      <c r="T22" s="109"/>
      <c r="U22" s="110"/>
      <c r="V22" s="180"/>
    </row>
    <row r="23" spans="1:22" x14ac:dyDescent="0.25">
      <c r="A23" s="180"/>
      <c r="B23" s="109"/>
      <c r="C23" s="109"/>
      <c r="D23" s="109"/>
      <c r="E23" s="109"/>
      <c r="F23" s="109"/>
      <c r="G23" s="109"/>
      <c r="H23" s="109"/>
      <c r="I23" s="109"/>
      <c r="J23" s="109"/>
      <c r="K23" s="109"/>
      <c r="L23" s="109"/>
      <c r="M23" s="109"/>
      <c r="N23" s="109"/>
      <c r="O23" s="109"/>
      <c r="P23" s="109"/>
      <c r="Q23" s="109"/>
      <c r="R23" s="109"/>
      <c r="S23" s="109"/>
      <c r="T23" s="109"/>
      <c r="U23" s="110"/>
      <c r="V23" s="180"/>
    </row>
    <row r="24" spans="1:22" x14ac:dyDescent="0.25">
      <c r="A24" s="180"/>
      <c r="B24" s="109"/>
      <c r="C24" s="109"/>
      <c r="D24" s="109"/>
      <c r="E24" s="109"/>
      <c r="F24" s="109"/>
      <c r="G24" s="109"/>
      <c r="H24" s="109"/>
      <c r="I24" s="109"/>
      <c r="J24" s="109"/>
      <c r="K24" s="109"/>
      <c r="L24" s="109"/>
      <c r="M24" s="109"/>
      <c r="N24" s="109"/>
      <c r="O24" s="109"/>
      <c r="P24" s="109"/>
      <c r="Q24" s="109"/>
      <c r="R24" s="109"/>
      <c r="S24" s="109"/>
      <c r="T24" s="109"/>
      <c r="U24" s="110"/>
      <c r="V24" s="180"/>
    </row>
    <row r="25" spans="1:22" x14ac:dyDescent="0.25">
      <c r="A25" s="180"/>
      <c r="B25" s="109"/>
      <c r="C25" s="109"/>
      <c r="D25" s="109"/>
      <c r="E25" s="109"/>
      <c r="F25" s="109"/>
      <c r="G25" s="109"/>
      <c r="H25" s="109"/>
      <c r="I25" s="109"/>
      <c r="J25" s="109"/>
      <c r="K25" s="109"/>
      <c r="L25" s="109"/>
      <c r="M25" s="109"/>
      <c r="N25" s="109"/>
      <c r="O25" s="109"/>
      <c r="P25" s="109"/>
      <c r="Q25" s="109"/>
      <c r="R25" s="109"/>
      <c r="S25" s="109"/>
      <c r="T25" s="109"/>
      <c r="U25" s="110"/>
      <c r="V25" s="180"/>
    </row>
    <row r="26" spans="1:22" x14ac:dyDescent="0.25">
      <c r="A26" s="180"/>
      <c r="B26" s="109"/>
      <c r="C26" s="109"/>
      <c r="D26" s="109"/>
      <c r="E26" s="109"/>
      <c r="F26" s="109"/>
      <c r="G26" s="109"/>
      <c r="H26" s="109"/>
      <c r="I26" s="109"/>
      <c r="J26" s="109"/>
      <c r="K26" s="109"/>
      <c r="L26" s="109"/>
      <c r="M26" s="109"/>
      <c r="N26" s="109"/>
      <c r="O26" s="109"/>
      <c r="P26" s="109"/>
      <c r="Q26" s="109"/>
      <c r="R26" s="109"/>
      <c r="S26" s="109"/>
      <c r="T26" s="109"/>
      <c r="U26" s="110"/>
      <c r="V26" s="180"/>
    </row>
    <row r="27" spans="1:22" x14ac:dyDescent="0.25">
      <c r="A27" s="180"/>
      <c r="B27" s="109"/>
      <c r="C27" s="109"/>
      <c r="D27" s="109"/>
      <c r="E27" s="109"/>
      <c r="F27" s="109"/>
      <c r="G27" s="109"/>
      <c r="H27" s="109"/>
      <c r="I27" s="109"/>
      <c r="J27" s="109"/>
      <c r="K27" s="109"/>
      <c r="L27" s="109"/>
      <c r="M27" s="109"/>
      <c r="N27" s="109"/>
      <c r="O27" s="109"/>
      <c r="P27" s="109"/>
      <c r="Q27" s="109"/>
      <c r="R27" s="109"/>
      <c r="S27" s="109"/>
      <c r="T27" s="109"/>
      <c r="U27" s="110"/>
      <c r="V27" s="180"/>
    </row>
    <row r="28" spans="1:22" x14ac:dyDescent="0.25">
      <c r="A28" s="180"/>
      <c r="B28" s="109"/>
      <c r="C28" s="109"/>
      <c r="D28" s="109"/>
      <c r="E28" s="109"/>
      <c r="F28" s="109"/>
      <c r="G28" s="109"/>
      <c r="H28" s="109"/>
      <c r="I28" s="109"/>
      <c r="J28" s="109"/>
      <c r="K28" s="109"/>
      <c r="L28" s="109"/>
      <c r="M28" s="109"/>
      <c r="N28" s="109"/>
      <c r="O28" s="109"/>
      <c r="P28" s="109"/>
      <c r="Q28" s="109"/>
      <c r="R28" s="109"/>
      <c r="S28" s="109"/>
      <c r="T28" s="109"/>
      <c r="U28" s="110"/>
      <c r="V28" s="180"/>
    </row>
    <row r="29" spans="1:22" x14ac:dyDescent="0.25">
      <c r="A29" s="180"/>
      <c r="B29" s="109"/>
      <c r="C29" s="109"/>
      <c r="D29" s="109"/>
      <c r="E29" s="109"/>
      <c r="F29" s="109"/>
      <c r="G29" s="109"/>
      <c r="H29" s="109"/>
      <c r="I29" s="109"/>
      <c r="J29" s="109"/>
      <c r="K29" s="109"/>
      <c r="L29" s="109"/>
      <c r="M29" s="109"/>
      <c r="N29" s="109"/>
      <c r="O29" s="109"/>
      <c r="P29" s="109"/>
      <c r="Q29" s="109"/>
      <c r="R29" s="109"/>
      <c r="S29" s="109"/>
      <c r="T29" s="109"/>
      <c r="U29" s="110"/>
      <c r="V29" s="180"/>
    </row>
    <row r="30" spans="1:22" x14ac:dyDescent="0.25">
      <c r="A30" s="180"/>
      <c r="B30" s="109"/>
      <c r="C30" s="109"/>
      <c r="D30" s="109"/>
      <c r="E30" s="109"/>
      <c r="F30" s="109"/>
      <c r="G30" s="109"/>
      <c r="H30" s="109"/>
      <c r="I30" s="109"/>
      <c r="J30" s="109"/>
      <c r="K30" s="109"/>
      <c r="L30" s="109"/>
      <c r="M30" s="109"/>
      <c r="N30" s="109"/>
      <c r="O30" s="109"/>
      <c r="P30" s="109"/>
      <c r="Q30" s="109"/>
      <c r="R30" s="109"/>
      <c r="S30" s="109"/>
      <c r="T30" s="109"/>
      <c r="U30" s="110"/>
      <c r="V30" s="180"/>
    </row>
    <row r="31" spans="1:22" x14ac:dyDescent="0.25">
      <c r="A31" s="180"/>
      <c r="B31" s="109"/>
      <c r="C31" s="109"/>
      <c r="D31" s="109"/>
      <c r="E31" s="109"/>
      <c r="F31" s="109"/>
      <c r="G31" s="109"/>
      <c r="H31" s="109"/>
      <c r="I31" s="109"/>
      <c r="J31" s="109"/>
      <c r="K31" s="109"/>
      <c r="L31" s="109"/>
      <c r="M31" s="109"/>
      <c r="N31" s="109"/>
      <c r="O31" s="109"/>
      <c r="P31" s="109"/>
      <c r="Q31" s="109"/>
      <c r="R31" s="109"/>
      <c r="S31" s="109"/>
      <c r="T31" s="109"/>
      <c r="U31" s="110"/>
      <c r="V31" s="180"/>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7"/>
  <sheetViews>
    <sheetView tabSelected="1" zoomScale="70" zoomScaleNormal="70" workbookViewId="0">
      <selection activeCell="B1" sqref="B1:R3"/>
    </sheetView>
  </sheetViews>
  <sheetFormatPr baseColWidth="10" defaultRowHeight="12.75" x14ac:dyDescent="0.25"/>
  <cols>
    <col min="1" max="1" width="17.7109375" style="166" customWidth="1"/>
    <col min="2" max="2" width="15.7109375" style="166" customWidth="1"/>
    <col min="3" max="3" width="14.28515625" style="166" customWidth="1"/>
    <col min="4" max="4" width="25.85546875" style="166" customWidth="1"/>
    <col min="5" max="5" width="22" style="177" customWidth="1"/>
    <col min="6" max="9" width="15" style="177" customWidth="1"/>
    <col min="10" max="10" width="23.42578125" style="177" customWidth="1"/>
    <col min="11" max="11" width="13" style="232" customWidth="1"/>
    <col min="12" max="13" width="29" style="177" customWidth="1"/>
    <col min="14" max="14" width="16.42578125" style="178" customWidth="1"/>
    <col min="15" max="15" width="13.7109375" style="178" customWidth="1"/>
    <col min="16" max="16" width="14.28515625" style="178" bestFit="1" customWidth="1"/>
    <col min="17" max="17" width="94.7109375" style="166" customWidth="1"/>
    <col min="18" max="23" width="18.85546875" style="166" customWidth="1"/>
    <col min="24" max="24" width="23.28515625" style="166" customWidth="1"/>
    <col min="25" max="25" width="18.85546875" style="166" customWidth="1"/>
    <col min="26" max="26" width="8.42578125" style="166" hidden="1" customWidth="1"/>
    <col min="27" max="27" width="16.28515625" style="166" customWidth="1"/>
    <col min="28" max="28" width="16.85546875" style="166" bestFit="1" customWidth="1"/>
    <col min="29" max="29" width="4.42578125" style="178" hidden="1" customWidth="1"/>
    <col min="30" max="30" width="15.28515625" style="178" customWidth="1"/>
    <col min="31" max="31" width="6.42578125" style="178" hidden="1" customWidth="1"/>
    <col min="32" max="32" width="16.7109375" style="166" customWidth="1"/>
    <col min="33" max="33" width="21.42578125" style="166" customWidth="1"/>
    <col min="34" max="34" width="18" style="166" customWidth="1"/>
    <col min="35" max="35" width="18" style="230" customWidth="1"/>
    <col min="36" max="36" width="17.42578125" style="178" customWidth="1"/>
    <col min="37" max="37" width="12.28515625" style="178" customWidth="1"/>
    <col min="38" max="38" width="16.140625" style="178" bestFit="1" customWidth="1"/>
    <col min="39" max="39" width="16.7109375" style="166" customWidth="1"/>
    <col min="40" max="40" width="57.42578125" style="166" customWidth="1"/>
    <col min="41" max="41" width="19.7109375" style="166" customWidth="1"/>
    <col min="42" max="42" width="29.85546875" style="230" customWidth="1"/>
    <col min="43" max="43" width="29.7109375" style="177" customWidth="1"/>
    <col min="44" max="44" width="18.85546875" style="178" bestFit="1" customWidth="1"/>
    <col min="45" max="45" width="21.28515625" style="178" customWidth="1"/>
    <col min="46" max="46" width="31.85546875" style="166" customWidth="1"/>
    <col min="47" max="47" width="22.5703125" style="166" customWidth="1"/>
    <col min="48" max="48" width="31.28515625" style="166" customWidth="1"/>
    <col min="49" max="49" width="35.42578125" style="166" bestFit="1" customWidth="1"/>
    <col min="50" max="58" width="18.5703125" style="230" hidden="1" customWidth="1"/>
    <col min="59" max="59" width="29.42578125" style="166" customWidth="1"/>
    <col min="60" max="60" width="30" style="166" customWidth="1"/>
    <col min="61" max="61" width="35.42578125" style="166" bestFit="1" customWidth="1"/>
    <col min="62" max="62" width="21.28515625" style="230" customWidth="1"/>
    <col min="63" max="63" width="30.140625" style="230" customWidth="1"/>
    <col min="64" max="64" width="26.85546875" style="230" customWidth="1"/>
    <col min="65" max="70" width="17.7109375" style="230" customWidth="1"/>
    <col min="71" max="72" width="18.42578125" style="166" customWidth="1"/>
    <col min="73" max="73" width="35.42578125" style="166" bestFit="1" customWidth="1"/>
    <col min="74" max="75" width="19.85546875" style="166" customWidth="1"/>
    <col min="76" max="76" width="24.5703125" style="166" customWidth="1"/>
    <col min="77" max="81" width="19.85546875" style="166" customWidth="1"/>
    <col min="82" max="82" width="19.85546875" style="230" customWidth="1"/>
    <col min="83" max="83" width="7.42578125" style="166" customWidth="1"/>
    <col min="84" max="84" width="21.140625" style="166" bestFit="1" customWidth="1"/>
    <col min="85" max="85" width="15.85546875" style="166" bestFit="1" customWidth="1"/>
    <col min="86" max="88" width="11.42578125" style="166" customWidth="1"/>
    <col min="89" max="90" width="21.140625" style="166" bestFit="1" customWidth="1"/>
    <col min="91" max="92" width="15.85546875" style="166" bestFit="1" customWidth="1"/>
    <col min="93" max="93" width="11.42578125" style="166" customWidth="1"/>
    <col min="94" max="95" width="11.42578125" style="166"/>
    <col min="96" max="96" width="20.85546875" style="166" customWidth="1"/>
    <col min="97" max="97" width="21.42578125" style="166" customWidth="1"/>
    <col min="98" max="103" width="11.42578125" style="166"/>
    <col min="104" max="105" width="0" style="166" hidden="1" customWidth="1"/>
    <col min="106" max="106" width="11.140625" style="166" bestFit="1" customWidth="1"/>
    <col min="107" max="108" width="13.42578125" style="166" bestFit="1" customWidth="1"/>
    <col min="109" max="110" width="2.42578125" style="166" bestFit="1" customWidth="1"/>
    <col min="111" max="16384" width="11.42578125" style="166"/>
  </cols>
  <sheetData>
    <row r="1" spans="1:110" s="165" customFormat="1" ht="26.25" customHeight="1" x14ac:dyDescent="0.25">
      <c r="A1" s="403"/>
      <c r="B1" s="406" t="s">
        <v>687</v>
      </c>
      <c r="C1" s="407"/>
      <c r="D1" s="407"/>
      <c r="E1" s="407"/>
      <c r="F1" s="407"/>
      <c r="G1" s="407"/>
      <c r="H1" s="407"/>
      <c r="I1" s="407"/>
      <c r="J1" s="407"/>
      <c r="K1" s="407"/>
      <c r="L1" s="407"/>
      <c r="M1" s="407"/>
      <c r="N1" s="407"/>
      <c r="O1" s="407"/>
      <c r="P1" s="407"/>
      <c r="Q1" s="407"/>
      <c r="R1" s="407"/>
      <c r="S1" s="407" t="s">
        <v>669</v>
      </c>
      <c r="T1" s="407"/>
      <c r="U1" s="407"/>
      <c r="V1" s="407"/>
      <c r="W1" s="407"/>
      <c r="X1" s="407"/>
      <c r="Y1" s="407"/>
      <c r="Z1" s="407"/>
      <c r="AA1" s="407"/>
      <c r="AB1" s="407"/>
      <c r="AC1" s="407"/>
      <c r="AD1" s="407"/>
      <c r="AE1" s="407"/>
      <c r="AF1" s="407"/>
      <c r="AG1" s="407"/>
      <c r="AH1" s="407"/>
      <c r="AI1" s="407"/>
      <c r="AJ1" s="407"/>
      <c r="AK1" s="407"/>
      <c r="AL1" s="407"/>
      <c r="AM1" s="407"/>
      <c r="AN1" s="407"/>
      <c r="AO1" s="407"/>
      <c r="AP1" s="407"/>
      <c r="AQ1" s="407"/>
      <c r="AR1" s="407"/>
      <c r="AS1" s="407"/>
      <c r="AT1" s="412"/>
      <c r="AU1" s="239" t="s">
        <v>257</v>
      </c>
      <c r="AV1" s="239" t="s">
        <v>258</v>
      </c>
      <c r="AX1" s="229"/>
      <c r="AY1" s="229"/>
      <c r="AZ1" s="229"/>
      <c r="BA1" s="229"/>
      <c r="BB1" s="229"/>
      <c r="BC1" s="229"/>
      <c r="BD1" s="229"/>
      <c r="BE1" s="229"/>
      <c r="BF1" s="229"/>
      <c r="BJ1" s="229"/>
      <c r="BK1" s="229"/>
      <c r="BL1" s="229"/>
      <c r="BM1" s="229"/>
      <c r="BN1" s="229"/>
      <c r="BO1" s="229"/>
      <c r="BP1" s="229"/>
      <c r="BQ1" s="229"/>
      <c r="BR1" s="229"/>
      <c r="CD1" s="229"/>
    </row>
    <row r="2" spans="1:110" s="165" customFormat="1" ht="26.25" customHeight="1" x14ac:dyDescent="0.25">
      <c r="A2" s="404"/>
      <c r="B2" s="408"/>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c r="AL2" s="409"/>
      <c r="AM2" s="409"/>
      <c r="AN2" s="409"/>
      <c r="AO2" s="409"/>
      <c r="AP2" s="409"/>
      <c r="AQ2" s="409"/>
      <c r="AR2" s="409"/>
      <c r="AS2" s="409"/>
      <c r="AT2" s="413"/>
      <c r="AU2" s="239" t="s">
        <v>259</v>
      </c>
      <c r="AV2" s="239">
        <v>2</v>
      </c>
      <c r="AX2" s="229"/>
      <c r="AY2" s="229"/>
      <c r="AZ2" s="229"/>
      <c r="BA2" s="229"/>
      <c r="BB2" s="229"/>
      <c r="BC2" s="229"/>
      <c r="BD2" s="229"/>
      <c r="BE2" s="229"/>
      <c r="BF2" s="229"/>
      <c r="BJ2" s="229"/>
      <c r="BK2" s="229"/>
      <c r="BL2" s="229"/>
      <c r="BM2" s="229"/>
      <c r="BN2" s="229"/>
      <c r="BO2" s="229"/>
      <c r="BP2" s="229"/>
      <c r="BQ2" s="229"/>
      <c r="BR2" s="229"/>
      <c r="CD2" s="229"/>
    </row>
    <row r="3" spans="1:110" ht="30.75" customHeight="1" x14ac:dyDescent="0.25">
      <c r="A3" s="405"/>
      <c r="B3" s="410"/>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11"/>
      <c r="AN3" s="411"/>
      <c r="AO3" s="411"/>
      <c r="AP3" s="411"/>
      <c r="AQ3" s="411"/>
      <c r="AR3" s="411"/>
      <c r="AS3" s="411"/>
      <c r="AT3" s="414"/>
      <c r="AU3" s="239" t="s">
        <v>260</v>
      </c>
      <c r="AV3" s="245">
        <v>44082</v>
      </c>
      <c r="AX3" s="229"/>
      <c r="CZ3" s="415"/>
      <c r="DA3" s="415"/>
      <c r="DB3" s="401"/>
      <c r="DC3" s="401"/>
      <c r="DD3" s="401"/>
      <c r="DE3" s="401"/>
      <c r="DF3" s="401"/>
    </row>
    <row r="4" spans="1:110" ht="33" customHeight="1" x14ac:dyDescent="0.25">
      <c r="A4" s="209" t="s">
        <v>646</v>
      </c>
      <c r="B4" s="424">
        <v>2020</v>
      </c>
      <c r="C4" s="425"/>
      <c r="D4" s="209" t="s">
        <v>647</v>
      </c>
      <c r="E4" s="210">
        <v>44074</v>
      </c>
      <c r="F4" s="167"/>
      <c r="G4" s="167"/>
      <c r="H4" s="167"/>
      <c r="I4" s="167"/>
      <c r="J4" s="167"/>
      <c r="K4" s="167"/>
      <c r="L4" s="167"/>
      <c r="M4" s="167"/>
      <c r="N4" s="168"/>
      <c r="O4" s="168"/>
      <c r="P4" s="168"/>
      <c r="Q4" s="169"/>
      <c r="R4" s="169"/>
      <c r="S4" s="169"/>
      <c r="T4" s="169"/>
      <c r="U4" s="169"/>
      <c r="V4" s="169"/>
      <c r="W4" s="169"/>
      <c r="X4" s="169"/>
      <c r="Y4" s="169"/>
      <c r="Z4" s="169"/>
      <c r="AA4" s="169"/>
      <c r="AB4" s="169"/>
      <c r="AC4" s="169"/>
      <c r="AD4" s="169"/>
      <c r="AE4" s="169"/>
      <c r="AF4" s="169"/>
      <c r="AG4" s="169"/>
      <c r="AH4" s="169"/>
      <c r="AI4" s="231"/>
      <c r="AJ4" s="169"/>
      <c r="AK4" s="169"/>
      <c r="AL4" s="169"/>
      <c r="AM4" s="169"/>
      <c r="AN4" s="169"/>
      <c r="AO4" s="169"/>
      <c r="AP4" s="231"/>
      <c r="AQ4" s="170"/>
      <c r="AR4" s="169"/>
      <c r="AS4" s="169"/>
      <c r="AT4" s="169"/>
      <c r="AY4" s="231"/>
      <c r="AZ4" s="231"/>
      <c r="BA4" s="231"/>
      <c r="BB4" s="231"/>
      <c r="BC4" s="231"/>
      <c r="BD4" s="231"/>
      <c r="BE4" s="231"/>
      <c r="BF4" s="231"/>
      <c r="BG4" s="169"/>
      <c r="BH4" s="169"/>
      <c r="BI4" s="169"/>
      <c r="BJ4" s="231"/>
      <c r="BK4" s="231"/>
      <c r="BL4" s="231"/>
      <c r="BM4" s="231"/>
      <c r="BN4" s="231"/>
      <c r="BO4" s="231"/>
      <c r="BP4" s="231"/>
      <c r="BQ4" s="231"/>
      <c r="BR4" s="231"/>
      <c r="BS4" s="169"/>
      <c r="BT4" s="169"/>
      <c r="BU4" s="169"/>
      <c r="CZ4" s="415"/>
      <c r="DA4" s="415"/>
      <c r="DB4" s="402"/>
      <c r="DC4" s="402"/>
      <c r="DD4" s="402"/>
      <c r="DE4" s="402"/>
      <c r="DF4" s="402"/>
    </row>
    <row r="5" spans="1:110" ht="28.5" customHeight="1" x14ac:dyDescent="0.25">
      <c r="A5" s="426" t="s">
        <v>40</v>
      </c>
      <c r="B5" s="427"/>
      <c r="C5" s="427"/>
      <c r="D5" s="428"/>
      <c r="E5" s="366" t="s">
        <v>41</v>
      </c>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72" t="s">
        <v>51</v>
      </c>
      <c r="AN5" s="372"/>
      <c r="AO5" s="372"/>
      <c r="AP5" s="372"/>
      <c r="AQ5" s="372"/>
      <c r="AR5" s="372"/>
      <c r="AS5" s="372"/>
      <c r="AT5" s="372"/>
      <c r="AU5" s="372" t="s">
        <v>231</v>
      </c>
      <c r="AV5" s="372"/>
      <c r="AW5" s="372"/>
      <c r="AX5" s="420" t="s">
        <v>648</v>
      </c>
      <c r="AY5" s="420"/>
      <c r="AZ5" s="420"/>
      <c r="BA5" s="420"/>
      <c r="BB5" s="420"/>
      <c r="BC5" s="420"/>
      <c r="BD5" s="420"/>
      <c r="BE5" s="420"/>
      <c r="BF5" s="420"/>
      <c r="BG5" s="372" t="s">
        <v>231</v>
      </c>
      <c r="BH5" s="372"/>
      <c r="BI5" s="372"/>
      <c r="BJ5" s="420" t="s">
        <v>648</v>
      </c>
      <c r="BK5" s="420"/>
      <c r="BL5" s="420"/>
      <c r="BM5" s="420"/>
      <c r="BN5" s="420"/>
      <c r="BO5" s="420"/>
      <c r="BP5" s="420"/>
      <c r="BQ5" s="420"/>
      <c r="BR5" s="420"/>
      <c r="BS5" s="372" t="s">
        <v>231</v>
      </c>
      <c r="BT5" s="372"/>
      <c r="BU5" s="372"/>
      <c r="BV5" s="420" t="s">
        <v>648</v>
      </c>
      <c r="BW5" s="420"/>
      <c r="BX5" s="420"/>
      <c r="BY5" s="420"/>
      <c r="BZ5" s="420"/>
      <c r="CA5" s="420"/>
      <c r="CB5" s="420"/>
      <c r="CC5" s="420"/>
      <c r="CD5" s="420"/>
      <c r="CZ5" s="415"/>
      <c r="DA5" s="415"/>
      <c r="DB5" s="171" t="s">
        <v>15</v>
      </c>
      <c r="DC5" s="171" t="s">
        <v>150</v>
      </c>
      <c r="DD5" s="171" t="s">
        <v>150</v>
      </c>
      <c r="DE5" s="171">
        <v>1</v>
      </c>
      <c r="DF5" s="171">
        <v>1</v>
      </c>
    </row>
    <row r="6" spans="1:110" ht="34.5" customHeight="1" x14ac:dyDescent="0.25">
      <c r="A6" s="429"/>
      <c r="B6" s="430"/>
      <c r="C6" s="430"/>
      <c r="D6" s="431"/>
      <c r="E6" s="368"/>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72"/>
      <c r="AN6" s="372"/>
      <c r="AO6" s="372"/>
      <c r="AP6" s="372"/>
      <c r="AQ6" s="372"/>
      <c r="AR6" s="372"/>
      <c r="AS6" s="372"/>
      <c r="AT6" s="372"/>
      <c r="AU6" s="372" t="s">
        <v>232</v>
      </c>
      <c r="AV6" s="372"/>
      <c r="AW6" s="372"/>
      <c r="AX6" s="421" t="s">
        <v>682</v>
      </c>
      <c r="AY6" s="421"/>
      <c r="AZ6" s="421"/>
      <c r="BA6" s="421"/>
      <c r="BB6" s="421"/>
      <c r="BC6" s="421"/>
      <c r="BD6" s="421"/>
      <c r="BE6" s="421"/>
      <c r="BF6" s="421"/>
      <c r="BG6" s="372" t="s">
        <v>232</v>
      </c>
      <c r="BH6" s="372"/>
      <c r="BI6" s="372"/>
      <c r="BJ6" s="421" t="s">
        <v>681</v>
      </c>
      <c r="BK6" s="421"/>
      <c r="BL6" s="421"/>
      <c r="BM6" s="421"/>
      <c r="BN6" s="421"/>
      <c r="BO6" s="421"/>
      <c r="BP6" s="421"/>
      <c r="BQ6" s="421"/>
      <c r="BR6" s="421"/>
      <c r="BS6" s="372" t="s">
        <v>232</v>
      </c>
      <c r="BT6" s="372"/>
      <c r="BU6" s="372"/>
      <c r="BV6" s="421" t="s">
        <v>680</v>
      </c>
      <c r="BW6" s="421"/>
      <c r="BX6" s="421"/>
      <c r="BY6" s="421"/>
      <c r="BZ6" s="421"/>
      <c r="CA6" s="421"/>
      <c r="CB6" s="421"/>
      <c r="CC6" s="421"/>
      <c r="CD6" s="421"/>
      <c r="CZ6" s="415"/>
      <c r="DA6" s="415"/>
      <c r="DB6" s="171" t="s">
        <v>15</v>
      </c>
      <c r="DC6" s="171" t="s">
        <v>152</v>
      </c>
      <c r="DD6" s="171" t="s">
        <v>150</v>
      </c>
      <c r="DE6" s="171">
        <v>0</v>
      </c>
      <c r="DF6" s="171">
        <v>1</v>
      </c>
    </row>
    <row r="7" spans="1:110" ht="34.5" customHeight="1" x14ac:dyDescent="0.25">
      <c r="A7" s="432"/>
      <c r="B7" s="433"/>
      <c r="C7" s="433"/>
      <c r="D7" s="434"/>
      <c r="E7" s="370"/>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2"/>
      <c r="AN7" s="372"/>
      <c r="AO7" s="372"/>
      <c r="AP7" s="372"/>
      <c r="AQ7" s="372"/>
      <c r="AR7" s="372"/>
      <c r="AS7" s="372"/>
      <c r="AT7" s="372"/>
      <c r="AU7" s="372" t="s">
        <v>649</v>
      </c>
      <c r="AV7" s="372"/>
      <c r="AW7" s="372"/>
      <c r="AX7" s="423" t="s">
        <v>166</v>
      </c>
      <c r="AY7" s="423"/>
      <c r="AZ7" s="423"/>
      <c r="BA7" s="423"/>
      <c r="BB7" s="423"/>
      <c r="BC7" s="423"/>
      <c r="BD7" s="423" t="s">
        <v>165</v>
      </c>
      <c r="BE7" s="423"/>
      <c r="BF7" s="423"/>
      <c r="BG7" s="372" t="s">
        <v>650</v>
      </c>
      <c r="BH7" s="372"/>
      <c r="BI7" s="372"/>
      <c r="BJ7" s="423" t="s">
        <v>166</v>
      </c>
      <c r="BK7" s="423"/>
      <c r="BL7" s="423"/>
      <c r="BM7" s="423"/>
      <c r="BN7" s="423"/>
      <c r="BO7" s="423"/>
      <c r="BP7" s="423" t="s">
        <v>165</v>
      </c>
      <c r="BQ7" s="423"/>
      <c r="BR7" s="423"/>
      <c r="BS7" s="372" t="s">
        <v>651</v>
      </c>
      <c r="BT7" s="372"/>
      <c r="BU7" s="372"/>
      <c r="BV7" s="423" t="s">
        <v>166</v>
      </c>
      <c r="BW7" s="423"/>
      <c r="BX7" s="423"/>
      <c r="BY7" s="423"/>
      <c r="BZ7" s="423"/>
      <c r="CA7" s="423"/>
      <c r="CB7" s="423" t="s">
        <v>165</v>
      </c>
      <c r="CC7" s="423"/>
      <c r="CD7" s="423"/>
      <c r="CZ7" s="415"/>
      <c r="DA7" s="415"/>
      <c r="DB7" s="171"/>
      <c r="DC7" s="171"/>
      <c r="DD7" s="171"/>
      <c r="DE7" s="171"/>
      <c r="DF7" s="171"/>
    </row>
    <row r="8" spans="1:110" ht="33.75" customHeight="1" x14ac:dyDescent="0.25">
      <c r="A8" s="400" t="s">
        <v>0</v>
      </c>
      <c r="B8" s="400" t="s">
        <v>1</v>
      </c>
      <c r="C8" s="400" t="s">
        <v>2</v>
      </c>
      <c r="D8" s="400" t="s">
        <v>39</v>
      </c>
      <c r="E8" s="400" t="s">
        <v>250</v>
      </c>
      <c r="F8" s="400" t="s">
        <v>251</v>
      </c>
      <c r="G8" s="400" t="s">
        <v>252</v>
      </c>
      <c r="H8" s="400" t="s">
        <v>253</v>
      </c>
      <c r="I8" s="400" t="s">
        <v>254</v>
      </c>
      <c r="J8" s="400" t="s">
        <v>249</v>
      </c>
      <c r="K8" s="400" t="s">
        <v>237</v>
      </c>
      <c r="L8" s="400" t="s">
        <v>46</v>
      </c>
      <c r="M8" s="400" t="s">
        <v>47</v>
      </c>
      <c r="N8" s="400" t="s">
        <v>35</v>
      </c>
      <c r="O8" s="400"/>
      <c r="P8" s="400"/>
      <c r="Q8" s="400" t="s">
        <v>170</v>
      </c>
      <c r="R8" s="400" t="s">
        <v>157</v>
      </c>
      <c r="S8" s="400" t="s">
        <v>176</v>
      </c>
      <c r="T8" s="400" t="s">
        <v>177</v>
      </c>
      <c r="U8" s="400" t="s">
        <v>178</v>
      </c>
      <c r="V8" s="400" t="s">
        <v>179</v>
      </c>
      <c r="W8" s="400" t="s">
        <v>180</v>
      </c>
      <c r="X8" s="400" t="s">
        <v>181</v>
      </c>
      <c r="Y8" s="400" t="s">
        <v>182</v>
      </c>
      <c r="Z8" s="400" t="s">
        <v>28</v>
      </c>
      <c r="AA8" s="400" t="s">
        <v>183</v>
      </c>
      <c r="AB8" s="400" t="s">
        <v>184</v>
      </c>
      <c r="AC8" s="185"/>
      <c r="AD8" s="400" t="s">
        <v>185</v>
      </c>
      <c r="AE8" s="201"/>
      <c r="AF8" s="400" t="s">
        <v>186</v>
      </c>
      <c r="AG8" s="400" t="s">
        <v>187</v>
      </c>
      <c r="AH8" s="400" t="s">
        <v>188</v>
      </c>
      <c r="AI8" s="294" t="s">
        <v>630</v>
      </c>
      <c r="AJ8" s="400" t="s">
        <v>3</v>
      </c>
      <c r="AK8" s="400"/>
      <c r="AL8" s="400"/>
      <c r="AM8" s="400" t="s">
        <v>765</v>
      </c>
      <c r="AN8" s="400" t="s">
        <v>159</v>
      </c>
      <c r="AO8" s="400" t="s">
        <v>160</v>
      </c>
      <c r="AP8" s="417" t="s">
        <v>822</v>
      </c>
      <c r="AQ8" s="400" t="s">
        <v>679</v>
      </c>
      <c r="AR8" s="400" t="s">
        <v>36</v>
      </c>
      <c r="AS8" s="400" t="s">
        <v>37</v>
      </c>
      <c r="AT8" s="400" t="s">
        <v>162</v>
      </c>
      <c r="AU8" s="422" t="s">
        <v>836</v>
      </c>
      <c r="AV8" s="422" t="s">
        <v>230</v>
      </c>
      <c r="AW8" s="422" t="s">
        <v>233</v>
      </c>
      <c r="AX8" s="417" t="s">
        <v>652</v>
      </c>
      <c r="AY8" s="417" t="s">
        <v>653</v>
      </c>
      <c r="AZ8" s="417" t="s">
        <v>654</v>
      </c>
      <c r="BA8" s="417" t="s">
        <v>164</v>
      </c>
      <c r="BB8" s="417" t="s">
        <v>32</v>
      </c>
      <c r="BC8" s="417" t="s">
        <v>655</v>
      </c>
      <c r="BD8" s="417" t="s">
        <v>167</v>
      </c>
      <c r="BE8" s="417" t="s">
        <v>656</v>
      </c>
      <c r="BF8" s="417" t="s">
        <v>657</v>
      </c>
      <c r="BG8" s="422" t="s">
        <v>837</v>
      </c>
      <c r="BH8" s="422" t="s">
        <v>230</v>
      </c>
      <c r="BI8" s="422" t="s">
        <v>233</v>
      </c>
      <c r="BJ8" s="417" t="s">
        <v>652</v>
      </c>
      <c r="BK8" s="417" t="s">
        <v>653</v>
      </c>
      <c r="BL8" s="417" t="s">
        <v>654</v>
      </c>
      <c r="BM8" s="417" t="s">
        <v>164</v>
      </c>
      <c r="BN8" s="417" t="s">
        <v>32</v>
      </c>
      <c r="BO8" s="417" t="s">
        <v>655</v>
      </c>
      <c r="BP8" s="417" t="s">
        <v>167</v>
      </c>
      <c r="BQ8" s="417" t="s">
        <v>656</v>
      </c>
      <c r="BR8" s="417" t="s">
        <v>657</v>
      </c>
      <c r="BS8" s="422" t="s">
        <v>838</v>
      </c>
      <c r="BT8" s="422" t="s">
        <v>230</v>
      </c>
      <c r="BU8" s="422" t="s">
        <v>233</v>
      </c>
      <c r="BV8" s="417" t="s">
        <v>652</v>
      </c>
      <c r="BW8" s="417" t="s">
        <v>653</v>
      </c>
      <c r="BX8" s="417" t="s">
        <v>654</v>
      </c>
      <c r="BY8" s="417" t="s">
        <v>164</v>
      </c>
      <c r="BZ8" s="417" t="s">
        <v>32</v>
      </c>
      <c r="CA8" s="417" t="s">
        <v>655</v>
      </c>
      <c r="CB8" s="417" t="s">
        <v>167</v>
      </c>
      <c r="CC8" s="417" t="s">
        <v>656</v>
      </c>
      <c r="CD8" s="417" t="s">
        <v>657</v>
      </c>
      <c r="CL8" s="416" t="s">
        <v>154</v>
      </c>
      <c r="CM8" s="416"/>
      <c r="CN8" s="416"/>
      <c r="CZ8" s="415"/>
      <c r="DA8" s="415"/>
      <c r="DB8" s="171" t="s">
        <v>15</v>
      </c>
      <c r="DC8" s="171" t="s">
        <v>150</v>
      </c>
      <c r="DD8" s="171" t="s">
        <v>152</v>
      </c>
      <c r="DE8" s="171">
        <v>1</v>
      </c>
      <c r="DF8" s="171">
        <v>0</v>
      </c>
    </row>
    <row r="9" spans="1:110" ht="33.75" customHeight="1" x14ac:dyDescent="0.25">
      <c r="A9" s="400"/>
      <c r="B9" s="400"/>
      <c r="C9" s="400"/>
      <c r="D9" s="400"/>
      <c r="E9" s="400"/>
      <c r="F9" s="400"/>
      <c r="G9" s="400"/>
      <c r="H9" s="400"/>
      <c r="I9" s="400"/>
      <c r="J9" s="400"/>
      <c r="K9" s="400"/>
      <c r="L9" s="400"/>
      <c r="M9" s="400"/>
      <c r="N9" s="201" t="s">
        <v>4</v>
      </c>
      <c r="O9" s="201" t="s">
        <v>5</v>
      </c>
      <c r="P9" s="201" t="s">
        <v>6</v>
      </c>
      <c r="Q9" s="400"/>
      <c r="R9" s="400"/>
      <c r="S9" s="400"/>
      <c r="T9" s="400" t="s">
        <v>171</v>
      </c>
      <c r="U9" s="400" t="s">
        <v>56</v>
      </c>
      <c r="V9" s="400" t="s">
        <v>172</v>
      </c>
      <c r="W9" s="400" t="s">
        <v>173</v>
      </c>
      <c r="X9" s="400" t="s">
        <v>174</v>
      </c>
      <c r="Y9" s="400" t="s">
        <v>175</v>
      </c>
      <c r="Z9" s="400"/>
      <c r="AA9" s="400"/>
      <c r="AB9" s="400"/>
      <c r="AC9" s="185"/>
      <c r="AD9" s="400"/>
      <c r="AE9" s="201" t="s">
        <v>558</v>
      </c>
      <c r="AF9" s="400"/>
      <c r="AG9" s="400"/>
      <c r="AH9" s="400"/>
      <c r="AI9" s="294" t="s">
        <v>637</v>
      </c>
      <c r="AJ9" s="201" t="s">
        <v>4</v>
      </c>
      <c r="AK9" s="201" t="s">
        <v>5</v>
      </c>
      <c r="AL9" s="201" t="s">
        <v>6</v>
      </c>
      <c r="AM9" s="400"/>
      <c r="AN9" s="400"/>
      <c r="AO9" s="400"/>
      <c r="AP9" s="419"/>
      <c r="AQ9" s="400"/>
      <c r="AR9" s="400"/>
      <c r="AS9" s="400"/>
      <c r="AT9" s="400"/>
      <c r="AU9" s="422"/>
      <c r="AV9" s="422"/>
      <c r="AW9" s="422"/>
      <c r="AX9" s="419"/>
      <c r="AY9" s="419"/>
      <c r="AZ9" s="419"/>
      <c r="BA9" s="419"/>
      <c r="BB9" s="419"/>
      <c r="BC9" s="419"/>
      <c r="BD9" s="418"/>
      <c r="BE9" s="419"/>
      <c r="BF9" s="419"/>
      <c r="BG9" s="422"/>
      <c r="BH9" s="422"/>
      <c r="BI9" s="422"/>
      <c r="BJ9" s="419"/>
      <c r="BK9" s="419"/>
      <c r="BL9" s="419"/>
      <c r="BM9" s="419"/>
      <c r="BN9" s="419"/>
      <c r="BO9" s="419"/>
      <c r="BP9" s="418"/>
      <c r="BQ9" s="419"/>
      <c r="BR9" s="419"/>
      <c r="BS9" s="422"/>
      <c r="BT9" s="422"/>
      <c r="BU9" s="422"/>
      <c r="BV9" s="419"/>
      <c r="BW9" s="419"/>
      <c r="BX9" s="419"/>
      <c r="BY9" s="419"/>
      <c r="BZ9" s="419"/>
      <c r="CA9" s="419"/>
      <c r="CB9" s="418"/>
      <c r="CC9" s="419"/>
      <c r="CD9" s="419"/>
      <c r="CF9" s="172" t="s">
        <v>138</v>
      </c>
      <c r="CG9" s="172" t="s">
        <v>139</v>
      </c>
      <c r="CK9" s="172" t="s">
        <v>138</v>
      </c>
      <c r="CL9" s="172" t="s">
        <v>138</v>
      </c>
      <c r="CM9" s="172" t="s">
        <v>139</v>
      </c>
      <c r="CN9" s="172" t="s">
        <v>139</v>
      </c>
      <c r="CZ9" s="173"/>
      <c r="DA9" s="173"/>
      <c r="DB9" s="174" t="s">
        <v>142</v>
      </c>
      <c r="DC9" s="174" t="s">
        <v>153</v>
      </c>
      <c r="DD9" s="174" t="s">
        <v>153</v>
      </c>
      <c r="DE9" s="173"/>
      <c r="DF9" s="173"/>
    </row>
    <row r="10" spans="1:110" s="177" customFormat="1" ht="409.5" customHeight="1" x14ac:dyDescent="0.25">
      <c r="A10" s="364" t="s">
        <v>613</v>
      </c>
      <c r="B10" s="373" t="s">
        <v>197</v>
      </c>
      <c r="C10" s="376" t="s">
        <v>605</v>
      </c>
      <c r="D10" s="377" t="s">
        <v>358</v>
      </c>
      <c r="E10" s="377" t="s">
        <v>855</v>
      </c>
      <c r="F10" s="364" t="s">
        <v>888</v>
      </c>
      <c r="G10" s="364" t="s">
        <v>888</v>
      </c>
      <c r="H10" s="364" t="s">
        <v>888</v>
      </c>
      <c r="I10" s="364" t="s">
        <v>888</v>
      </c>
      <c r="J10" s="377" t="s">
        <v>891</v>
      </c>
      <c r="K10" s="364" t="s">
        <v>676</v>
      </c>
      <c r="L10" s="363" t="s">
        <v>898</v>
      </c>
      <c r="M10" s="363" t="s">
        <v>899</v>
      </c>
      <c r="N10" s="364" t="s">
        <v>7</v>
      </c>
      <c r="O10" s="364" t="s">
        <v>14</v>
      </c>
      <c r="P10" s="365" t="str">
        <f>INDEX(Validacion!$C$15:$G$19,'Mapa de riesgo '!CF10:CF12,'Mapa de riesgo '!CG10:CG12)</f>
        <v>Extrema</v>
      </c>
      <c r="Q10" s="279" t="s">
        <v>900</v>
      </c>
      <c r="R10" s="188" t="s">
        <v>158</v>
      </c>
      <c r="S10" s="188" t="s">
        <v>58</v>
      </c>
      <c r="T10" s="188" t="s">
        <v>59</v>
      </c>
      <c r="U10" s="188" t="s">
        <v>60</v>
      </c>
      <c r="V10" s="188" t="s">
        <v>61</v>
      </c>
      <c r="W10" s="188" t="s">
        <v>62</v>
      </c>
      <c r="X10" s="188" t="s">
        <v>75</v>
      </c>
      <c r="Y10" s="188" t="s">
        <v>63</v>
      </c>
      <c r="Z10" s="203">
        <f t="shared" ref="Z10:Z18" si="0">IF(S10="Asignado",15,0)+IF(T10="Adecuado",15,0)+IF(U10="Oportuna",15,0)+IF(V10="Prevenir",15,IF(V10="Detectar",10,0))+IF(W10="Confiable",15,0)+IF(X10="Se investigan y resuelven oportunamente",15,0)+IF(Y10="Completa",10,IF(Y10="Incompleta",5,0))</f>
        <v>100</v>
      </c>
      <c r="AA10" s="206" t="str">
        <f>IF(Z10&gt;=96,"Fuerte",IF(OR(Z10=95,Z10&gt;=86),"Moderado","Débil"))</f>
        <v>Fuerte</v>
      </c>
      <c r="AB10" s="207" t="s">
        <v>141</v>
      </c>
      <c r="AC10" s="189">
        <f t="shared" ref="AC10:AC18" si="1">IF(AA10="Fuerte",100,IF(AA10="Moderado",50,0))+IF(AB10="Fuerte",100,IF(AB10="Moderado",50,0))</f>
        <v>200</v>
      </c>
      <c r="AD10" s="190" t="str">
        <f>IF(AND(AA10="Moderado",AB10="Moderado",AC10=100),"Moderado",IF(AC10=200,"Fuerte",IF(OR(AC10=150,),"Moderado","Débil")))</f>
        <v>Fuerte</v>
      </c>
      <c r="AE10" s="381">
        <f>(IF(AD10="Fuerte",100,IF(AD10="Moderado",50,0))+IF(AD11="Fuerte",100,IF(AD11="Moderado",50,0))+(IF(AD12="Fuerte",100,IF(AD12="Moderado",50,0)))/3)</f>
        <v>166.66666666666666</v>
      </c>
      <c r="AF10" s="382" t="str">
        <f>IF(AE10&gt;=100,"Fuerte",IF(OR(AE10=99,AE10&gt;=50),"Moderado","Débil"))</f>
        <v>Fuerte</v>
      </c>
      <c r="AG10" s="383" t="s">
        <v>151</v>
      </c>
      <c r="AH10" s="383" t="s">
        <v>150</v>
      </c>
      <c r="AI10" s="365" t="s">
        <v>642</v>
      </c>
      <c r="AJ10" s="365" t="s">
        <v>8</v>
      </c>
      <c r="AK10" s="365" t="s">
        <v>16</v>
      </c>
      <c r="AL10" s="365" t="str">
        <f>INDEX(Validacion!$C$15:$G$19,'Mapa de riesgo '!CK10:CK12,'Mapa de riesgo '!CM10:CM12)</f>
        <v>Alta</v>
      </c>
      <c r="AM10" s="384" t="s">
        <v>226</v>
      </c>
      <c r="AN10" s="281" t="s">
        <v>906</v>
      </c>
      <c r="AO10" s="281" t="s">
        <v>907</v>
      </c>
      <c r="AP10" s="281" t="s">
        <v>908</v>
      </c>
      <c r="AQ10" s="282" t="s">
        <v>909</v>
      </c>
      <c r="AR10" s="280">
        <v>43952</v>
      </c>
      <c r="AS10" s="280">
        <v>44196</v>
      </c>
      <c r="AT10" s="282" t="s">
        <v>910</v>
      </c>
      <c r="AU10" s="285" t="s">
        <v>922</v>
      </c>
      <c r="AV10" s="285" t="s">
        <v>923</v>
      </c>
      <c r="AW10" s="284">
        <v>0.33</v>
      </c>
      <c r="AX10" s="223"/>
      <c r="AY10" s="223"/>
      <c r="AZ10" s="223"/>
      <c r="BA10" s="223"/>
      <c r="BB10" s="234"/>
      <c r="BC10" s="223" t="s">
        <v>839</v>
      </c>
      <c r="BD10" s="223"/>
      <c r="BE10" s="223"/>
      <c r="BF10" s="223"/>
      <c r="BG10" s="287" t="s">
        <v>929</v>
      </c>
      <c r="BH10" s="287" t="s">
        <v>930</v>
      </c>
      <c r="BI10" s="287" t="s">
        <v>931</v>
      </c>
      <c r="BJ10" s="223" t="s">
        <v>21</v>
      </c>
      <c r="BK10" s="223" t="s">
        <v>945</v>
      </c>
      <c r="BL10" s="223" t="s">
        <v>666</v>
      </c>
      <c r="BM10" s="223" t="s">
        <v>667</v>
      </c>
      <c r="BN10" s="295" t="s">
        <v>944</v>
      </c>
      <c r="BO10" s="223"/>
      <c r="BP10" s="223" t="s">
        <v>584</v>
      </c>
      <c r="BQ10" s="223" t="s">
        <v>940</v>
      </c>
      <c r="BR10" s="223" t="s">
        <v>940</v>
      </c>
      <c r="BS10" s="202"/>
      <c r="BT10" s="202"/>
      <c r="BU10" s="202"/>
      <c r="BV10" s="223"/>
      <c r="BW10" s="223"/>
      <c r="BX10" s="223"/>
      <c r="BY10" s="223"/>
      <c r="BZ10" s="223"/>
      <c r="CA10" s="223"/>
      <c r="CB10" s="223"/>
      <c r="CC10" s="223"/>
      <c r="CD10" s="223"/>
      <c r="CF10" s="364">
        <f>VLOOKUP(N10,Validacion!$I$15:$M$19,2,FALSE)</f>
        <v>5</v>
      </c>
      <c r="CG10" s="364">
        <f>VLOOKUP(O10,Validacion!$I$23:$J$27,2,FALSE)</f>
        <v>4</v>
      </c>
      <c r="CK10" s="373">
        <f>VLOOKUP($AJ10,Validacion!$I$15:$M$19,2,FALSE)</f>
        <v>4</v>
      </c>
      <c r="CL10" s="373"/>
      <c r="CM10" s="373">
        <f>VLOOKUP($AK10,Validacion!$I$23:$J$27,2,FALSE)</f>
        <v>2</v>
      </c>
      <c r="CN10" s="390"/>
    </row>
    <row r="11" spans="1:110" s="177" customFormat="1" ht="409.5" customHeight="1" x14ac:dyDescent="0.25">
      <c r="A11" s="364"/>
      <c r="B11" s="374"/>
      <c r="C11" s="376"/>
      <c r="D11" s="377"/>
      <c r="E11" s="377"/>
      <c r="F11" s="364"/>
      <c r="G11" s="364"/>
      <c r="H11" s="364"/>
      <c r="I11" s="364"/>
      <c r="J11" s="377"/>
      <c r="K11" s="364"/>
      <c r="L11" s="363"/>
      <c r="M11" s="363"/>
      <c r="N11" s="364"/>
      <c r="O11" s="364"/>
      <c r="P11" s="365"/>
      <c r="Q11" s="279" t="s">
        <v>901</v>
      </c>
      <c r="R11" s="188" t="s">
        <v>158</v>
      </c>
      <c r="S11" s="188" t="s">
        <v>58</v>
      </c>
      <c r="T11" s="188" t="s">
        <v>59</v>
      </c>
      <c r="U11" s="188" t="s">
        <v>60</v>
      </c>
      <c r="V11" s="188" t="s">
        <v>61</v>
      </c>
      <c r="W11" s="188" t="s">
        <v>62</v>
      </c>
      <c r="X11" s="188" t="s">
        <v>75</v>
      </c>
      <c r="Y11" s="188" t="s">
        <v>63</v>
      </c>
      <c r="Z11" s="203">
        <f t="shared" si="0"/>
        <v>100</v>
      </c>
      <c r="AA11" s="206" t="str">
        <f t="shared" ref="AA11:AA12" si="2">IF(Z11&gt;=96,"Fuerte",IF(OR(Z11=95,Z11&gt;=86),"Moderado","Débil"))</f>
        <v>Fuerte</v>
      </c>
      <c r="AB11" s="207" t="s">
        <v>15</v>
      </c>
      <c r="AC11" s="189">
        <f t="shared" si="1"/>
        <v>150</v>
      </c>
      <c r="AD11" s="190" t="str">
        <f t="shared" ref="AD11:AD12" si="3">IF(AND(AA11="Moderado",AB11="Moderado",AC11=100),"Moderado",IF(AC11=200,"Fuerte",IF(OR(AC11=150,),"Moderado","Débil")))</f>
        <v>Moderado</v>
      </c>
      <c r="AE11" s="381"/>
      <c r="AF11" s="382"/>
      <c r="AG11" s="383"/>
      <c r="AH11" s="383"/>
      <c r="AI11" s="365"/>
      <c r="AJ11" s="365"/>
      <c r="AK11" s="365"/>
      <c r="AL11" s="365"/>
      <c r="AM11" s="384"/>
      <c r="AN11" s="281" t="s">
        <v>911</v>
      </c>
      <c r="AO11" s="281" t="s">
        <v>912</v>
      </c>
      <c r="AP11" s="281" t="s">
        <v>908</v>
      </c>
      <c r="AQ11" s="282" t="s">
        <v>913</v>
      </c>
      <c r="AR11" s="280">
        <v>43952</v>
      </c>
      <c r="AS11" s="280">
        <v>44196</v>
      </c>
      <c r="AT11" s="282" t="s">
        <v>914</v>
      </c>
      <c r="AU11" s="285" t="s">
        <v>924</v>
      </c>
      <c r="AV11" s="285" t="s">
        <v>925</v>
      </c>
      <c r="AW11" s="284">
        <v>0.33</v>
      </c>
      <c r="AX11" s="223"/>
      <c r="AY11" s="223"/>
      <c r="AZ11" s="223"/>
      <c r="BA11" s="223"/>
      <c r="BB11" s="234"/>
      <c r="BC11" s="223"/>
      <c r="BD11" s="223"/>
      <c r="BE11" s="223"/>
      <c r="BF11" s="223"/>
      <c r="BG11" s="287" t="s">
        <v>932</v>
      </c>
      <c r="BH11" s="287" t="s">
        <v>933</v>
      </c>
      <c r="BI11" s="287" t="s">
        <v>934</v>
      </c>
      <c r="BJ11" s="223" t="s">
        <v>19</v>
      </c>
      <c r="BK11" s="223" t="s">
        <v>943</v>
      </c>
      <c r="BL11" s="223" t="s">
        <v>663</v>
      </c>
      <c r="BM11" s="223" t="s">
        <v>664</v>
      </c>
      <c r="BN11" s="295" t="s">
        <v>944</v>
      </c>
      <c r="BO11" s="223"/>
      <c r="BP11" s="223"/>
      <c r="BQ11" s="223"/>
      <c r="BR11" s="223"/>
      <c r="BS11" s="202"/>
      <c r="BT11" s="202"/>
      <c r="BU11" s="202"/>
      <c r="BV11" s="223"/>
      <c r="BW11" s="223"/>
      <c r="BX11" s="223"/>
      <c r="BY11" s="223"/>
      <c r="BZ11" s="223"/>
      <c r="CA11" s="223"/>
      <c r="CB11" s="223"/>
      <c r="CC11" s="223"/>
      <c r="CD11" s="223"/>
      <c r="CF11" s="364"/>
      <c r="CG11" s="364"/>
      <c r="CK11" s="374"/>
      <c r="CL11" s="374"/>
      <c r="CM11" s="374"/>
      <c r="CN11" s="390"/>
    </row>
    <row r="12" spans="1:110" s="177" customFormat="1" ht="78" customHeight="1" x14ac:dyDescent="0.25">
      <c r="A12" s="364"/>
      <c r="B12" s="375"/>
      <c r="C12" s="376"/>
      <c r="D12" s="377"/>
      <c r="E12" s="377"/>
      <c r="F12" s="364"/>
      <c r="G12" s="364"/>
      <c r="H12" s="364"/>
      <c r="I12" s="364"/>
      <c r="J12" s="377"/>
      <c r="K12" s="364"/>
      <c r="L12" s="363"/>
      <c r="M12" s="363"/>
      <c r="N12" s="364"/>
      <c r="O12" s="364"/>
      <c r="P12" s="365"/>
      <c r="Q12" s="279"/>
      <c r="R12" s="188" t="s">
        <v>158</v>
      </c>
      <c r="S12" s="188" t="s">
        <v>58</v>
      </c>
      <c r="T12" s="188" t="s">
        <v>59</v>
      </c>
      <c r="U12" s="188" t="s">
        <v>60</v>
      </c>
      <c r="V12" s="188" t="s">
        <v>61</v>
      </c>
      <c r="W12" s="188" t="s">
        <v>62</v>
      </c>
      <c r="X12" s="188" t="s">
        <v>75</v>
      </c>
      <c r="Y12" s="188" t="s">
        <v>63</v>
      </c>
      <c r="Z12" s="203">
        <f t="shared" si="0"/>
        <v>100</v>
      </c>
      <c r="AA12" s="206" t="str">
        <f t="shared" si="2"/>
        <v>Fuerte</v>
      </c>
      <c r="AB12" s="207" t="s">
        <v>15</v>
      </c>
      <c r="AC12" s="189">
        <f t="shared" si="1"/>
        <v>150</v>
      </c>
      <c r="AD12" s="190" t="str">
        <f t="shared" si="3"/>
        <v>Moderado</v>
      </c>
      <c r="AE12" s="381"/>
      <c r="AF12" s="382"/>
      <c r="AG12" s="383"/>
      <c r="AH12" s="383"/>
      <c r="AI12" s="365"/>
      <c r="AJ12" s="365"/>
      <c r="AK12" s="365"/>
      <c r="AL12" s="365"/>
      <c r="AM12" s="384"/>
      <c r="AN12" s="283"/>
      <c r="AO12" s="283"/>
      <c r="AP12" s="283"/>
      <c r="AQ12" s="283"/>
      <c r="AR12" s="283"/>
      <c r="AS12" s="283"/>
      <c r="AT12" s="283"/>
      <c r="AU12" s="286"/>
      <c r="AV12" s="286"/>
      <c r="AW12" s="286"/>
      <c r="AX12" s="233"/>
      <c r="AY12" s="233"/>
      <c r="AZ12" s="233"/>
      <c r="BA12" s="233"/>
      <c r="BB12" s="233"/>
      <c r="BC12" s="233"/>
      <c r="BD12" s="233"/>
      <c r="BE12" s="233"/>
      <c r="BF12" s="233"/>
      <c r="BG12" s="289"/>
      <c r="BH12" s="289"/>
      <c r="BI12" s="289"/>
      <c r="BJ12" s="237"/>
      <c r="BK12" s="237"/>
      <c r="BL12" s="237"/>
      <c r="BM12" s="237"/>
      <c r="BN12" s="237"/>
      <c r="BO12" s="237"/>
      <c r="BP12" s="237"/>
      <c r="BQ12" s="237"/>
      <c r="BR12" s="237"/>
      <c r="BS12" s="202"/>
      <c r="BT12" s="202"/>
      <c r="BU12" s="202"/>
      <c r="BV12" s="237"/>
      <c r="BW12" s="237"/>
      <c r="BX12" s="237"/>
      <c r="BY12" s="237"/>
      <c r="BZ12" s="237"/>
      <c r="CA12" s="237"/>
      <c r="CB12" s="237"/>
      <c r="CC12" s="237"/>
      <c r="CD12" s="237"/>
      <c r="CF12" s="364"/>
      <c r="CG12" s="364"/>
      <c r="CK12" s="374"/>
      <c r="CL12" s="374"/>
      <c r="CM12" s="374"/>
      <c r="CN12" s="390"/>
    </row>
    <row r="13" spans="1:110" s="177" customFormat="1" ht="228" customHeight="1" x14ac:dyDescent="0.25">
      <c r="A13" s="364" t="s">
        <v>613</v>
      </c>
      <c r="B13" s="373" t="s">
        <v>197</v>
      </c>
      <c r="C13" s="376" t="s">
        <v>605</v>
      </c>
      <c r="D13" s="377" t="s">
        <v>358</v>
      </c>
      <c r="E13" s="378" t="s">
        <v>889</v>
      </c>
      <c r="F13" s="364" t="s">
        <v>888</v>
      </c>
      <c r="G13" s="364" t="s">
        <v>888</v>
      </c>
      <c r="H13" s="364" t="s">
        <v>888</v>
      </c>
      <c r="I13" s="364" t="s">
        <v>888</v>
      </c>
      <c r="J13" s="378" t="s">
        <v>892</v>
      </c>
      <c r="K13" s="364" t="s">
        <v>676</v>
      </c>
      <c r="L13" s="363" t="s">
        <v>896</v>
      </c>
      <c r="M13" s="363" t="s">
        <v>897</v>
      </c>
      <c r="N13" s="364" t="s">
        <v>7</v>
      </c>
      <c r="O13" s="364" t="s">
        <v>14</v>
      </c>
      <c r="P13" s="365" t="str">
        <f>INDEX(Validacion!$C$15:$G$19,'Mapa de riesgo '!CF13:CF15,'Mapa de riesgo '!CG13:CG15)</f>
        <v>Extrema</v>
      </c>
      <c r="Q13" s="279" t="s">
        <v>902</v>
      </c>
      <c r="R13" s="188" t="s">
        <v>158</v>
      </c>
      <c r="S13" s="188" t="s">
        <v>58</v>
      </c>
      <c r="T13" s="188" t="s">
        <v>59</v>
      </c>
      <c r="U13" s="188" t="s">
        <v>60</v>
      </c>
      <c r="V13" s="188" t="s">
        <v>61</v>
      </c>
      <c r="W13" s="188" t="s">
        <v>62</v>
      </c>
      <c r="X13" s="188" t="s">
        <v>75</v>
      </c>
      <c r="Y13" s="188" t="s">
        <v>63</v>
      </c>
      <c r="Z13" s="203">
        <f t="shared" si="0"/>
        <v>100</v>
      </c>
      <c r="AA13" s="206" t="str">
        <f t="shared" ref="AA13:AA18" si="4">IF(Z13&gt;=96,"Fuerte",IF(OR(Z13=95,Z13&gt;=86),"Moderado","Débil"))</f>
        <v>Fuerte</v>
      </c>
      <c r="AB13" s="207" t="s">
        <v>133</v>
      </c>
      <c r="AC13" s="189">
        <f t="shared" si="1"/>
        <v>100</v>
      </c>
      <c r="AD13" s="190" t="str">
        <f t="shared" ref="AD13:AD18" si="5">IF(AND(AA13="Moderado",AB13="Moderado",AC13=100),"Moderado",IF(AC13=200,"Fuerte",IF(OR(AC13=150,),"Moderado","Débil")))</f>
        <v>Débil</v>
      </c>
      <c r="AE13" s="381">
        <f>(IF(AD13="Fuerte",100,IF(AD13="Moderado",50,0))+IF(AD14="Fuerte",100,IF(AD14="Moderado",50,0))+(IF(AD15="Fuerte",100,IF(AD15="Moderado",50,0)))/3)</f>
        <v>116.66666666666667</v>
      </c>
      <c r="AF13" s="382" t="str">
        <f>IF(AE13&gt;=100,"Fuerte",IF(OR(AE13=99,AE13&gt;=50),"Moderado","Débil"))</f>
        <v>Fuerte</v>
      </c>
      <c r="AG13" s="383" t="s">
        <v>151</v>
      </c>
      <c r="AH13" s="383" t="s">
        <v>150</v>
      </c>
      <c r="AI13" s="365" t="s">
        <v>642</v>
      </c>
      <c r="AJ13" s="365" t="s">
        <v>8</v>
      </c>
      <c r="AK13" s="365" t="s">
        <v>16</v>
      </c>
      <c r="AL13" s="365" t="str">
        <f>INDEX(Validacion!$C$15:$G$19,'Mapa de riesgo '!CK13:CK15,'Mapa de riesgo '!CM13:CM15)</f>
        <v>Alta</v>
      </c>
      <c r="AM13" s="384" t="s">
        <v>226</v>
      </c>
      <c r="AN13" s="387" t="s">
        <v>915</v>
      </c>
      <c r="AO13" s="387" t="s">
        <v>629</v>
      </c>
      <c r="AP13" s="394" t="s">
        <v>908</v>
      </c>
      <c r="AQ13" s="373" t="s">
        <v>916</v>
      </c>
      <c r="AR13" s="391">
        <v>43952</v>
      </c>
      <c r="AS13" s="391">
        <v>44196</v>
      </c>
      <c r="AT13" s="373" t="s">
        <v>917</v>
      </c>
      <c r="AU13" s="373" t="s">
        <v>926</v>
      </c>
      <c r="AV13" s="373" t="s">
        <v>927</v>
      </c>
      <c r="AW13" s="397">
        <v>0.33</v>
      </c>
      <c r="AX13" s="233"/>
      <c r="AY13" s="233"/>
      <c r="AZ13" s="233"/>
      <c r="BA13" s="233"/>
      <c r="BB13" s="233"/>
      <c r="BC13" s="233"/>
      <c r="BD13" s="233"/>
      <c r="BE13" s="233"/>
      <c r="BF13" s="233"/>
      <c r="BG13" s="373" t="s">
        <v>935</v>
      </c>
      <c r="BH13" s="373" t="s">
        <v>936</v>
      </c>
      <c r="BI13" s="373" t="s">
        <v>937</v>
      </c>
      <c r="BJ13" s="290" t="s">
        <v>665</v>
      </c>
      <c r="BK13" s="237" t="s">
        <v>941</v>
      </c>
      <c r="BL13" s="237" t="s">
        <v>663</v>
      </c>
      <c r="BM13" s="237" t="s">
        <v>664</v>
      </c>
      <c r="BN13" s="291">
        <v>44124</v>
      </c>
      <c r="BO13" s="237"/>
      <c r="BP13" s="237" t="s">
        <v>584</v>
      </c>
      <c r="BQ13" s="237" t="s">
        <v>940</v>
      </c>
      <c r="BR13" s="237" t="s">
        <v>940</v>
      </c>
      <c r="BS13" s="202"/>
      <c r="BT13" s="202"/>
      <c r="BU13" s="202"/>
      <c r="BV13" s="237"/>
      <c r="BW13" s="237"/>
      <c r="BX13" s="237"/>
      <c r="BY13" s="237"/>
      <c r="BZ13" s="237"/>
      <c r="CA13" s="237"/>
      <c r="CB13" s="237"/>
      <c r="CC13" s="237"/>
      <c r="CD13" s="237"/>
      <c r="CF13" s="364">
        <f>VLOOKUP(N13,Validacion!$I$15:$M$19,2,FALSE)</f>
        <v>5</v>
      </c>
      <c r="CG13" s="364">
        <f>VLOOKUP(O13,Validacion!$I$23:$J$27,2,FALSE)</f>
        <v>4</v>
      </c>
      <c r="CK13" s="373">
        <f>VLOOKUP($AJ13,Validacion!$I$15:$M$19,2,FALSE)</f>
        <v>4</v>
      </c>
      <c r="CL13" s="364"/>
      <c r="CM13" s="373">
        <f>VLOOKUP($AK13,Validacion!$I$23:$J$27,2,FALSE)</f>
        <v>2</v>
      </c>
      <c r="CN13" s="364"/>
    </row>
    <row r="14" spans="1:110" s="177" customFormat="1" ht="162.75" customHeight="1" x14ac:dyDescent="0.25">
      <c r="A14" s="364"/>
      <c r="B14" s="374"/>
      <c r="C14" s="376"/>
      <c r="D14" s="377"/>
      <c r="E14" s="379"/>
      <c r="F14" s="364"/>
      <c r="G14" s="364"/>
      <c r="H14" s="364"/>
      <c r="I14" s="364"/>
      <c r="J14" s="379"/>
      <c r="K14" s="364"/>
      <c r="L14" s="363"/>
      <c r="M14" s="363"/>
      <c r="N14" s="364"/>
      <c r="O14" s="364"/>
      <c r="P14" s="365"/>
      <c r="Q14" s="279" t="s">
        <v>903</v>
      </c>
      <c r="R14" s="188" t="s">
        <v>158</v>
      </c>
      <c r="S14" s="188" t="s">
        <v>58</v>
      </c>
      <c r="T14" s="188" t="s">
        <v>59</v>
      </c>
      <c r="U14" s="188" t="s">
        <v>60</v>
      </c>
      <c r="V14" s="188" t="s">
        <v>61</v>
      </c>
      <c r="W14" s="188" t="s">
        <v>62</v>
      </c>
      <c r="X14" s="188" t="s">
        <v>75</v>
      </c>
      <c r="Y14" s="188" t="s">
        <v>63</v>
      </c>
      <c r="Z14" s="203">
        <f t="shared" si="0"/>
        <v>100</v>
      </c>
      <c r="AA14" s="206" t="str">
        <f t="shared" si="4"/>
        <v>Fuerte</v>
      </c>
      <c r="AB14" s="207" t="s">
        <v>141</v>
      </c>
      <c r="AC14" s="189">
        <f t="shared" si="1"/>
        <v>200</v>
      </c>
      <c r="AD14" s="190" t="str">
        <f t="shared" si="5"/>
        <v>Fuerte</v>
      </c>
      <c r="AE14" s="381"/>
      <c r="AF14" s="382"/>
      <c r="AG14" s="383"/>
      <c r="AH14" s="383"/>
      <c r="AI14" s="365"/>
      <c r="AJ14" s="365"/>
      <c r="AK14" s="365"/>
      <c r="AL14" s="365"/>
      <c r="AM14" s="384"/>
      <c r="AN14" s="388"/>
      <c r="AO14" s="388"/>
      <c r="AP14" s="395"/>
      <c r="AQ14" s="374"/>
      <c r="AR14" s="392"/>
      <c r="AS14" s="392"/>
      <c r="AT14" s="374"/>
      <c r="AU14" s="374"/>
      <c r="AV14" s="374"/>
      <c r="AW14" s="398"/>
      <c r="AX14" s="233"/>
      <c r="AY14" s="233"/>
      <c r="AZ14" s="233"/>
      <c r="BA14" s="233"/>
      <c r="BB14" s="233"/>
      <c r="BC14" s="233"/>
      <c r="BD14" s="233"/>
      <c r="BE14" s="233"/>
      <c r="BF14" s="233"/>
      <c r="BG14" s="374"/>
      <c r="BH14" s="374"/>
      <c r="BI14" s="374"/>
      <c r="BJ14" s="290"/>
      <c r="BK14" s="237"/>
      <c r="BL14" s="237"/>
      <c r="BM14" s="237"/>
      <c r="BN14" s="237"/>
      <c r="BO14" s="237"/>
      <c r="BP14" s="237"/>
      <c r="BQ14" s="237"/>
      <c r="BR14" s="237"/>
      <c r="BS14" s="202"/>
      <c r="BT14" s="202"/>
      <c r="BU14" s="202"/>
      <c r="BV14" s="237"/>
      <c r="BW14" s="237"/>
      <c r="BX14" s="237"/>
      <c r="BY14" s="237"/>
      <c r="BZ14" s="237"/>
      <c r="CA14" s="237"/>
      <c r="CB14" s="237"/>
      <c r="CC14" s="237"/>
      <c r="CD14" s="237"/>
      <c r="CF14" s="364"/>
      <c r="CG14" s="364"/>
      <c r="CK14" s="374"/>
      <c r="CL14" s="364"/>
      <c r="CM14" s="374"/>
      <c r="CN14" s="364"/>
    </row>
    <row r="15" spans="1:110" s="177" customFormat="1" ht="207.75" customHeight="1" x14ac:dyDescent="0.25">
      <c r="A15" s="364"/>
      <c r="B15" s="375"/>
      <c r="C15" s="376"/>
      <c r="D15" s="377"/>
      <c r="E15" s="380"/>
      <c r="F15" s="364"/>
      <c r="G15" s="364"/>
      <c r="H15" s="364"/>
      <c r="I15" s="364"/>
      <c r="J15" s="380"/>
      <c r="K15" s="364"/>
      <c r="L15" s="363"/>
      <c r="M15" s="363"/>
      <c r="N15" s="364"/>
      <c r="O15" s="364"/>
      <c r="P15" s="365"/>
      <c r="Q15" s="279" t="s">
        <v>904</v>
      </c>
      <c r="R15" s="188" t="s">
        <v>158</v>
      </c>
      <c r="S15" s="188" t="s">
        <v>58</v>
      </c>
      <c r="T15" s="188" t="s">
        <v>59</v>
      </c>
      <c r="U15" s="188" t="s">
        <v>60</v>
      </c>
      <c r="V15" s="188" t="s">
        <v>61</v>
      </c>
      <c r="W15" s="188" t="s">
        <v>62</v>
      </c>
      <c r="X15" s="188" t="s">
        <v>75</v>
      </c>
      <c r="Y15" s="188" t="s">
        <v>63</v>
      </c>
      <c r="Z15" s="203">
        <f t="shared" si="0"/>
        <v>100</v>
      </c>
      <c r="AA15" s="206" t="str">
        <f t="shared" si="4"/>
        <v>Fuerte</v>
      </c>
      <c r="AB15" s="207" t="s">
        <v>15</v>
      </c>
      <c r="AC15" s="189">
        <f t="shared" si="1"/>
        <v>150</v>
      </c>
      <c r="AD15" s="190" t="str">
        <f t="shared" si="5"/>
        <v>Moderado</v>
      </c>
      <c r="AE15" s="381"/>
      <c r="AF15" s="382"/>
      <c r="AG15" s="383"/>
      <c r="AH15" s="383"/>
      <c r="AI15" s="365"/>
      <c r="AJ15" s="365"/>
      <c r="AK15" s="365"/>
      <c r="AL15" s="365"/>
      <c r="AM15" s="384"/>
      <c r="AN15" s="389"/>
      <c r="AO15" s="389"/>
      <c r="AP15" s="396"/>
      <c r="AQ15" s="375"/>
      <c r="AR15" s="393"/>
      <c r="AS15" s="393"/>
      <c r="AT15" s="375"/>
      <c r="AU15" s="375"/>
      <c r="AV15" s="375"/>
      <c r="AW15" s="399"/>
      <c r="AX15" s="233"/>
      <c r="AY15" s="233"/>
      <c r="AZ15" s="233"/>
      <c r="BA15" s="233"/>
      <c r="BB15" s="233"/>
      <c r="BC15" s="233"/>
      <c r="BD15" s="233"/>
      <c r="BE15" s="233"/>
      <c r="BF15" s="233"/>
      <c r="BG15" s="375"/>
      <c r="BH15" s="375"/>
      <c r="BI15" s="375"/>
      <c r="BJ15" s="290"/>
      <c r="BK15" s="237"/>
      <c r="BL15" s="237"/>
      <c r="BM15" s="237"/>
      <c r="BN15" s="237"/>
      <c r="BO15" s="237"/>
      <c r="BP15" s="237"/>
      <c r="BQ15" s="237"/>
      <c r="BR15" s="237"/>
      <c r="BS15" s="202"/>
      <c r="BT15" s="202"/>
      <c r="BU15" s="202"/>
      <c r="BV15" s="237"/>
      <c r="BW15" s="237"/>
      <c r="BX15" s="237"/>
      <c r="BY15" s="237"/>
      <c r="BZ15" s="237"/>
      <c r="CA15" s="237"/>
      <c r="CB15" s="237"/>
      <c r="CC15" s="237"/>
      <c r="CD15" s="237"/>
      <c r="CF15" s="364"/>
      <c r="CG15" s="364"/>
      <c r="CK15" s="374"/>
      <c r="CL15" s="364"/>
      <c r="CM15" s="374"/>
      <c r="CN15" s="364"/>
    </row>
    <row r="16" spans="1:110" s="177" customFormat="1" ht="167.25" customHeight="1" x14ac:dyDescent="0.25">
      <c r="A16" s="364" t="s">
        <v>613</v>
      </c>
      <c r="B16" s="373" t="s">
        <v>197</v>
      </c>
      <c r="C16" s="376" t="s">
        <v>605</v>
      </c>
      <c r="D16" s="377" t="s">
        <v>358</v>
      </c>
      <c r="E16" s="378" t="s">
        <v>890</v>
      </c>
      <c r="F16" s="364" t="s">
        <v>888</v>
      </c>
      <c r="G16" s="364" t="s">
        <v>888</v>
      </c>
      <c r="H16" s="364" t="s">
        <v>888</v>
      </c>
      <c r="I16" s="364" t="s">
        <v>888</v>
      </c>
      <c r="J16" s="378" t="s">
        <v>893</v>
      </c>
      <c r="K16" s="364" t="s">
        <v>676</v>
      </c>
      <c r="L16" s="363" t="s">
        <v>894</v>
      </c>
      <c r="M16" s="363" t="s">
        <v>895</v>
      </c>
      <c r="N16" s="364" t="s">
        <v>7</v>
      </c>
      <c r="O16" s="364" t="s">
        <v>14</v>
      </c>
      <c r="P16" s="365" t="str">
        <f>INDEX(Validacion!$C$15:$G$19,'Mapa de riesgo '!CF16:CF18,'Mapa de riesgo '!CG16:CG18)</f>
        <v>Extrema</v>
      </c>
      <c r="Q16" s="279" t="s">
        <v>905</v>
      </c>
      <c r="R16" s="188" t="s">
        <v>158</v>
      </c>
      <c r="S16" s="188" t="s">
        <v>58</v>
      </c>
      <c r="T16" s="188" t="s">
        <v>59</v>
      </c>
      <c r="U16" s="188" t="s">
        <v>60</v>
      </c>
      <c r="V16" s="188" t="s">
        <v>61</v>
      </c>
      <c r="W16" s="188" t="s">
        <v>62</v>
      </c>
      <c r="X16" s="188" t="s">
        <v>75</v>
      </c>
      <c r="Y16" s="188" t="s">
        <v>63</v>
      </c>
      <c r="Z16" s="203">
        <f t="shared" si="0"/>
        <v>100</v>
      </c>
      <c r="AA16" s="206" t="str">
        <f t="shared" si="4"/>
        <v>Fuerte</v>
      </c>
      <c r="AB16" s="207" t="s">
        <v>141</v>
      </c>
      <c r="AC16" s="189">
        <f t="shared" si="1"/>
        <v>200</v>
      </c>
      <c r="AD16" s="190" t="str">
        <f t="shared" si="5"/>
        <v>Fuerte</v>
      </c>
      <c r="AE16" s="381">
        <f>(IF(AD16="Fuerte",100,IF(AD16="Moderado",50,0))+IF(AD17="Fuerte",100,IF(AD17="Moderado",50,0))+(IF(AD18="Fuerte",100,IF(AD18="Moderado",50,0)))/3)</f>
        <v>233.33333333333334</v>
      </c>
      <c r="AF16" s="382" t="str">
        <f>IF(AE16&gt;=100,"Fuerte",IF(OR(AE16=99,AE16&gt;=50),"Moderado","Débil"))</f>
        <v>Fuerte</v>
      </c>
      <c r="AG16" s="383" t="s">
        <v>151</v>
      </c>
      <c r="AH16" s="383" t="s">
        <v>150</v>
      </c>
      <c r="AI16" s="365" t="s">
        <v>642</v>
      </c>
      <c r="AJ16" s="365" t="s">
        <v>8</v>
      </c>
      <c r="AK16" s="365" t="s">
        <v>16</v>
      </c>
      <c r="AL16" s="365" t="str">
        <f>INDEX(Validacion!$C$15:$G$19,'Mapa de riesgo '!CK16:CK18,'Mapa de riesgo '!CM16:CM18)</f>
        <v>Alta</v>
      </c>
      <c r="AM16" s="384" t="s">
        <v>226</v>
      </c>
      <c r="AN16" s="281" t="s">
        <v>918</v>
      </c>
      <c r="AO16" s="281" t="s">
        <v>919</v>
      </c>
      <c r="AP16" s="281"/>
      <c r="AQ16" s="282" t="s">
        <v>920</v>
      </c>
      <c r="AR16" s="280">
        <v>43952</v>
      </c>
      <c r="AS16" s="280">
        <v>44196</v>
      </c>
      <c r="AT16" s="282" t="s">
        <v>921</v>
      </c>
      <c r="AU16" s="285" t="s">
        <v>928</v>
      </c>
      <c r="AV16" s="285"/>
      <c r="AW16" s="284">
        <v>0</v>
      </c>
      <c r="AX16" s="233"/>
      <c r="AY16" s="233"/>
      <c r="AZ16" s="233"/>
      <c r="BA16" s="233"/>
      <c r="BB16" s="233"/>
      <c r="BC16" s="233"/>
      <c r="BD16" s="233"/>
      <c r="BE16" s="233"/>
      <c r="BF16" s="233"/>
      <c r="BG16" s="287" t="s">
        <v>938</v>
      </c>
      <c r="BH16" s="288" t="s">
        <v>939</v>
      </c>
      <c r="BI16" s="287" t="s">
        <v>937</v>
      </c>
      <c r="BJ16" s="237" t="s">
        <v>665</v>
      </c>
      <c r="BK16" s="237" t="s">
        <v>942</v>
      </c>
      <c r="BL16" s="237" t="s">
        <v>663</v>
      </c>
      <c r="BM16" s="237" t="s">
        <v>664</v>
      </c>
      <c r="BN16" s="291">
        <v>44125</v>
      </c>
      <c r="BO16" s="237"/>
      <c r="BP16" s="237" t="s">
        <v>584</v>
      </c>
      <c r="BQ16" s="237" t="s">
        <v>940</v>
      </c>
      <c r="BR16" s="237" t="s">
        <v>940</v>
      </c>
      <c r="BS16" s="202"/>
      <c r="BT16" s="202"/>
      <c r="BU16" s="202"/>
      <c r="BV16" s="237"/>
      <c r="BW16" s="237"/>
      <c r="BX16" s="237"/>
      <c r="BY16" s="237"/>
      <c r="BZ16" s="237"/>
      <c r="CA16" s="237"/>
      <c r="CB16" s="237"/>
      <c r="CC16" s="237"/>
      <c r="CD16" s="237"/>
      <c r="CF16" s="364">
        <f>VLOOKUP(N16,Validacion!$I$15:$M$19,2,FALSE)</f>
        <v>5</v>
      </c>
      <c r="CG16" s="364">
        <f>VLOOKUP(O16,Validacion!$I$23:$J$27,2,FALSE)</f>
        <v>4</v>
      </c>
      <c r="CK16" s="373">
        <f>VLOOKUP($AJ16,Validacion!$I$15:$M$19,2,FALSE)</f>
        <v>4</v>
      </c>
      <c r="CL16" s="385"/>
      <c r="CM16" s="373">
        <f>VLOOKUP($AK16,Validacion!$I$23:$J$27,2,FALSE)</f>
        <v>2</v>
      </c>
      <c r="CN16" s="187"/>
    </row>
    <row r="17" spans="1:110" s="177" customFormat="1" ht="78" customHeight="1" x14ac:dyDescent="0.25">
      <c r="A17" s="364"/>
      <c r="B17" s="374"/>
      <c r="C17" s="376"/>
      <c r="D17" s="377"/>
      <c r="E17" s="379"/>
      <c r="F17" s="364"/>
      <c r="G17" s="364"/>
      <c r="H17" s="364"/>
      <c r="I17" s="364"/>
      <c r="J17" s="379"/>
      <c r="K17" s="364"/>
      <c r="L17" s="363"/>
      <c r="M17" s="363"/>
      <c r="N17" s="364"/>
      <c r="O17" s="364"/>
      <c r="P17" s="365"/>
      <c r="Q17" s="175"/>
      <c r="R17" s="188" t="s">
        <v>158</v>
      </c>
      <c r="S17" s="188" t="s">
        <v>58</v>
      </c>
      <c r="T17" s="188" t="s">
        <v>59</v>
      </c>
      <c r="U17" s="188" t="s">
        <v>60</v>
      </c>
      <c r="V17" s="188" t="s">
        <v>61</v>
      </c>
      <c r="W17" s="188" t="s">
        <v>62</v>
      </c>
      <c r="X17" s="188" t="s">
        <v>75</v>
      </c>
      <c r="Y17" s="188" t="s">
        <v>63</v>
      </c>
      <c r="Z17" s="203">
        <f t="shared" si="0"/>
        <v>100</v>
      </c>
      <c r="AA17" s="206" t="str">
        <f t="shared" si="4"/>
        <v>Fuerte</v>
      </c>
      <c r="AB17" s="207" t="s">
        <v>141</v>
      </c>
      <c r="AC17" s="189">
        <f t="shared" si="1"/>
        <v>200</v>
      </c>
      <c r="AD17" s="190" t="str">
        <f t="shared" si="5"/>
        <v>Fuerte</v>
      </c>
      <c r="AE17" s="381"/>
      <c r="AF17" s="382"/>
      <c r="AG17" s="383"/>
      <c r="AH17" s="383"/>
      <c r="AI17" s="365"/>
      <c r="AJ17" s="365"/>
      <c r="AK17" s="365"/>
      <c r="AL17" s="365"/>
      <c r="AM17" s="384"/>
      <c r="AN17" s="276"/>
      <c r="AO17" s="276"/>
      <c r="AP17" s="274"/>
      <c r="AQ17" s="275"/>
      <c r="AR17" s="273"/>
      <c r="AS17" s="273"/>
      <c r="AT17" s="275"/>
      <c r="AU17" s="275"/>
      <c r="AV17" s="275"/>
      <c r="AW17" s="202"/>
      <c r="AX17" s="233"/>
      <c r="AY17" s="233"/>
      <c r="AZ17" s="233"/>
      <c r="BA17" s="233"/>
      <c r="BB17" s="233"/>
      <c r="BC17" s="233"/>
      <c r="BD17" s="233"/>
      <c r="BE17" s="233"/>
      <c r="BF17" s="233"/>
      <c r="BG17" s="277"/>
      <c r="BH17" s="277"/>
      <c r="BI17" s="277"/>
      <c r="BJ17" s="237"/>
      <c r="BK17" s="237"/>
      <c r="BL17" s="237"/>
      <c r="BM17" s="237"/>
      <c r="BN17" s="237"/>
      <c r="BO17" s="237"/>
      <c r="BP17" s="237"/>
      <c r="BQ17" s="237"/>
      <c r="BR17" s="237"/>
      <c r="BS17" s="202"/>
      <c r="BT17" s="202"/>
      <c r="BU17" s="202"/>
      <c r="BV17" s="237"/>
      <c r="BW17" s="237"/>
      <c r="BX17" s="237"/>
      <c r="BY17" s="237"/>
      <c r="BZ17" s="237"/>
      <c r="CA17" s="237"/>
      <c r="CB17" s="237"/>
      <c r="CC17" s="237"/>
      <c r="CD17" s="237"/>
      <c r="CF17" s="364"/>
      <c r="CG17" s="364"/>
      <c r="CK17" s="374"/>
      <c r="CL17" s="386"/>
      <c r="CM17" s="374"/>
      <c r="CN17" s="187"/>
    </row>
    <row r="18" spans="1:110" s="177" customFormat="1" ht="78" customHeight="1" x14ac:dyDescent="0.25">
      <c r="A18" s="364"/>
      <c r="B18" s="375"/>
      <c r="C18" s="376"/>
      <c r="D18" s="377"/>
      <c r="E18" s="380"/>
      <c r="F18" s="364"/>
      <c r="G18" s="364"/>
      <c r="H18" s="364"/>
      <c r="I18" s="364"/>
      <c r="J18" s="380"/>
      <c r="K18" s="364"/>
      <c r="L18" s="363"/>
      <c r="M18" s="363"/>
      <c r="N18" s="364"/>
      <c r="O18" s="364"/>
      <c r="P18" s="365"/>
      <c r="Q18" s="175"/>
      <c r="R18" s="188" t="s">
        <v>158</v>
      </c>
      <c r="S18" s="188" t="s">
        <v>58</v>
      </c>
      <c r="T18" s="188" t="s">
        <v>59</v>
      </c>
      <c r="U18" s="188" t="s">
        <v>60</v>
      </c>
      <c r="V18" s="188" t="s">
        <v>61</v>
      </c>
      <c r="W18" s="188" t="s">
        <v>62</v>
      </c>
      <c r="X18" s="188" t="s">
        <v>75</v>
      </c>
      <c r="Y18" s="188" t="s">
        <v>63</v>
      </c>
      <c r="Z18" s="203">
        <f t="shared" si="0"/>
        <v>100</v>
      </c>
      <c r="AA18" s="206" t="str">
        <f t="shared" si="4"/>
        <v>Fuerte</v>
      </c>
      <c r="AB18" s="207" t="s">
        <v>141</v>
      </c>
      <c r="AC18" s="189">
        <f t="shared" si="1"/>
        <v>200</v>
      </c>
      <c r="AD18" s="190" t="str">
        <f t="shared" si="5"/>
        <v>Fuerte</v>
      </c>
      <c r="AE18" s="381"/>
      <c r="AF18" s="382"/>
      <c r="AG18" s="383"/>
      <c r="AH18" s="383"/>
      <c r="AI18" s="365"/>
      <c r="AJ18" s="365"/>
      <c r="AK18" s="365"/>
      <c r="AL18" s="365"/>
      <c r="AM18" s="384"/>
      <c r="AN18" s="276"/>
      <c r="AO18" s="276"/>
      <c r="AP18" s="274"/>
      <c r="AQ18" s="275"/>
      <c r="AR18" s="273"/>
      <c r="AS18" s="273"/>
      <c r="AT18" s="275"/>
      <c r="AU18" s="275"/>
      <c r="AV18" s="275"/>
      <c r="AW18" s="202"/>
      <c r="AX18" s="233"/>
      <c r="AY18" s="233"/>
      <c r="AZ18" s="233"/>
      <c r="BA18" s="233"/>
      <c r="BB18" s="233"/>
      <c r="BC18" s="233"/>
      <c r="BD18" s="233"/>
      <c r="BE18" s="233"/>
      <c r="BF18" s="233"/>
      <c r="BG18" s="277"/>
      <c r="BH18" s="277"/>
      <c r="BI18" s="277"/>
      <c r="BJ18" s="237"/>
      <c r="BK18" s="237"/>
      <c r="BL18" s="237"/>
      <c r="BM18" s="237"/>
      <c r="BN18" s="237"/>
      <c r="BO18" s="237"/>
      <c r="BP18" s="237"/>
      <c r="BQ18" s="237"/>
      <c r="BR18" s="237"/>
      <c r="BS18" s="202"/>
      <c r="BT18" s="202"/>
      <c r="BU18" s="202"/>
      <c r="BV18" s="237"/>
      <c r="BW18" s="237"/>
      <c r="BX18" s="237"/>
      <c r="BY18" s="237"/>
      <c r="BZ18" s="237"/>
      <c r="CA18" s="237"/>
      <c r="CB18" s="237"/>
      <c r="CC18" s="237"/>
      <c r="CD18" s="237"/>
      <c r="CF18" s="364"/>
      <c r="CG18" s="364"/>
      <c r="CK18" s="374"/>
      <c r="CL18" s="386"/>
      <c r="CM18" s="374"/>
      <c r="CN18" s="187"/>
    </row>
    <row r="19" spans="1:110" s="177" customFormat="1" ht="74.25" customHeight="1" x14ac:dyDescent="0.25">
      <c r="A19" s="227"/>
      <c r="B19" s="202"/>
      <c r="C19" s="184"/>
      <c r="D19" s="202"/>
      <c r="E19" s="202"/>
      <c r="F19" s="202"/>
      <c r="G19" s="202"/>
      <c r="H19" s="202"/>
      <c r="I19" s="202"/>
      <c r="J19" s="202"/>
      <c r="K19" s="203"/>
      <c r="L19" s="202"/>
      <c r="M19" s="202"/>
      <c r="N19" s="203"/>
      <c r="O19" s="203"/>
      <c r="P19" s="204"/>
      <c r="Q19" s="175"/>
      <c r="R19" s="208"/>
      <c r="S19" s="208"/>
      <c r="T19" s="208"/>
      <c r="U19" s="208"/>
      <c r="V19" s="208"/>
      <c r="W19" s="208"/>
      <c r="X19" s="208"/>
      <c r="Y19" s="208"/>
      <c r="Z19" s="203"/>
      <c r="AA19" s="204"/>
      <c r="AB19" s="203"/>
      <c r="AC19" s="176"/>
      <c r="AD19" s="179"/>
      <c r="AE19" s="205"/>
      <c r="AF19" s="204"/>
      <c r="AG19" s="203"/>
      <c r="AH19" s="203"/>
      <c r="AI19" s="293"/>
      <c r="AJ19" s="204"/>
      <c r="AK19" s="204"/>
      <c r="AL19" s="204"/>
      <c r="AM19" s="208"/>
      <c r="AN19" s="175"/>
      <c r="AO19" s="175"/>
      <c r="AP19" s="219"/>
      <c r="AQ19" s="202"/>
      <c r="AR19" s="84"/>
      <c r="AS19" s="84"/>
      <c r="AT19" s="202"/>
      <c r="AU19" s="202"/>
      <c r="AV19" s="202"/>
      <c r="AW19" s="202"/>
      <c r="AX19" s="233"/>
      <c r="AY19" s="233"/>
      <c r="AZ19" s="233"/>
      <c r="BA19" s="233"/>
      <c r="BB19" s="233"/>
      <c r="BC19" s="233"/>
      <c r="BD19" s="233"/>
      <c r="BE19" s="233"/>
      <c r="BF19" s="233"/>
      <c r="BG19" s="202"/>
      <c r="BH19" s="202"/>
      <c r="BI19" s="202"/>
      <c r="BJ19" s="237"/>
      <c r="BK19" s="237"/>
      <c r="BL19" s="237"/>
      <c r="BM19" s="237"/>
      <c r="BN19" s="237"/>
      <c r="BO19" s="237"/>
      <c r="BP19" s="237"/>
      <c r="BQ19" s="237"/>
      <c r="BR19" s="237"/>
      <c r="BS19" s="202"/>
      <c r="BT19" s="202"/>
      <c r="BU19" s="202"/>
      <c r="BV19" s="237"/>
      <c r="BW19" s="237"/>
      <c r="BX19" s="237"/>
      <c r="BY19" s="237"/>
      <c r="BZ19" s="237"/>
      <c r="CA19" s="237"/>
      <c r="CB19" s="237"/>
      <c r="CC19" s="237"/>
      <c r="CD19" s="237"/>
      <c r="CF19" s="186"/>
      <c r="CG19" s="186"/>
      <c r="CK19" s="186"/>
      <c r="CL19" s="186"/>
      <c r="CM19" s="186"/>
      <c r="CN19" s="187"/>
    </row>
    <row r="20" spans="1:110" s="177" customFormat="1" ht="74.25" customHeight="1" x14ac:dyDescent="0.25">
      <c r="A20" s="227"/>
      <c r="B20" s="202"/>
      <c r="C20" s="184"/>
      <c r="D20" s="202"/>
      <c r="E20" s="202"/>
      <c r="F20" s="202"/>
      <c r="G20" s="202"/>
      <c r="H20" s="202"/>
      <c r="I20" s="202"/>
      <c r="J20" s="202"/>
      <c r="K20" s="203"/>
      <c r="L20" s="202"/>
      <c r="M20" s="202"/>
      <c r="N20" s="203"/>
      <c r="O20" s="203"/>
      <c r="P20" s="204"/>
      <c r="Q20" s="175"/>
      <c r="R20" s="208"/>
      <c r="S20" s="208"/>
      <c r="T20" s="208"/>
      <c r="U20" s="208"/>
      <c r="V20" s="208"/>
      <c r="W20" s="208"/>
      <c r="X20" s="208"/>
      <c r="Y20" s="208"/>
      <c r="Z20" s="203"/>
      <c r="AA20" s="204"/>
      <c r="AB20" s="203"/>
      <c r="AC20" s="176"/>
      <c r="AD20" s="179"/>
      <c r="AE20" s="205"/>
      <c r="AF20" s="204"/>
      <c r="AG20" s="203"/>
      <c r="AH20" s="203"/>
      <c r="AI20" s="293"/>
      <c r="AJ20" s="204"/>
      <c r="AK20" s="204"/>
      <c r="AL20" s="204"/>
      <c r="AM20" s="208"/>
      <c r="AN20" s="175"/>
      <c r="AO20" s="175"/>
      <c r="AP20" s="219"/>
      <c r="AQ20" s="202"/>
      <c r="AR20" s="84"/>
      <c r="AS20" s="84"/>
      <c r="AT20" s="202"/>
      <c r="AU20" s="202"/>
      <c r="AV20" s="202"/>
      <c r="AW20" s="202"/>
      <c r="AX20" s="233"/>
      <c r="AY20" s="233"/>
      <c r="AZ20" s="233"/>
      <c r="BA20" s="233"/>
      <c r="BB20" s="233"/>
      <c r="BC20" s="233"/>
      <c r="BD20" s="233"/>
      <c r="BE20" s="233"/>
      <c r="BF20" s="233"/>
      <c r="BG20" s="202"/>
      <c r="BH20" s="202"/>
      <c r="BI20" s="202"/>
      <c r="BJ20" s="237"/>
      <c r="BK20" s="237"/>
      <c r="BL20" s="237"/>
      <c r="BM20" s="237"/>
      <c r="BN20" s="237"/>
      <c r="BO20" s="237"/>
      <c r="BP20" s="237"/>
      <c r="BQ20" s="237"/>
      <c r="BR20" s="237"/>
      <c r="BS20" s="202"/>
      <c r="BT20" s="202"/>
      <c r="BU20" s="202"/>
      <c r="BV20" s="237"/>
      <c r="BW20" s="237"/>
      <c r="BX20" s="237"/>
      <c r="BY20" s="237"/>
      <c r="BZ20" s="237"/>
      <c r="CA20" s="237"/>
      <c r="CB20" s="237"/>
      <c r="CC20" s="237"/>
      <c r="CD20" s="237"/>
      <c r="CF20" s="186"/>
      <c r="CG20" s="186"/>
      <c r="CK20" s="186"/>
      <c r="CL20" s="186"/>
      <c r="CM20" s="186"/>
      <c r="CN20" s="187"/>
    </row>
    <row r="21" spans="1:110" s="177" customFormat="1" ht="74.25" customHeight="1" x14ac:dyDescent="0.25">
      <c r="A21" s="227"/>
      <c r="B21" s="202"/>
      <c r="C21" s="184"/>
      <c r="D21" s="202"/>
      <c r="E21" s="202"/>
      <c r="F21" s="202"/>
      <c r="G21" s="202"/>
      <c r="H21" s="202"/>
      <c r="I21" s="202"/>
      <c r="J21" s="202"/>
      <c r="K21" s="203"/>
      <c r="L21" s="202"/>
      <c r="M21" s="202"/>
      <c r="N21" s="203"/>
      <c r="O21" s="203"/>
      <c r="P21" s="204"/>
      <c r="Q21" s="175"/>
      <c r="R21" s="208"/>
      <c r="S21" s="208"/>
      <c r="T21" s="208"/>
      <c r="U21" s="208"/>
      <c r="V21" s="208"/>
      <c r="W21" s="208"/>
      <c r="X21" s="208"/>
      <c r="Y21" s="208"/>
      <c r="Z21" s="203"/>
      <c r="AA21" s="204"/>
      <c r="AB21" s="203"/>
      <c r="AC21" s="176"/>
      <c r="AD21" s="179"/>
      <c r="AE21" s="205"/>
      <c r="AF21" s="204"/>
      <c r="AG21" s="203"/>
      <c r="AH21" s="203"/>
      <c r="AI21" s="293"/>
      <c r="AJ21" s="204"/>
      <c r="AK21" s="204"/>
      <c r="AL21" s="204"/>
      <c r="AM21" s="208"/>
      <c r="AN21" s="175"/>
      <c r="AO21" s="175"/>
      <c r="AP21" s="219"/>
      <c r="AQ21" s="202"/>
      <c r="AR21" s="84"/>
      <c r="AS21" s="84"/>
      <c r="AT21" s="202"/>
      <c r="AU21" s="202"/>
      <c r="AV21" s="202"/>
      <c r="AW21" s="202"/>
      <c r="AX21" s="233"/>
      <c r="AY21" s="233"/>
      <c r="AZ21" s="233"/>
      <c r="BA21" s="233"/>
      <c r="BB21" s="233"/>
      <c r="BC21" s="233"/>
      <c r="BD21" s="233"/>
      <c r="BE21" s="233"/>
      <c r="BF21" s="233"/>
      <c r="BG21" s="202"/>
      <c r="BH21" s="202"/>
      <c r="BI21" s="202"/>
      <c r="BJ21" s="237"/>
      <c r="BK21" s="237"/>
      <c r="BL21" s="237"/>
      <c r="BM21" s="237"/>
      <c r="BN21" s="237"/>
      <c r="BO21" s="237"/>
      <c r="BP21" s="237"/>
      <c r="BQ21" s="237"/>
      <c r="BR21" s="237"/>
      <c r="BS21" s="202"/>
      <c r="BT21" s="202"/>
      <c r="BU21" s="202"/>
      <c r="BV21" s="237"/>
      <c r="BW21" s="237"/>
      <c r="BX21" s="237"/>
      <c r="BY21" s="237"/>
      <c r="BZ21" s="237"/>
      <c r="CA21" s="237"/>
      <c r="CB21" s="237"/>
      <c r="CC21" s="237"/>
      <c r="CD21" s="237"/>
      <c r="CF21" s="186"/>
      <c r="CG21" s="186"/>
      <c r="CK21" s="186"/>
      <c r="CL21" s="186"/>
      <c r="CM21" s="186"/>
      <c r="CN21" s="187"/>
    </row>
    <row r="22" spans="1:110" s="177" customFormat="1" ht="74.25" customHeight="1" x14ac:dyDescent="0.25">
      <c r="A22" s="227"/>
      <c r="B22" s="202"/>
      <c r="C22" s="184"/>
      <c r="D22" s="202"/>
      <c r="E22" s="202"/>
      <c r="F22" s="202"/>
      <c r="G22" s="202"/>
      <c r="H22" s="202"/>
      <c r="I22" s="202"/>
      <c r="J22" s="202"/>
      <c r="K22" s="203"/>
      <c r="L22" s="202"/>
      <c r="M22" s="202"/>
      <c r="N22" s="203"/>
      <c r="O22" s="203"/>
      <c r="P22" s="204"/>
      <c r="Q22" s="175"/>
      <c r="R22" s="208"/>
      <c r="S22" s="208"/>
      <c r="T22" s="208"/>
      <c r="U22" s="208"/>
      <c r="V22" s="208"/>
      <c r="W22" s="208"/>
      <c r="X22" s="208"/>
      <c r="Y22" s="208"/>
      <c r="Z22" s="203"/>
      <c r="AA22" s="204"/>
      <c r="AB22" s="203"/>
      <c r="AC22" s="176"/>
      <c r="AD22" s="179"/>
      <c r="AE22" s="205"/>
      <c r="AF22" s="204"/>
      <c r="AG22" s="203"/>
      <c r="AH22" s="203"/>
      <c r="AI22" s="292"/>
      <c r="AJ22" s="204"/>
      <c r="AK22" s="204"/>
      <c r="AL22" s="204"/>
      <c r="AM22" s="208"/>
      <c r="AN22" s="175"/>
      <c r="AO22" s="175"/>
      <c r="AP22" s="219"/>
      <c r="AQ22" s="202"/>
      <c r="AR22" s="84"/>
      <c r="AS22" s="84"/>
      <c r="AT22" s="202"/>
      <c r="AU22" s="202"/>
      <c r="AV22" s="202"/>
      <c r="AW22" s="202"/>
      <c r="AX22" s="233"/>
      <c r="AY22" s="233"/>
      <c r="AZ22" s="233"/>
      <c r="BA22" s="233"/>
      <c r="BB22" s="233"/>
      <c r="BC22" s="233"/>
      <c r="BD22" s="233"/>
      <c r="BE22" s="233"/>
      <c r="BF22" s="233"/>
      <c r="BG22" s="202"/>
      <c r="BH22" s="202"/>
      <c r="BI22" s="202"/>
      <c r="BJ22" s="237"/>
      <c r="BK22" s="237"/>
      <c r="BL22" s="237"/>
      <c r="BM22" s="237"/>
      <c r="BN22" s="237"/>
      <c r="BO22" s="237"/>
      <c r="BP22" s="237"/>
      <c r="BQ22" s="237"/>
      <c r="BR22" s="237"/>
      <c r="BS22" s="202"/>
      <c r="BT22" s="202"/>
      <c r="BU22" s="202"/>
      <c r="BV22" s="237"/>
      <c r="BW22" s="237"/>
      <c r="BX22" s="237"/>
      <c r="BY22" s="237"/>
      <c r="BZ22" s="237"/>
      <c r="CA22" s="237"/>
      <c r="CB22" s="237"/>
      <c r="CC22" s="237"/>
      <c r="CD22" s="237"/>
      <c r="CF22" s="186"/>
      <c r="CG22" s="186"/>
      <c r="CK22" s="186"/>
      <c r="CL22" s="186"/>
      <c r="CM22" s="186"/>
      <c r="CN22" s="187"/>
    </row>
    <row r="23" spans="1:110" s="177" customFormat="1" ht="74.25" customHeight="1" x14ac:dyDescent="0.25">
      <c r="A23" s="227"/>
      <c r="B23" s="202"/>
      <c r="C23" s="184"/>
      <c r="D23" s="202"/>
      <c r="E23" s="202"/>
      <c r="F23" s="202"/>
      <c r="G23" s="202"/>
      <c r="H23" s="202"/>
      <c r="I23" s="202"/>
      <c r="J23" s="202"/>
      <c r="K23" s="203"/>
      <c r="L23" s="202"/>
      <c r="M23" s="202"/>
      <c r="N23" s="203"/>
      <c r="O23" s="203"/>
      <c r="P23" s="204"/>
      <c r="Q23" s="175"/>
      <c r="R23" s="208"/>
      <c r="S23" s="208"/>
      <c r="T23" s="208"/>
      <c r="U23" s="208"/>
      <c r="V23" s="208"/>
      <c r="W23" s="208"/>
      <c r="X23" s="208"/>
      <c r="Y23" s="208"/>
      <c r="Z23" s="203"/>
      <c r="AA23" s="204"/>
      <c r="AB23" s="203"/>
      <c r="AC23" s="176"/>
      <c r="AD23" s="179"/>
      <c r="AE23" s="205"/>
      <c r="AF23" s="204"/>
      <c r="AG23" s="203"/>
      <c r="AH23" s="203"/>
      <c r="AI23" s="292"/>
      <c r="AJ23" s="204"/>
      <c r="AK23" s="204"/>
      <c r="AL23" s="204"/>
      <c r="AM23" s="208"/>
      <c r="AN23" s="175"/>
      <c r="AO23" s="175"/>
      <c r="AP23" s="219"/>
      <c r="AQ23" s="202"/>
      <c r="AR23" s="84"/>
      <c r="AS23" s="84"/>
      <c r="AT23" s="202"/>
      <c r="AU23" s="202"/>
      <c r="AV23" s="202"/>
      <c r="AW23" s="202"/>
      <c r="AX23" s="233"/>
      <c r="AY23" s="233"/>
      <c r="AZ23" s="233"/>
      <c r="BA23" s="233"/>
      <c r="BB23" s="233"/>
      <c r="BC23" s="233"/>
      <c r="BD23" s="233"/>
      <c r="BE23" s="233"/>
      <c r="BF23" s="233"/>
      <c r="BG23" s="202"/>
      <c r="BH23" s="202"/>
      <c r="BI23" s="202"/>
      <c r="BJ23" s="237"/>
      <c r="BK23" s="237"/>
      <c r="BL23" s="237"/>
      <c r="BM23" s="237"/>
      <c r="BN23" s="237"/>
      <c r="BO23" s="237"/>
      <c r="BP23" s="237"/>
      <c r="BQ23" s="237"/>
      <c r="BR23" s="237"/>
      <c r="BS23" s="202"/>
      <c r="BT23" s="202"/>
      <c r="BU23" s="202"/>
      <c r="BV23" s="237"/>
      <c r="BW23" s="237"/>
      <c r="BX23" s="237"/>
      <c r="BY23" s="237"/>
      <c r="BZ23" s="237"/>
      <c r="CA23" s="237"/>
      <c r="CB23" s="237"/>
      <c r="CC23" s="237"/>
      <c r="CD23" s="237"/>
      <c r="CF23" s="186"/>
      <c r="CG23" s="186"/>
      <c r="CK23" s="186"/>
      <c r="CL23" s="186"/>
      <c r="CM23" s="186"/>
      <c r="CN23" s="187"/>
    </row>
    <row r="24" spans="1:110" s="177" customFormat="1" ht="74.25" customHeight="1" x14ac:dyDescent="0.25">
      <c r="A24" s="227"/>
      <c r="B24" s="202"/>
      <c r="C24" s="184"/>
      <c r="D24" s="202"/>
      <c r="E24" s="202"/>
      <c r="F24" s="202"/>
      <c r="G24" s="202"/>
      <c r="H24" s="202"/>
      <c r="I24" s="202"/>
      <c r="J24" s="202"/>
      <c r="K24" s="203"/>
      <c r="L24" s="202"/>
      <c r="M24" s="202"/>
      <c r="N24" s="203"/>
      <c r="O24" s="203"/>
      <c r="P24" s="204"/>
      <c r="Q24" s="175"/>
      <c r="R24" s="208"/>
      <c r="S24" s="208"/>
      <c r="T24" s="208"/>
      <c r="U24" s="208"/>
      <c r="V24" s="208"/>
      <c r="W24" s="208"/>
      <c r="X24" s="208"/>
      <c r="Y24" s="208"/>
      <c r="Z24" s="203"/>
      <c r="AA24" s="204"/>
      <c r="AB24" s="203"/>
      <c r="AC24" s="176"/>
      <c r="AD24" s="179"/>
      <c r="AE24" s="205"/>
      <c r="AF24" s="204"/>
      <c r="AG24" s="203"/>
      <c r="AH24" s="203"/>
      <c r="AI24" s="292"/>
      <c r="AJ24" s="204"/>
      <c r="AK24" s="204"/>
      <c r="AL24" s="204"/>
      <c r="AM24" s="208"/>
      <c r="AN24" s="175"/>
      <c r="AO24" s="175"/>
      <c r="AP24" s="219"/>
      <c r="AQ24" s="202"/>
      <c r="AR24" s="84"/>
      <c r="AS24" s="84"/>
      <c r="AT24" s="202"/>
      <c r="AU24" s="202"/>
      <c r="AV24" s="202"/>
      <c r="AW24" s="202"/>
      <c r="AX24" s="233"/>
      <c r="AY24" s="233"/>
      <c r="AZ24" s="233"/>
      <c r="BA24" s="233"/>
      <c r="BB24" s="233"/>
      <c r="BC24" s="233"/>
      <c r="BD24" s="233"/>
      <c r="BE24" s="233"/>
      <c r="BF24" s="233"/>
      <c r="BG24" s="202"/>
      <c r="BH24" s="202"/>
      <c r="BI24" s="202"/>
      <c r="BJ24" s="237"/>
      <c r="BK24" s="237"/>
      <c r="BL24" s="237"/>
      <c r="BM24" s="237"/>
      <c r="BN24" s="237"/>
      <c r="BO24" s="237"/>
      <c r="BP24" s="237"/>
      <c r="BQ24" s="237"/>
      <c r="BR24" s="237"/>
      <c r="BS24" s="202"/>
      <c r="BT24" s="202"/>
      <c r="BU24" s="202"/>
      <c r="BV24" s="237"/>
      <c r="BW24" s="237"/>
      <c r="BX24" s="237"/>
      <c r="BY24" s="237"/>
      <c r="BZ24" s="237"/>
      <c r="CA24" s="237"/>
      <c r="CB24" s="237"/>
      <c r="CC24" s="237"/>
      <c r="CD24" s="237"/>
      <c r="CF24" s="186"/>
      <c r="CG24" s="186"/>
      <c r="CK24" s="186"/>
      <c r="CL24" s="186"/>
      <c r="CM24" s="186"/>
      <c r="CN24" s="187"/>
    </row>
    <row r="25" spans="1:110" s="177" customFormat="1" ht="74.25" customHeight="1" x14ac:dyDescent="0.25">
      <c r="A25" s="227"/>
      <c r="B25" s="202"/>
      <c r="C25" s="184"/>
      <c r="D25" s="202"/>
      <c r="E25" s="202"/>
      <c r="F25" s="202"/>
      <c r="G25" s="202"/>
      <c r="H25" s="202"/>
      <c r="I25" s="202"/>
      <c r="J25" s="202"/>
      <c r="K25" s="203"/>
      <c r="L25" s="202"/>
      <c r="M25" s="202"/>
      <c r="N25" s="203"/>
      <c r="O25" s="203"/>
      <c r="P25" s="204"/>
      <c r="Q25" s="175"/>
      <c r="R25" s="208"/>
      <c r="S25" s="208"/>
      <c r="T25" s="208"/>
      <c r="U25" s="208"/>
      <c r="V25" s="208"/>
      <c r="W25" s="208"/>
      <c r="X25" s="208"/>
      <c r="Y25" s="208"/>
      <c r="Z25" s="203"/>
      <c r="AA25" s="204"/>
      <c r="AB25" s="203"/>
      <c r="AC25" s="176"/>
      <c r="AD25" s="179"/>
      <c r="AE25" s="205"/>
      <c r="AF25" s="204"/>
      <c r="AG25" s="203"/>
      <c r="AH25" s="203"/>
      <c r="AI25" s="292"/>
      <c r="AJ25" s="204"/>
      <c r="AK25" s="204"/>
      <c r="AL25" s="204"/>
      <c r="AM25" s="208"/>
      <c r="AN25" s="175"/>
      <c r="AO25" s="175"/>
      <c r="AP25" s="219"/>
      <c r="AQ25" s="202"/>
      <c r="AR25" s="84"/>
      <c r="AS25" s="84"/>
      <c r="AT25" s="202"/>
      <c r="AU25" s="202"/>
      <c r="AV25" s="202"/>
      <c r="AW25" s="202"/>
      <c r="AX25" s="233"/>
      <c r="AY25" s="233"/>
      <c r="AZ25" s="233"/>
      <c r="BA25" s="233"/>
      <c r="BB25" s="233"/>
      <c r="BC25" s="233"/>
      <c r="BD25" s="233"/>
      <c r="BE25" s="233"/>
      <c r="BF25" s="233"/>
      <c r="BG25" s="202"/>
      <c r="BH25" s="202"/>
      <c r="BI25" s="202"/>
      <c r="BJ25" s="233"/>
      <c r="BK25" s="233"/>
      <c r="BL25" s="233"/>
      <c r="BM25" s="233"/>
      <c r="BN25" s="233"/>
      <c r="BO25" s="233"/>
      <c r="BP25" s="233"/>
      <c r="BQ25" s="233"/>
      <c r="BR25" s="233"/>
      <c r="BS25" s="202"/>
      <c r="BT25" s="202"/>
      <c r="BU25" s="202"/>
      <c r="BV25" s="237"/>
      <c r="BW25" s="237"/>
      <c r="BX25" s="237"/>
      <c r="BY25" s="237"/>
      <c r="BZ25" s="237"/>
      <c r="CA25" s="237"/>
      <c r="CB25" s="237"/>
      <c r="CC25" s="237"/>
      <c r="CD25" s="237"/>
      <c r="CF25" s="186"/>
      <c r="CG25" s="186"/>
      <c r="CK25" s="186"/>
      <c r="CL25" s="186"/>
      <c r="CM25" s="186"/>
      <c r="CN25" s="187"/>
    </row>
    <row r="26" spans="1:110" s="177" customFormat="1" ht="74.25" customHeight="1" x14ac:dyDescent="0.25">
      <c r="A26" s="227"/>
      <c r="B26" s="202"/>
      <c r="C26" s="184"/>
      <c r="D26" s="202"/>
      <c r="E26" s="202"/>
      <c r="F26" s="202"/>
      <c r="G26" s="202"/>
      <c r="H26" s="202"/>
      <c r="I26" s="202"/>
      <c r="J26" s="202"/>
      <c r="K26" s="203"/>
      <c r="L26" s="202"/>
      <c r="M26" s="202"/>
      <c r="N26" s="203"/>
      <c r="O26" s="203"/>
      <c r="P26" s="204"/>
      <c r="Q26" s="175"/>
      <c r="R26" s="208"/>
      <c r="S26" s="208"/>
      <c r="T26" s="208"/>
      <c r="U26" s="208"/>
      <c r="V26" s="208"/>
      <c r="W26" s="208"/>
      <c r="X26" s="208"/>
      <c r="Y26" s="208"/>
      <c r="Z26" s="203"/>
      <c r="AA26" s="204"/>
      <c r="AB26" s="203"/>
      <c r="AC26" s="176"/>
      <c r="AD26" s="179"/>
      <c r="AE26" s="205"/>
      <c r="AF26" s="204"/>
      <c r="AG26" s="203"/>
      <c r="AH26" s="203"/>
      <c r="AI26" s="292"/>
      <c r="AJ26" s="204"/>
      <c r="AK26" s="204"/>
      <c r="AL26" s="204"/>
      <c r="AM26" s="208"/>
      <c r="AN26" s="175"/>
      <c r="AO26" s="175"/>
      <c r="AP26" s="219"/>
      <c r="AQ26" s="202"/>
      <c r="AR26" s="84"/>
      <c r="AS26" s="84"/>
      <c r="AT26" s="202"/>
      <c r="AU26" s="202"/>
      <c r="AV26" s="202"/>
      <c r="AW26" s="202"/>
      <c r="AX26" s="233"/>
      <c r="AY26" s="233"/>
      <c r="AZ26" s="233"/>
      <c r="BA26" s="233"/>
      <c r="BB26" s="233"/>
      <c r="BC26" s="233"/>
      <c r="BD26" s="233"/>
      <c r="BE26" s="233"/>
      <c r="BF26" s="233"/>
      <c r="BG26" s="202"/>
      <c r="BH26" s="202"/>
      <c r="BI26" s="202"/>
      <c r="BJ26" s="233"/>
      <c r="BK26" s="233"/>
      <c r="BL26" s="233"/>
      <c r="BM26" s="233"/>
      <c r="BN26" s="233"/>
      <c r="BO26" s="233"/>
      <c r="BP26" s="233"/>
      <c r="BQ26" s="233"/>
      <c r="BR26" s="233"/>
      <c r="BS26" s="202"/>
      <c r="BT26" s="202"/>
      <c r="BU26" s="202"/>
      <c r="BV26" s="237"/>
      <c r="BW26" s="237"/>
      <c r="BX26" s="237"/>
      <c r="BY26" s="237"/>
      <c r="BZ26" s="237"/>
      <c r="CA26" s="237"/>
      <c r="CB26" s="237"/>
      <c r="CC26" s="237"/>
      <c r="CD26" s="237"/>
      <c r="CF26" s="186"/>
      <c r="CG26" s="186"/>
      <c r="CK26" s="186"/>
      <c r="CL26" s="186"/>
      <c r="CM26" s="186"/>
      <c r="CN26" s="187"/>
    </row>
    <row r="27" spans="1:110" s="177" customFormat="1" ht="74.25" customHeight="1" x14ac:dyDescent="0.25">
      <c r="A27" s="227"/>
      <c r="B27" s="202"/>
      <c r="C27" s="184"/>
      <c r="D27" s="202"/>
      <c r="E27" s="202"/>
      <c r="F27" s="202"/>
      <c r="G27" s="202"/>
      <c r="H27" s="202"/>
      <c r="I27" s="202"/>
      <c r="J27" s="202"/>
      <c r="K27" s="203"/>
      <c r="L27" s="202"/>
      <c r="M27" s="202"/>
      <c r="N27" s="203"/>
      <c r="O27" s="203"/>
      <c r="P27" s="204"/>
      <c r="Q27" s="175"/>
      <c r="R27" s="208"/>
      <c r="S27" s="208"/>
      <c r="T27" s="208"/>
      <c r="U27" s="208"/>
      <c r="V27" s="208"/>
      <c r="W27" s="208"/>
      <c r="X27" s="208"/>
      <c r="Y27" s="208"/>
      <c r="Z27" s="203"/>
      <c r="AA27" s="204"/>
      <c r="AB27" s="203"/>
      <c r="AC27" s="176"/>
      <c r="AD27" s="179"/>
      <c r="AE27" s="205"/>
      <c r="AF27" s="204"/>
      <c r="AG27" s="203"/>
      <c r="AH27" s="203"/>
      <c r="AI27" s="292"/>
      <c r="AJ27" s="204"/>
      <c r="AK27" s="204"/>
      <c r="AL27" s="204"/>
      <c r="AM27" s="208"/>
      <c r="AN27" s="175"/>
      <c r="AO27" s="175"/>
      <c r="AP27" s="219"/>
      <c r="AQ27" s="202"/>
      <c r="AR27" s="84"/>
      <c r="AS27" s="84"/>
      <c r="AT27" s="202"/>
      <c r="AU27" s="202"/>
      <c r="AV27" s="202"/>
      <c r="AW27" s="202"/>
      <c r="AX27" s="233"/>
      <c r="AY27" s="233"/>
      <c r="AZ27" s="233"/>
      <c r="BA27" s="233"/>
      <c r="BB27" s="233"/>
      <c r="BC27" s="233"/>
      <c r="BD27" s="233"/>
      <c r="BE27" s="233"/>
      <c r="BF27" s="233"/>
      <c r="BG27" s="202"/>
      <c r="BH27" s="202"/>
      <c r="BI27" s="202"/>
      <c r="BJ27" s="233"/>
      <c r="BK27" s="233"/>
      <c r="BL27" s="233"/>
      <c r="BM27" s="233"/>
      <c r="BN27" s="233"/>
      <c r="BO27" s="233"/>
      <c r="BP27" s="233"/>
      <c r="BQ27" s="233"/>
      <c r="BR27" s="233"/>
      <c r="BS27" s="202"/>
      <c r="BT27" s="202"/>
      <c r="BU27" s="202"/>
      <c r="BV27" s="237"/>
      <c r="BW27" s="237"/>
      <c r="BX27" s="237"/>
      <c r="BY27" s="237"/>
      <c r="BZ27" s="237"/>
      <c r="CA27" s="237"/>
      <c r="CB27" s="237"/>
      <c r="CC27" s="237"/>
      <c r="CD27" s="237"/>
      <c r="CF27" s="186"/>
      <c r="CG27" s="186"/>
      <c r="CK27" s="186"/>
      <c r="CL27" s="186"/>
      <c r="CM27" s="186"/>
      <c r="CN27" s="187"/>
    </row>
    <row r="28" spans="1:110" ht="26.25" customHeight="1" x14ac:dyDescent="0.25">
      <c r="A28" s="177"/>
      <c r="B28" s="177"/>
      <c r="C28" s="177"/>
      <c r="D28" s="177"/>
      <c r="N28" s="177"/>
      <c r="O28" s="177"/>
      <c r="P28" s="177"/>
      <c r="Q28" s="177"/>
      <c r="R28" s="177"/>
      <c r="S28" s="177"/>
      <c r="T28" s="177"/>
      <c r="U28" s="177"/>
      <c r="V28" s="177"/>
      <c r="W28" s="177"/>
      <c r="X28" s="177"/>
      <c r="Y28" s="177"/>
      <c r="Z28" s="177"/>
      <c r="AA28" s="177"/>
      <c r="AB28" s="177"/>
      <c r="AC28" s="177"/>
      <c r="AD28" s="177"/>
      <c r="AE28" s="177"/>
      <c r="AF28" s="177"/>
      <c r="AG28" s="177"/>
      <c r="AH28" s="177"/>
      <c r="AI28" s="232"/>
      <c r="AJ28" s="177"/>
      <c r="AK28" s="177"/>
      <c r="AL28" s="177"/>
      <c r="AM28" s="177"/>
      <c r="AN28" s="177"/>
      <c r="AO28" s="177"/>
      <c r="AP28" s="232"/>
      <c r="AR28" s="177"/>
      <c r="AS28" s="177"/>
      <c r="AT28" s="177"/>
      <c r="AU28" s="177"/>
      <c r="AV28" s="177"/>
      <c r="AW28" s="177"/>
      <c r="AX28" s="232"/>
      <c r="AY28" s="232"/>
      <c r="AZ28" s="232"/>
      <c r="BA28" s="232"/>
      <c r="BB28" s="232"/>
      <c r="BC28" s="232"/>
      <c r="BD28" s="232"/>
      <c r="BE28" s="232"/>
      <c r="BF28" s="232"/>
      <c r="BG28" s="177"/>
      <c r="BH28" s="177"/>
      <c r="BI28" s="177"/>
      <c r="BJ28" s="232"/>
      <c r="BK28" s="232"/>
      <c r="BL28" s="232"/>
      <c r="BM28" s="232"/>
      <c r="BN28" s="232"/>
      <c r="BO28" s="232"/>
      <c r="BP28" s="232"/>
      <c r="BQ28" s="232"/>
      <c r="BR28" s="232"/>
      <c r="BS28" s="177"/>
      <c r="BT28" s="177"/>
      <c r="BU28" s="177"/>
    </row>
    <row r="29" spans="1:110" ht="26.25" customHeight="1" x14ac:dyDescent="0.25">
      <c r="A29" s="177"/>
      <c r="B29" s="177"/>
      <c r="C29" s="177"/>
      <c r="D29" s="177"/>
      <c r="N29" s="177"/>
      <c r="O29" s="177"/>
      <c r="P29" s="177"/>
      <c r="Q29" s="177"/>
      <c r="R29" s="177"/>
      <c r="S29" s="177"/>
      <c r="T29" s="177"/>
      <c r="U29" s="177"/>
      <c r="V29" s="177"/>
      <c r="W29" s="177"/>
      <c r="X29" s="177"/>
      <c r="Y29" s="177"/>
      <c r="Z29" s="177"/>
      <c r="AA29" s="177"/>
      <c r="AB29" s="177"/>
      <c r="AC29" s="177"/>
      <c r="AD29" s="177"/>
      <c r="AE29" s="177"/>
      <c r="AF29" s="177"/>
      <c r="AG29" s="177"/>
      <c r="AH29" s="177"/>
      <c r="AI29" s="232"/>
      <c r="AJ29" s="177"/>
      <c r="AK29" s="177"/>
      <c r="AL29" s="177"/>
      <c r="AM29" s="177"/>
      <c r="AN29" s="177"/>
      <c r="AO29" s="177"/>
      <c r="AP29" s="232"/>
      <c r="AR29" s="177"/>
      <c r="AS29" s="177"/>
      <c r="AT29" s="177"/>
      <c r="AU29" s="177"/>
      <c r="AV29" s="177"/>
      <c r="AW29" s="177"/>
      <c r="AX29" s="232"/>
      <c r="AY29" s="232"/>
      <c r="AZ29" s="232"/>
      <c r="BA29" s="232"/>
      <c r="BB29" s="232"/>
      <c r="BC29" s="232"/>
      <c r="BD29" s="232"/>
      <c r="BE29" s="232"/>
      <c r="BF29" s="232"/>
      <c r="BG29" s="177"/>
      <c r="BH29" s="177"/>
      <c r="BI29" s="177"/>
      <c r="BJ29" s="232"/>
      <c r="BK29" s="232"/>
      <c r="BL29" s="232"/>
      <c r="BM29" s="232"/>
      <c r="BN29" s="232"/>
      <c r="BO29" s="232"/>
      <c r="BP29" s="232"/>
      <c r="BQ29" s="232"/>
      <c r="BR29" s="232"/>
      <c r="BS29" s="177"/>
      <c r="BT29" s="177"/>
      <c r="BU29" s="177"/>
      <c r="BV29" s="177"/>
      <c r="BW29" s="177"/>
    </row>
    <row r="30" spans="1:110" ht="33" customHeight="1" x14ac:dyDescent="0.25">
      <c r="A30" s="177"/>
      <c r="B30" s="177"/>
      <c r="C30" s="211" t="s">
        <v>43</v>
      </c>
      <c r="D30" s="211" t="s">
        <v>44</v>
      </c>
      <c r="E30" s="211" t="s">
        <v>45</v>
      </c>
      <c r="N30" s="177"/>
      <c r="O30" s="177"/>
      <c r="P30" s="177"/>
      <c r="Q30" s="177"/>
      <c r="R30" s="177"/>
      <c r="S30" s="177"/>
      <c r="T30" s="177"/>
      <c r="U30" s="177"/>
      <c r="V30" s="177"/>
      <c r="W30" s="177"/>
      <c r="X30" s="177"/>
      <c r="Y30" s="177"/>
      <c r="Z30" s="177"/>
      <c r="AA30" s="177"/>
      <c r="AB30" s="177"/>
      <c r="AC30" s="177"/>
      <c r="AD30" s="177"/>
      <c r="AE30" s="177"/>
      <c r="AF30" s="177"/>
      <c r="AG30" s="177"/>
      <c r="AH30" s="177"/>
      <c r="AI30" s="232"/>
      <c r="AJ30" s="177"/>
      <c r="AK30" s="177"/>
      <c r="AL30" s="177"/>
      <c r="AM30" s="177"/>
      <c r="AN30" s="177"/>
      <c r="AO30" s="177"/>
      <c r="AP30" s="232"/>
      <c r="AR30" s="177"/>
      <c r="AS30" s="177"/>
      <c r="AT30" s="177"/>
      <c r="AU30" s="177"/>
      <c r="AV30" s="177"/>
      <c r="AW30" s="177"/>
      <c r="AX30" s="232"/>
      <c r="AY30" s="232"/>
      <c r="AZ30" s="232"/>
      <c r="BA30" s="232"/>
      <c r="BB30" s="232"/>
      <c r="BC30" s="232"/>
      <c r="BD30" s="232"/>
      <c r="BE30" s="232"/>
      <c r="BF30" s="232"/>
      <c r="BG30" s="177"/>
      <c r="BH30" s="177"/>
      <c r="BI30" s="177"/>
      <c r="BJ30" s="232"/>
      <c r="BK30" s="232"/>
      <c r="BL30" s="232"/>
      <c r="BM30" s="232"/>
      <c r="BN30" s="232"/>
      <c r="BO30" s="232"/>
      <c r="BP30" s="232"/>
      <c r="BQ30" s="232"/>
      <c r="BR30" s="232"/>
      <c r="BS30" s="177"/>
      <c r="BT30" s="177"/>
      <c r="BU30" s="177"/>
      <c r="BV30" s="177"/>
      <c r="BW30" s="177"/>
    </row>
    <row r="31" spans="1:110" s="178" customFormat="1" ht="43.5" customHeight="1" x14ac:dyDescent="0.25">
      <c r="A31" s="177"/>
      <c r="B31" s="177"/>
      <c r="C31" s="258">
        <v>1</v>
      </c>
      <c r="D31" s="17" t="s">
        <v>823</v>
      </c>
      <c r="E31" s="258" t="s">
        <v>824</v>
      </c>
      <c r="F31" s="177"/>
      <c r="G31" s="177"/>
      <c r="H31" s="177"/>
      <c r="I31" s="177"/>
      <c r="J31" s="177"/>
      <c r="K31" s="232"/>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232"/>
      <c r="AJ31" s="177"/>
      <c r="AK31" s="177"/>
      <c r="AL31" s="177"/>
      <c r="AM31" s="177"/>
      <c r="AN31" s="177"/>
      <c r="AO31" s="177"/>
      <c r="AP31" s="232"/>
      <c r="AQ31" s="177"/>
      <c r="AR31" s="177"/>
      <c r="AS31" s="177"/>
      <c r="AT31" s="177"/>
      <c r="AU31" s="177"/>
      <c r="AV31" s="177"/>
      <c r="AW31" s="177"/>
      <c r="AX31" s="232"/>
      <c r="AY31" s="232"/>
      <c r="AZ31" s="232"/>
      <c r="BA31" s="232"/>
      <c r="BB31" s="232"/>
      <c r="BC31" s="232"/>
      <c r="BD31" s="232"/>
      <c r="BE31" s="232"/>
      <c r="BF31" s="232"/>
      <c r="BG31" s="177"/>
      <c r="BH31" s="177"/>
      <c r="BI31" s="177"/>
      <c r="BJ31" s="232"/>
      <c r="BK31" s="232"/>
      <c r="BL31" s="232"/>
      <c r="BM31" s="232"/>
      <c r="BN31" s="232"/>
      <c r="BO31" s="232"/>
      <c r="BP31" s="232"/>
      <c r="BQ31" s="232"/>
      <c r="BR31" s="232"/>
      <c r="BS31" s="177"/>
      <c r="BT31" s="177"/>
      <c r="BU31" s="177"/>
      <c r="BV31" s="177"/>
      <c r="BW31" s="177"/>
      <c r="BX31" s="166"/>
      <c r="BY31" s="166"/>
      <c r="BZ31" s="166"/>
      <c r="CA31" s="166"/>
      <c r="CB31" s="166"/>
      <c r="CC31" s="166"/>
      <c r="CD31" s="230"/>
      <c r="CE31" s="166"/>
      <c r="CF31" s="166"/>
      <c r="CG31" s="166"/>
      <c r="CH31" s="166"/>
      <c r="CI31" s="166"/>
      <c r="CJ31" s="166"/>
      <c r="CK31" s="166"/>
      <c r="CL31" s="166"/>
      <c r="CM31" s="166"/>
      <c r="CN31" s="166"/>
      <c r="CO31" s="166"/>
      <c r="CP31" s="166"/>
      <c r="CQ31" s="166"/>
      <c r="CR31" s="166"/>
      <c r="CS31" s="166"/>
      <c r="CT31" s="166"/>
      <c r="CU31" s="166"/>
      <c r="CV31" s="166"/>
      <c r="CW31" s="166"/>
      <c r="CX31" s="166"/>
      <c r="CY31" s="166"/>
      <c r="CZ31" s="166"/>
      <c r="DA31" s="166"/>
      <c r="DB31" s="166"/>
      <c r="DC31" s="166"/>
      <c r="DD31" s="166"/>
      <c r="DE31" s="166"/>
      <c r="DF31" s="166"/>
    </row>
    <row r="32" spans="1:110" s="178" customFormat="1" ht="39.75" customHeight="1" x14ac:dyDescent="0.25">
      <c r="A32" s="177"/>
      <c r="B32" s="177"/>
      <c r="C32" s="258">
        <v>2</v>
      </c>
      <c r="D32" s="17" t="s">
        <v>825</v>
      </c>
      <c r="E32" s="258" t="s">
        <v>826</v>
      </c>
      <c r="F32" s="177"/>
      <c r="G32" s="177"/>
      <c r="H32" s="177"/>
      <c r="I32" s="177"/>
      <c r="J32" s="177"/>
      <c r="K32" s="232"/>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232"/>
      <c r="AJ32" s="177"/>
      <c r="AK32" s="177"/>
      <c r="AL32" s="177"/>
      <c r="AM32" s="177"/>
      <c r="AN32" s="177"/>
      <c r="AO32" s="177"/>
      <c r="AP32" s="232"/>
      <c r="AQ32" s="177"/>
      <c r="AR32" s="177"/>
      <c r="AS32" s="177"/>
      <c r="AT32" s="177"/>
      <c r="AU32" s="177"/>
      <c r="AV32" s="177"/>
      <c r="AW32" s="177"/>
      <c r="AX32" s="232"/>
      <c r="AY32" s="232"/>
      <c r="AZ32" s="232"/>
      <c r="BA32" s="232"/>
      <c r="BB32" s="232"/>
      <c r="BC32" s="232"/>
      <c r="BD32" s="232"/>
      <c r="BE32" s="232"/>
      <c r="BF32" s="232"/>
      <c r="BG32" s="177"/>
      <c r="BH32" s="177"/>
      <c r="BI32" s="177"/>
      <c r="BJ32" s="232"/>
      <c r="BK32" s="232"/>
      <c r="BL32" s="232"/>
      <c r="BM32" s="232"/>
      <c r="BN32" s="232"/>
      <c r="BO32" s="232"/>
      <c r="BP32" s="232"/>
      <c r="BQ32" s="232"/>
      <c r="BR32" s="232"/>
      <c r="BS32" s="177"/>
      <c r="BT32" s="177"/>
      <c r="BU32" s="177"/>
      <c r="BV32" s="177"/>
      <c r="BW32" s="177"/>
      <c r="BX32" s="166"/>
      <c r="BY32" s="166"/>
      <c r="BZ32" s="166"/>
      <c r="CA32" s="166"/>
      <c r="CB32" s="166"/>
      <c r="CC32" s="166"/>
      <c r="CD32" s="230"/>
      <c r="CE32" s="166"/>
      <c r="CF32" s="166"/>
      <c r="CG32" s="166"/>
      <c r="CH32" s="166"/>
      <c r="CI32" s="166"/>
      <c r="CJ32" s="166"/>
      <c r="CK32" s="166"/>
      <c r="CL32" s="166"/>
      <c r="CM32" s="166"/>
      <c r="CN32" s="166"/>
      <c r="CO32" s="166"/>
      <c r="CP32" s="166"/>
      <c r="CQ32" s="166"/>
      <c r="CR32" s="166"/>
      <c r="CS32" s="166"/>
      <c r="CT32" s="166"/>
      <c r="CU32" s="166"/>
      <c r="CV32" s="166"/>
      <c r="CW32" s="166"/>
      <c r="CX32" s="166"/>
      <c r="CY32" s="166"/>
      <c r="CZ32" s="166"/>
      <c r="DA32" s="166"/>
      <c r="DB32" s="166"/>
      <c r="DC32" s="166"/>
      <c r="DD32" s="166"/>
      <c r="DE32" s="166"/>
      <c r="DF32" s="166"/>
    </row>
    <row r="33" spans="1:110" s="178" customFormat="1" ht="116.25" customHeight="1" x14ac:dyDescent="0.25">
      <c r="A33" s="177"/>
      <c r="B33" s="177"/>
      <c r="C33" s="212">
        <v>3</v>
      </c>
      <c r="D33" s="213" t="s">
        <v>827</v>
      </c>
      <c r="E33" s="212" t="s">
        <v>828</v>
      </c>
      <c r="F33" s="177"/>
      <c r="G33" s="177"/>
      <c r="H33" s="177"/>
      <c r="I33" s="177"/>
      <c r="J33" s="177"/>
      <c r="K33" s="232"/>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232"/>
      <c r="AJ33" s="177"/>
      <c r="AK33" s="177"/>
      <c r="AL33" s="177"/>
      <c r="AM33" s="177"/>
      <c r="AN33" s="177"/>
      <c r="AO33" s="177"/>
      <c r="AP33" s="232"/>
      <c r="AQ33" s="177"/>
      <c r="AR33" s="177"/>
      <c r="AS33" s="177"/>
      <c r="AT33" s="177"/>
      <c r="AU33" s="177"/>
      <c r="AV33" s="177"/>
      <c r="AW33" s="177"/>
      <c r="AX33" s="232"/>
      <c r="AY33" s="232"/>
      <c r="AZ33" s="232"/>
      <c r="BA33" s="232"/>
      <c r="BB33" s="232"/>
      <c r="BC33" s="232"/>
      <c r="BD33" s="232"/>
      <c r="BE33" s="232"/>
      <c r="BF33" s="232"/>
      <c r="BG33" s="177"/>
      <c r="BH33" s="177"/>
      <c r="BI33" s="177"/>
      <c r="BJ33" s="232"/>
      <c r="BK33" s="232"/>
      <c r="BL33" s="232"/>
      <c r="BM33" s="232"/>
      <c r="BN33" s="232"/>
      <c r="BO33" s="232"/>
      <c r="BP33" s="232"/>
      <c r="BQ33" s="232"/>
      <c r="BR33" s="232"/>
      <c r="BS33" s="177"/>
      <c r="BT33" s="177"/>
      <c r="BU33" s="177"/>
      <c r="BV33" s="177"/>
      <c r="BW33" s="177"/>
      <c r="BX33" s="166"/>
      <c r="BY33" s="166"/>
      <c r="BZ33" s="166"/>
      <c r="CA33" s="166"/>
      <c r="CB33" s="166"/>
      <c r="CC33" s="166"/>
      <c r="CD33" s="230"/>
      <c r="CE33" s="166"/>
      <c r="CF33" s="166"/>
      <c r="CG33" s="166"/>
      <c r="CH33" s="166"/>
      <c r="CI33" s="166"/>
      <c r="CJ33" s="166"/>
      <c r="CK33" s="166"/>
      <c r="CL33" s="166"/>
      <c r="CM33" s="166"/>
      <c r="CN33" s="166"/>
      <c r="CO33" s="166"/>
      <c r="CP33" s="166"/>
      <c r="CQ33" s="166"/>
      <c r="CR33" s="166"/>
      <c r="CS33" s="166"/>
      <c r="CT33" s="166"/>
      <c r="CU33" s="166"/>
      <c r="CV33" s="166"/>
      <c r="CW33" s="166"/>
      <c r="CX33" s="166"/>
      <c r="CY33" s="166"/>
      <c r="CZ33" s="166"/>
      <c r="DA33" s="166"/>
      <c r="DB33" s="166"/>
      <c r="DC33" s="166"/>
      <c r="DD33" s="166"/>
      <c r="DE33" s="166"/>
      <c r="DF33" s="166"/>
    </row>
    <row r="34" spans="1:110" s="178" customFormat="1" ht="28.5" customHeight="1" x14ac:dyDescent="0.25">
      <c r="A34" s="177"/>
      <c r="B34" s="177"/>
      <c r="C34" s="212">
        <v>4</v>
      </c>
      <c r="D34" s="213" t="s">
        <v>829</v>
      </c>
      <c r="E34" s="212" t="s">
        <v>830</v>
      </c>
      <c r="F34" s="177"/>
      <c r="G34" s="177"/>
      <c r="H34" s="177"/>
      <c r="I34" s="177"/>
      <c r="J34" s="177"/>
      <c r="K34" s="232"/>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232"/>
      <c r="AJ34" s="177"/>
      <c r="AK34" s="177"/>
      <c r="AL34" s="177"/>
      <c r="AM34" s="177"/>
      <c r="AN34" s="177"/>
      <c r="AO34" s="177"/>
      <c r="AP34" s="232"/>
      <c r="AQ34" s="177"/>
      <c r="AR34" s="177"/>
      <c r="AS34" s="177"/>
      <c r="AT34" s="177"/>
      <c r="AU34" s="177"/>
      <c r="AV34" s="177"/>
      <c r="AW34" s="177"/>
      <c r="AX34" s="232"/>
      <c r="AY34" s="232"/>
      <c r="AZ34" s="232"/>
      <c r="BA34" s="232"/>
      <c r="BB34" s="232"/>
      <c r="BC34" s="232"/>
      <c r="BD34" s="232"/>
      <c r="BE34" s="232"/>
      <c r="BF34" s="232"/>
      <c r="BG34" s="177"/>
      <c r="BH34" s="177"/>
      <c r="BI34" s="177"/>
      <c r="BJ34" s="232"/>
      <c r="BK34" s="232"/>
      <c r="BL34" s="232"/>
      <c r="BM34" s="232"/>
      <c r="BN34" s="232"/>
      <c r="BO34" s="232"/>
      <c r="BP34" s="232"/>
      <c r="BQ34" s="232"/>
      <c r="BR34" s="232"/>
      <c r="BS34" s="177"/>
      <c r="BT34" s="177"/>
      <c r="BU34" s="177"/>
      <c r="BV34" s="177"/>
      <c r="BW34" s="177"/>
      <c r="BX34" s="166"/>
      <c r="BY34" s="166"/>
      <c r="BZ34" s="166"/>
      <c r="CA34" s="166"/>
      <c r="CB34" s="166"/>
      <c r="CC34" s="166"/>
      <c r="CD34" s="230"/>
      <c r="CE34" s="166"/>
      <c r="CF34" s="166"/>
      <c r="CG34" s="166"/>
      <c r="CH34" s="166"/>
      <c r="CI34" s="166"/>
      <c r="CJ34" s="166"/>
      <c r="CK34" s="166"/>
      <c r="CL34" s="166"/>
      <c r="CM34" s="166"/>
      <c r="CN34" s="166"/>
      <c r="CO34" s="166"/>
      <c r="CP34" s="166"/>
      <c r="CQ34" s="166"/>
      <c r="CR34" s="166"/>
      <c r="CS34" s="166"/>
      <c r="CT34" s="166"/>
      <c r="CU34" s="166"/>
      <c r="CV34" s="166"/>
      <c r="CW34" s="166"/>
      <c r="CX34" s="166"/>
      <c r="CY34" s="166"/>
      <c r="CZ34" s="166"/>
      <c r="DA34" s="166"/>
      <c r="DB34" s="166"/>
      <c r="DC34" s="166"/>
      <c r="DD34" s="166"/>
      <c r="DE34" s="166"/>
      <c r="DF34" s="166"/>
    </row>
    <row r="35" spans="1:110" ht="45.75" customHeight="1" x14ac:dyDescent="0.25">
      <c r="A35" s="177"/>
      <c r="B35" s="177"/>
      <c r="C35" s="212">
        <v>5</v>
      </c>
      <c r="D35" s="213" t="s">
        <v>831</v>
      </c>
      <c r="E35" s="212" t="s">
        <v>832</v>
      </c>
      <c r="N35" s="177"/>
      <c r="O35" s="177"/>
      <c r="P35" s="177"/>
      <c r="Q35" s="177"/>
      <c r="R35" s="177"/>
      <c r="S35" s="177"/>
      <c r="T35" s="177"/>
      <c r="U35" s="177"/>
      <c r="V35" s="177"/>
      <c r="W35" s="177"/>
      <c r="X35" s="177"/>
      <c r="Y35" s="177"/>
      <c r="Z35" s="177"/>
      <c r="AA35" s="177"/>
      <c r="AB35" s="177"/>
      <c r="AC35" s="177"/>
      <c r="AD35" s="177"/>
      <c r="AE35" s="177"/>
      <c r="AF35" s="177"/>
      <c r="AG35" s="177"/>
      <c r="AH35" s="177"/>
      <c r="AI35" s="232"/>
      <c r="AJ35" s="177"/>
      <c r="AK35" s="177"/>
      <c r="AL35" s="177"/>
      <c r="AM35" s="177"/>
      <c r="AN35" s="177"/>
      <c r="AO35" s="177"/>
      <c r="AP35" s="232"/>
      <c r="AR35" s="177"/>
      <c r="AS35" s="177"/>
      <c r="AT35" s="177"/>
      <c r="AU35" s="177"/>
      <c r="AV35" s="177"/>
      <c r="AW35" s="177"/>
      <c r="AX35" s="232"/>
      <c r="AY35" s="232"/>
      <c r="AZ35" s="232"/>
      <c r="BA35" s="232"/>
      <c r="BB35" s="232"/>
      <c r="BC35" s="232"/>
      <c r="BD35" s="232"/>
      <c r="BE35" s="232"/>
      <c r="BF35" s="232"/>
      <c r="BG35" s="177"/>
      <c r="BH35" s="177"/>
      <c r="BI35" s="177"/>
      <c r="BJ35" s="232"/>
      <c r="BK35" s="232"/>
      <c r="BL35" s="232"/>
      <c r="BM35" s="232"/>
      <c r="BN35" s="232"/>
      <c r="BO35" s="232"/>
      <c r="BP35" s="232"/>
      <c r="BQ35" s="232"/>
      <c r="BR35" s="232"/>
      <c r="BS35" s="177"/>
      <c r="BT35" s="177"/>
      <c r="BU35" s="177"/>
      <c r="BV35" s="177"/>
      <c r="BW35" s="177"/>
    </row>
    <row r="36" spans="1:110" ht="116.25" customHeight="1" x14ac:dyDescent="0.25">
      <c r="C36" s="214">
        <v>6</v>
      </c>
      <c r="D36" s="215" t="s">
        <v>833</v>
      </c>
      <c r="E36" s="214" t="s">
        <v>834</v>
      </c>
      <c r="N36" s="177"/>
      <c r="O36" s="177"/>
      <c r="P36" s="177"/>
      <c r="Q36" s="177"/>
      <c r="R36" s="177"/>
      <c r="S36" s="177"/>
      <c r="T36" s="177"/>
      <c r="U36" s="177"/>
      <c r="V36" s="177"/>
      <c r="W36" s="177"/>
      <c r="X36" s="177"/>
      <c r="Y36" s="177"/>
      <c r="Z36" s="177"/>
      <c r="AA36" s="177"/>
      <c r="AB36" s="177"/>
      <c r="AC36" s="177"/>
      <c r="AD36" s="177"/>
      <c r="AE36" s="177"/>
      <c r="AF36" s="177"/>
      <c r="AG36" s="177"/>
      <c r="AH36" s="177"/>
      <c r="AI36" s="232"/>
      <c r="AJ36" s="177"/>
      <c r="AK36" s="177"/>
      <c r="AL36" s="177"/>
      <c r="AM36" s="177"/>
      <c r="AN36" s="177"/>
      <c r="AO36" s="177"/>
      <c r="AP36" s="232"/>
      <c r="AR36" s="177"/>
      <c r="AS36" s="177"/>
      <c r="AT36" s="177"/>
      <c r="AU36" s="177"/>
      <c r="AV36" s="177"/>
      <c r="AW36" s="177"/>
      <c r="AX36" s="232"/>
      <c r="AY36" s="232"/>
      <c r="AZ36" s="232"/>
      <c r="BA36" s="232"/>
      <c r="BB36" s="232"/>
      <c r="BC36" s="232"/>
      <c r="BD36" s="232"/>
      <c r="BE36" s="232"/>
      <c r="BF36" s="232"/>
      <c r="BG36" s="177"/>
      <c r="BH36" s="177"/>
      <c r="BI36" s="177"/>
      <c r="BJ36" s="232"/>
      <c r="BK36" s="232"/>
      <c r="BL36" s="232"/>
      <c r="BM36" s="232"/>
      <c r="BN36" s="232"/>
      <c r="BO36" s="232"/>
      <c r="BP36" s="232"/>
      <c r="BQ36" s="232"/>
      <c r="BR36" s="232"/>
      <c r="BS36" s="177"/>
      <c r="BT36" s="177"/>
      <c r="BU36" s="177"/>
      <c r="BV36" s="177"/>
      <c r="BW36" s="177"/>
    </row>
    <row r="37" spans="1:110" ht="357" x14ac:dyDescent="0.25">
      <c r="C37" s="220">
        <v>7</v>
      </c>
      <c r="D37" s="259" t="s">
        <v>835</v>
      </c>
      <c r="E37" s="234">
        <v>44074</v>
      </c>
    </row>
  </sheetData>
  <mergeCells count="215">
    <mergeCell ref="B4:C4"/>
    <mergeCell ref="AP8:AP9"/>
    <mergeCell ref="A5:D7"/>
    <mergeCell ref="CB8:CB9"/>
    <mergeCell ref="CC8:CC9"/>
    <mergeCell ref="BL8:BL9"/>
    <mergeCell ref="BM8:BM9"/>
    <mergeCell ref="BN8:BN9"/>
    <mergeCell ref="BO8:BO9"/>
    <mergeCell ref="BP8:BP9"/>
    <mergeCell ref="BQ8:BQ9"/>
    <mergeCell ref="BR8:BR9"/>
    <mergeCell ref="BV8:BV9"/>
    <mergeCell ref="BW8:BW9"/>
    <mergeCell ref="BZ8:BZ9"/>
    <mergeCell ref="CA8:CA9"/>
    <mergeCell ref="BK8:BK9"/>
    <mergeCell ref="BI8:BI9"/>
    <mergeCell ref="BS8:BS9"/>
    <mergeCell ref="AU8:AU9"/>
    <mergeCell ref="BX8:BX9"/>
    <mergeCell ref="BY8:BY9"/>
    <mergeCell ref="AX8:AX9"/>
    <mergeCell ref="AY8:AY9"/>
    <mergeCell ref="BG8:BG9"/>
    <mergeCell ref="AU5:AW5"/>
    <mergeCell ref="CD8:CD9"/>
    <mergeCell ref="BS7:BU7"/>
    <mergeCell ref="BH8:BH9"/>
    <mergeCell ref="AV8:AV9"/>
    <mergeCell ref="BT8:BT9"/>
    <mergeCell ref="BU8:BU9"/>
    <mergeCell ref="AW8:AW9"/>
    <mergeCell ref="AZ8:AZ9"/>
    <mergeCell ref="BA8:BA9"/>
    <mergeCell ref="BB8:BB9"/>
    <mergeCell ref="BC8:BC9"/>
    <mergeCell ref="BF8:BF9"/>
    <mergeCell ref="BJ8:BJ9"/>
    <mergeCell ref="BV7:CA7"/>
    <mergeCell ref="CB7:CD7"/>
    <mergeCell ref="AU7:AW7"/>
    <mergeCell ref="AX7:BC7"/>
    <mergeCell ref="BD7:BF7"/>
    <mergeCell ref="BG7:BI7"/>
    <mergeCell ref="BJ7:BO7"/>
    <mergeCell ref="BP7:BR7"/>
    <mergeCell ref="AX5:BF5"/>
    <mergeCell ref="BG5:BI5"/>
    <mergeCell ref="BJ5:BR5"/>
    <mergeCell ref="BS5:BU5"/>
    <mergeCell ref="BV5:CD5"/>
    <mergeCell ref="AU6:AW6"/>
    <mergeCell ref="AX6:BF6"/>
    <mergeCell ref="BG6:BI6"/>
    <mergeCell ref="BJ6:BR6"/>
    <mergeCell ref="BS6:BU6"/>
    <mergeCell ref="BV6:CD6"/>
    <mergeCell ref="S8:S9"/>
    <mergeCell ref="T8:T9"/>
    <mergeCell ref="U8:U9"/>
    <mergeCell ref="V8:V9"/>
    <mergeCell ref="AG10:AG12"/>
    <mergeCell ref="Z8:Z9"/>
    <mergeCell ref="N13:N15"/>
    <mergeCell ref="N10:N12"/>
    <mergeCell ref="O10:O12"/>
    <mergeCell ref="P10:P12"/>
    <mergeCell ref="AA8:AA9"/>
    <mergeCell ref="AB8:AB9"/>
    <mergeCell ref="AF10:AF12"/>
    <mergeCell ref="AF8:AF9"/>
    <mergeCell ref="AG8:AG9"/>
    <mergeCell ref="AE10:AE12"/>
    <mergeCell ref="Q8:Q9"/>
    <mergeCell ref="R8:R9"/>
    <mergeCell ref="DE3:DE4"/>
    <mergeCell ref="DF3:DF4"/>
    <mergeCell ref="A1:A3"/>
    <mergeCell ref="B1:R3"/>
    <mergeCell ref="S1:AT3"/>
    <mergeCell ref="CZ3:DA8"/>
    <mergeCell ref="DB3:DB4"/>
    <mergeCell ref="DC3:DC4"/>
    <mergeCell ref="W8:W9"/>
    <mergeCell ref="X8:X9"/>
    <mergeCell ref="Y8:Y9"/>
    <mergeCell ref="A8:A9"/>
    <mergeCell ref="B8:B9"/>
    <mergeCell ref="C8:C9"/>
    <mergeCell ref="D8:D9"/>
    <mergeCell ref="E8:E9"/>
    <mergeCell ref="L8:L9"/>
    <mergeCell ref="DD3:DD4"/>
    <mergeCell ref="AD8:AD9"/>
    <mergeCell ref="CL8:CN8"/>
    <mergeCell ref="BD8:BD9"/>
    <mergeCell ref="BE8:BE9"/>
    <mergeCell ref="N8:P8"/>
    <mergeCell ref="J8:J9"/>
    <mergeCell ref="A10:A12"/>
    <mergeCell ref="B10:B12"/>
    <mergeCell ref="C10:C12"/>
    <mergeCell ref="D10:D12"/>
    <mergeCell ref="E10:E12"/>
    <mergeCell ref="L10:L12"/>
    <mergeCell ref="K8:K9"/>
    <mergeCell ref="K10:K12"/>
    <mergeCell ref="M10:M12"/>
    <mergeCell ref="J10:J12"/>
    <mergeCell ref="F8:F9"/>
    <mergeCell ref="F10:F12"/>
    <mergeCell ref="G8:G9"/>
    <mergeCell ref="G10:G12"/>
    <mergeCell ref="H8:H9"/>
    <mergeCell ref="H10:H12"/>
    <mergeCell ref="I8:I9"/>
    <mergeCell ref="I10:I12"/>
    <mergeCell ref="M8:M9"/>
    <mergeCell ref="AH8:AH9"/>
    <mergeCell ref="AJ8:AL8"/>
    <mergeCell ref="AM8:AM9"/>
    <mergeCell ref="AR8:AR9"/>
    <mergeCell ref="AS8:AS9"/>
    <mergeCell ref="AT8:AT9"/>
    <mergeCell ref="AH10:AH12"/>
    <mergeCell ref="AJ10:AJ12"/>
    <mergeCell ref="AK10:AK12"/>
    <mergeCell ref="AL10:AL12"/>
    <mergeCell ref="AM10:AM12"/>
    <mergeCell ref="AN8:AN9"/>
    <mergeCell ref="AO8:AO9"/>
    <mergeCell ref="AQ8:AQ9"/>
    <mergeCell ref="AI10:AI12"/>
    <mergeCell ref="CN13:CN15"/>
    <mergeCell ref="AJ13:AJ15"/>
    <mergeCell ref="AK13:AK15"/>
    <mergeCell ref="AL13:AL15"/>
    <mergeCell ref="AM13:AM15"/>
    <mergeCell ref="CM10:CM12"/>
    <mergeCell ref="CN10:CN12"/>
    <mergeCell ref="CF10:CF12"/>
    <mergeCell ref="CG10:CG12"/>
    <mergeCell ref="CK10:CK12"/>
    <mergeCell ref="CL10:CL12"/>
    <mergeCell ref="AR13:AR15"/>
    <mergeCell ref="AS13:AS15"/>
    <mergeCell ref="AT13:AT15"/>
    <mergeCell ref="AP13:AP15"/>
    <mergeCell ref="AW13:AW15"/>
    <mergeCell ref="AU13:AU15"/>
    <mergeCell ref="AV13:AV15"/>
    <mergeCell ref="BG13:BG15"/>
    <mergeCell ref="BH13:BH15"/>
    <mergeCell ref="BI13:BI15"/>
    <mergeCell ref="CF16:CF18"/>
    <mergeCell ref="A13:A15"/>
    <mergeCell ref="B13:B15"/>
    <mergeCell ref="K13:K15"/>
    <mergeCell ref="C13:C15"/>
    <mergeCell ref="D13:D15"/>
    <mergeCell ref="E13:E15"/>
    <mergeCell ref="F13:F15"/>
    <mergeCell ref="G13:G15"/>
    <mergeCell ref="H13:H15"/>
    <mergeCell ref="I13:I15"/>
    <mergeCell ref="J13:J15"/>
    <mergeCell ref="L16:L18"/>
    <mergeCell ref="CM16:CM18"/>
    <mergeCell ref="AM16:AM18"/>
    <mergeCell ref="CL16:CL18"/>
    <mergeCell ref="CK13:CK15"/>
    <mergeCell ref="CK16:CK18"/>
    <mergeCell ref="CF13:CF15"/>
    <mergeCell ref="CG13:CG15"/>
    <mergeCell ref="AH13:AH15"/>
    <mergeCell ref="O13:O15"/>
    <mergeCell ref="AE13:AE15"/>
    <mergeCell ref="CM13:CM15"/>
    <mergeCell ref="CL13:CL15"/>
    <mergeCell ref="AG13:AG15"/>
    <mergeCell ref="AN13:AN15"/>
    <mergeCell ref="AO13:AO15"/>
    <mergeCell ref="AQ13:AQ15"/>
    <mergeCell ref="AF13:AF15"/>
    <mergeCell ref="AJ16:AJ18"/>
    <mergeCell ref="O16:O18"/>
    <mergeCell ref="P16:P18"/>
    <mergeCell ref="P13:P15"/>
    <mergeCell ref="AK16:AK18"/>
    <mergeCell ref="AL16:AL18"/>
    <mergeCell ref="M16:M18"/>
    <mergeCell ref="CG16:CG18"/>
    <mergeCell ref="AI13:AI15"/>
    <mergeCell ref="AI16:AI18"/>
    <mergeCell ref="E5:AL7"/>
    <mergeCell ref="AM5:AT7"/>
    <mergeCell ref="A16:A18"/>
    <mergeCell ref="B16:B18"/>
    <mergeCell ref="K16:K18"/>
    <mergeCell ref="C16:C18"/>
    <mergeCell ref="D16:D18"/>
    <mergeCell ref="E16:E18"/>
    <mergeCell ref="F16:F18"/>
    <mergeCell ref="G16:G18"/>
    <mergeCell ref="H16:H18"/>
    <mergeCell ref="L13:L15"/>
    <mergeCell ref="M13:M15"/>
    <mergeCell ref="AE16:AE18"/>
    <mergeCell ref="AF16:AF18"/>
    <mergeCell ref="AG16:AG18"/>
    <mergeCell ref="AH16:AH18"/>
    <mergeCell ref="N16:N18"/>
    <mergeCell ref="I16:I18"/>
    <mergeCell ref="J16:J18"/>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52" operator="equal" id="{3581B528-6013-4113-B787-152D003A3FC1}">
            <xm:f>'DATOS '!$A$6</xm:f>
            <x14:dxf>
              <fill>
                <patternFill>
                  <bgColor rgb="FF00B050"/>
                </patternFill>
              </fill>
            </x14:dxf>
          </x14:cfRule>
          <x14:cfRule type="cellIs" priority="253" operator="equal" id="{63AB54CB-E0F3-46AF-8ACB-B224DDD1E649}">
            <xm:f>'DATOS '!$A$5</xm:f>
            <x14:dxf>
              <fill>
                <patternFill>
                  <bgColor rgb="FF92D050"/>
                </patternFill>
              </fill>
            </x14:dxf>
          </x14:cfRule>
          <x14:cfRule type="cellIs" priority="254" operator="equal" id="{5AAEB860-0921-4D61-85F7-3F34E35F9DA0}">
            <xm:f>'DATOS '!$A$4</xm:f>
            <x14:dxf>
              <fill>
                <patternFill>
                  <bgColor rgb="FFFFFF00"/>
                </patternFill>
              </fill>
            </x14:dxf>
          </x14:cfRule>
          <x14:cfRule type="cellIs" priority="255" operator="equal" id="{DB2845A9-6B1E-424F-87C6-CECF127B5E9D}">
            <xm:f>'DATOS '!$A$3</xm:f>
            <x14:dxf>
              <fill>
                <patternFill>
                  <bgColor rgb="FFFFC000"/>
                </patternFill>
              </fill>
            </x14:dxf>
          </x14:cfRule>
          <x14:cfRule type="cellIs" priority="256" operator="equal" id="{C7D07FF5-796E-44DC-94DF-9841C7618938}">
            <xm:f>'DATOS '!$A$2</xm:f>
            <x14:dxf>
              <fill>
                <patternFill>
                  <bgColor rgb="FFFF0000"/>
                </patternFill>
              </fill>
            </x14:dxf>
          </x14:cfRule>
          <xm:sqref>N10 AJ10 N13:N14 N16 AJ13 AJ16</xm:sqref>
        </x14:conditionalFormatting>
        <x14:conditionalFormatting xmlns:xm="http://schemas.microsoft.com/office/excel/2006/main">
          <x14:cfRule type="cellIs" priority="257" operator="equal" id="{63592E8F-EB51-44DD-829A-060613CA8381}">
            <xm:f>'DATOS '!$A$13</xm:f>
            <x14:dxf>
              <fill>
                <patternFill>
                  <bgColor rgb="FF00B050"/>
                </patternFill>
              </fill>
            </x14:dxf>
          </x14:cfRule>
          <x14:cfRule type="cellIs" priority="258" operator="equal" id="{C9D7971D-8EF3-4B16-A906-1A862BC0DC07}">
            <xm:f>'DATOS '!$A$12</xm:f>
            <x14:dxf>
              <fill>
                <patternFill>
                  <bgColor rgb="FF92D050"/>
                </patternFill>
              </fill>
            </x14:dxf>
          </x14:cfRule>
          <x14:cfRule type="cellIs" priority="259" operator="equal" id="{32FAC9BE-1B93-4BDE-9C3E-0F1567FB50B9}">
            <xm:f>'DATOS '!$A$11</xm:f>
            <x14:dxf>
              <fill>
                <patternFill>
                  <bgColor rgb="FFFFFF00"/>
                </patternFill>
              </fill>
            </x14:dxf>
          </x14:cfRule>
          <x14:cfRule type="cellIs" priority="260" operator="equal" id="{1C0AB6EC-3D36-48FC-95D5-29B8A8D74FC4}">
            <xm:f>'DATOS '!$A$10</xm:f>
            <x14:dxf>
              <fill>
                <patternFill>
                  <bgColor rgb="FFFFC000"/>
                </patternFill>
              </fill>
            </x14:dxf>
          </x14:cfRule>
          <x14:cfRule type="cellIs" priority="261" operator="equal" id="{6951F159-CACB-4E25-B0F9-8CDAA0153B13}">
            <xm:f>'DATOS '!$A$9</xm:f>
            <x14:dxf>
              <fill>
                <patternFill>
                  <bgColor rgb="FFFF0000"/>
                </patternFill>
              </fill>
            </x14:dxf>
          </x14:cfRule>
          <xm:sqref>O10 AK10 O13:O14 O16 AK13 AK16</xm:sqref>
        </x14:conditionalFormatting>
        <x14:conditionalFormatting xmlns:xm="http://schemas.microsoft.com/office/excel/2006/main">
          <x14:cfRule type="cellIs" priority="262" operator="equal" id="{644EA223-1B9F-4D70-BDDB-54D0A0ACDA3A}">
            <xm:f>'DATOS '!$A$19</xm:f>
            <x14:dxf>
              <fill>
                <patternFill>
                  <bgColor rgb="FF92D050"/>
                </patternFill>
              </fill>
            </x14:dxf>
          </x14:cfRule>
          <x14:cfRule type="cellIs" priority="263" operator="equal" id="{8D682805-5B57-4A4F-B84D-2C9912067687}">
            <xm:f>'DATOS '!$A$18</xm:f>
            <x14:dxf>
              <fill>
                <patternFill>
                  <bgColor rgb="FFFFFF00"/>
                </patternFill>
              </fill>
            </x14:dxf>
          </x14:cfRule>
          <x14:cfRule type="cellIs" priority="264" operator="equal" id="{6EE34CB8-9A1D-4BAA-A212-486C01B155C1}">
            <xm:f>'DATOS '!$A$17</xm:f>
            <x14:dxf>
              <fill>
                <patternFill>
                  <bgColor rgb="FFFFC000"/>
                </patternFill>
              </fill>
            </x14:dxf>
          </x14:cfRule>
          <x14:cfRule type="cellIs" priority="265" operator="equal" id="{98D548AD-2A95-420C-A8E0-CFCD41399719}">
            <xm:f>'DATOS '!$A$16</xm:f>
            <x14:dxf>
              <fill>
                <patternFill>
                  <bgColor rgb="FFFF0000"/>
                </patternFill>
              </fill>
            </x14:dxf>
          </x14:cfRule>
          <xm:sqref>CF10:CG10 CK10:CM10 AM10 CF13:CG14 CF16:CG17 CK13:CN13 CK16 CM16</xm:sqref>
        </x14:conditionalFormatting>
        <x14:conditionalFormatting xmlns:xm="http://schemas.microsoft.com/office/excel/2006/main">
          <x14:cfRule type="cellIs" priority="182" operator="equal" id="{1EED28F9-D33A-4C07-8D29-3818EA82DC53}">
            <xm:f>'DATOS '!$A$19</xm:f>
            <x14:dxf>
              <fill>
                <patternFill>
                  <bgColor rgb="FF92D050"/>
                </patternFill>
              </fill>
            </x14:dxf>
          </x14:cfRule>
          <x14:cfRule type="cellIs" priority="183" operator="equal" id="{61E92972-ADF0-442A-90DB-159F6194B119}">
            <xm:f>'DATOS '!$A$18</xm:f>
            <x14:dxf>
              <fill>
                <patternFill>
                  <bgColor rgb="FFFFFF00"/>
                </patternFill>
              </fill>
            </x14:dxf>
          </x14:cfRule>
          <x14:cfRule type="cellIs" priority="184" operator="equal" id="{91796FE9-AC0A-4B8A-920A-DAF997E87449}">
            <xm:f>'DATOS '!$A$17</xm:f>
            <x14:dxf>
              <fill>
                <patternFill>
                  <bgColor rgb="FFFFC000"/>
                </patternFill>
              </fill>
            </x14:dxf>
          </x14:cfRule>
          <x14:cfRule type="cellIs" priority="185"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9" operator="equal" id="{774D086E-04D0-4469-BB12-4C0A2DC68B93}">
            <xm:f>'DATOS '!$A$19</xm:f>
            <x14:dxf>
              <fill>
                <patternFill>
                  <bgColor rgb="FF92D050"/>
                </patternFill>
              </fill>
            </x14:dxf>
          </x14:cfRule>
          <x14:cfRule type="cellIs" priority="10" operator="equal" id="{1802FE3F-3A51-4C3A-89B3-50A30D08B6E6}">
            <xm:f>'DATOS '!$A$18</xm:f>
            <x14:dxf>
              <fill>
                <patternFill>
                  <bgColor rgb="FFFFFF00"/>
                </patternFill>
              </fill>
            </x14:dxf>
          </x14:cfRule>
          <x14:cfRule type="cellIs" priority="11" operator="equal" id="{ABFDD1C3-EDF1-4A85-9125-074020C81C54}">
            <xm:f>'DATOS '!$A$17</xm:f>
            <x14:dxf>
              <fill>
                <patternFill>
                  <bgColor rgb="FFFFC000"/>
                </patternFill>
              </fill>
            </x14:dxf>
          </x14:cfRule>
          <x14:cfRule type="cellIs" priority="12" operator="equal" id="{8AC06CDE-A081-4AE9-923F-17F66E43ABFC}">
            <xm:f>'DATOS '!$A$16</xm:f>
            <x14:dxf>
              <fill>
                <patternFill>
                  <bgColor rgb="FFFF0000"/>
                </patternFill>
              </fill>
            </x14:dxf>
          </x14:cfRule>
          <xm:sqref>AL10 AL13 AL16</xm:sqref>
        </x14:conditionalFormatting>
        <x14:conditionalFormatting xmlns:xm="http://schemas.microsoft.com/office/excel/2006/main">
          <x14:cfRule type="cellIs" priority="5" operator="equal" id="{78540AE0-4345-4FC1-ABAB-49D477D7B3FB}">
            <xm:f>'DATOS '!$A$19</xm:f>
            <x14:dxf>
              <fill>
                <patternFill>
                  <bgColor rgb="FF92D050"/>
                </patternFill>
              </fill>
            </x14:dxf>
          </x14:cfRule>
          <x14:cfRule type="cellIs" priority="6" operator="equal" id="{0F1FD63A-BAEB-4CF4-A9FC-5135816F90F5}">
            <xm:f>'DATOS '!$A$18</xm:f>
            <x14:dxf>
              <fill>
                <patternFill>
                  <bgColor rgb="FFFFFF00"/>
                </patternFill>
              </fill>
            </x14:dxf>
          </x14:cfRule>
          <x14:cfRule type="cellIs" priority="7" operator="equal" id="{BD0CEC7C-550B-4BC2-B2F9-76B7A201CB9A}">
            <xm:f>'DATOS '!$A$17</xm:f>
            <x14:dxf>
              <fill>
                <patternFill>
                  <bgColor rgb="FFFFC000"/>
                </patternFill>
              </fill>
            </x14:dxf>
          </x14:cfRule>
          <x14:cfRule type="cellIs" priority="8" operator="equal" id="{3906EA16-F08A-405B-BB5D-12EF635ACE5D}">
            <xm:f>'DATOS '!$A$16</xm:f>
            <x14:dxf>
              <fill>
                <patternFill>
                  <bgColor rgb="FFFF0000"/>
                </patternFill>
              </fill>
            </x14:dxf>
          </x14:cfRule>
          <xm:sqref>P13:P14 P16</xm:sqref>
        </x14:conditionalFormatting>
        <x14:conditionalFormatting xmlns:xm="http://schemas.microsoft.com/office/excel/2006/main">
          <x14:cfRule type="cellIs" priority="1" operator="equal" id="{76613FEF-568B-4D16-B8C5-98AB6EB5FF9D}">
            <xm:f>'DATOS '!$A$19</xm:f>
            <x14:dxf>
              <fill>
                <patternFill>
                  <bgColor rgb="FF92D050"/>
                </patternFill>
              </fill>
            </x14:dxf>
          </x14:cfRule>
          <x14:cfRule type="cellIs" priority="2" operator="equal" id="{7AD4F42C-3132-4992-94BE-C03680277FDD}">
            <xm:f>'DATOS '!$A$18</xm:f>
            <x14:dxf>
              <fill>
                <patternFill>
                  <bgColor rgb="FFFFFF00"/>
                </patternFill>
              </fill>
            </x14:dxf>
          </x14:cfRule>
          <x14:cfRule type="cellIs" priority="3" operator="equal" id="{B27E743A-1FB3-41E6-BAEC-286442EA98E9}">
            <xm:f>'DATOS '!$A$17</xm:f>
            <x14:dxf>
              <fill>
                <patternFill>
                  <bgColor rgb="FFFFC000"/>
                </patternFill>
              </fill>
            </x14:dxf>
          </x14:cfRule>
          <x14:cfRule type="cellIs" priority="4" operator="equal" id="{02A03439-F265-44FD-83B7-AF02D26A5CB1}">
            <xm:f>'DATOS '!$A$16</xm:f>
            <x14:dxf>
              <fill>
                <patternFill>
                  <bgColor rgb="FFFF0000"/>
                </patternFill>
              </fill>
            </x14:dxf>
          </x14:cfRule>
          <xm:sqref>AI10 AI13 AI16</xm:sqref>
        </x14:conditionalFormatting>
      </x14:conditionalFormattings>
    </ext>
    <ext xmlns:x14="http://schemas.microsoft.com/office/spreadsheetml/2009/9/main" uri="{CCE6A557-97BC-4b89-ADB6-D9C93CAAB3DF}">
      <x14:dataValidations xmlns:xm="http://schemas.microsoft.com/office/excel/2006/main" count="25">
        <x14:dataValidation type="list" allowBlank="1" showInputMessage="1" showErrorMessage="1">
          <x14:formula1>
            <xm:f>'DATOS '!$A$24:$A$26</xm:f>
          </x14:formula1>
          <xm:sqref>AM10:AM14 AM16 AM19:AM27</xm:sqref>
        </x14:dataValidation>
        <x14:dataValidation type="list" allowBlank="1" showInputMessage="1" showErrorMessage="1">
          <x14:formula1>
            <xm:f>Validacion!$J$1:$J$4</xm:f>
          </x14:formula1>
          <xm:sqref>AG16:AH16 AI22:AI27 AG19:AH27 AG10:AH14</xm:sqref>
        </x14:dataValidation>
        <x14:dataValidation type="list" allowBlank="1" showInputMessage="1" showErrorMessage="1">
          <x14:formula1>
            <xm:f>'DATOS '!$A$9:$A$13</xm:f>
          </x14:formula1>
          <xm:sqref>O19:O27 O10:O16</xm:sqref>
        </x14:dataValidation>
        <x14:dataValidation type="list" allowBlank="1" showInputMessage="1" showErrorMessage="1">
          <x14:formula1>
            <xm:f>Datos!$B$13:$B$16</xm:f>
          </x14:formula1>
          <xm:sqref>B10:B27</xm:sqref>
        </x14:dataValidation>
        <x14:dataValidation type="list" allowBlank="1" showInputMessage="1" showErrorMessage="1">
          <x14:formula1>
            <xm:f>Datos!$B$3:$B$9</xm:f>
          </x14:formula1>
          <xm:sqref>A19:A27</xm:sqref>
        </x14:dataValidation>
        <x14:dataValidation type="list" allowBlank="1" showInputMessage="1" showErrorMessage="1">
          <x14:formula1>
            <xm:f>'DATOS '!$A$2:$A$6</xm:f>
          </x14:formula1>
          <xm:sqref>N19:N27 N10:N16</xm:sqref>
        </x14:dataValidation>
        <x14:dataValidation type="list" allowBlank="1" showInputMessage="1" showErrorMessage="1">
          <x14:formula1>
            <xm:f>Datos!$B$19:$B$27</xm:f>
          </x14:formula1>
          <xm:sqref>K10:K27</xm:sqref>
        </x14:dataValidation>
        <x14:dataValidation type="list" allowBlank="1" showInputMessage="1" showErrorMessage="1">
          <x14:formula1>
            <xm:f>'DATOS '!$E$24:$E$26</xm:f>
          </x14:formula1>
          <xm:sqref>AB10:AB27</xm:sqref>
        </x14:dataValidation>
        <x14:dataValidation type="list" allowBlank="1" showInputMessage="1" showErrorMessage="1">
          <x14:formula1>
            <xm:f>'DATOS '!$C$24:$C$25</xm:f>
          </x14:formula1>
          <xm:sqref>R10:R27</xm:sqref>
        </x14:dataValidation>
        <x14:dataValidation type="list" allowBlank="1" showInputMessage="1" showErrorMessage="1">
          <x14:formula1>
            <xm:f>Validacion!$G$2:$G$4</xm:f>
          </x14:formula1>
          <xm:sqref>Y10:Y27</xm:sqref>
        </x14:dataValidation>
        <x14:dataValidation type="list" allowBlank="1" showInputMessage="1" showErrorMessage="1">
          <x14:formula1>
            <xm:f>Validacion!$F$2:$F$3</xm:f>
          </x14:formula1>
          <xm:sqref>X10:X27</xm:sqref>
        </x14:dataValidation>
        <x14:dataValidation type="list" allowBlank="1" showInputMessage="1" showErrorMessage="1">
          <x14:formula1>
            <xm:f>Validacion!$E$2:$E$3</xm:f>
          </x14:formula1>
          <xm:sqref>W10:W27</xm:sqref>
        </x14:dataValidation>
        <x14:dataValidation type="list" allowBlank="1" showInputMessage="1" showErrorMessage="1">
          <x14:formula1>
            <xm:f>Validacion!$D$2:$D$4</xm:f>
          </x14:formula1>
          <xm:sqref>V10:V27</xm:sqref>
        </x14:dataValidation>
        <x14:dataValidation type="list" allowBlank="1" showInputMessage="1" showErrorMessage="1">
          <x14:formula1>
            <xm:f>Validacion!$C$2:$C$3</xm:f>
          </x14:formula1>
          <xm:sqref>U10:U27</xm:sqref>
        </x14:dataValidation>
        <x14:dataValidation type="list" allowBlank="1" showInputMessage="1" showErrorMessage="1">
          <x14:formula1>
            <xm:f>Validacion!$B$2:$B$3</xm:f>
          </x14:formula1>
          <xm:sqref>T10:T27</xm:sqref>
        </x14:dataValidation>
        <x14:dataValidation type="list" allowBlank="1" showInputMessage="1" showErrorMessage="1">
          <x14:formula1>
            <xm:f>Validacion!$A$2:$A$3</xm:f>
          </x14:formula1>
          <xm:sqref>S10:S27</xm:sqref>
        </x14:dataValidation>
        <x14:dataValidation type="list" allowBlank="1" showInputMessage="1" showErrorMessage="1">
          <x14:formula1>
            <xm:f>Validacion!$I$15:$I$19</xm:f>
          </x14:formula1>
          <xm:sqref>AJ10:AJ27</xm:sqref>
        </x14:dataValidation>
        <x14:dataValidation type="list" allowBlank="1" showInputMessage="1" showErrorMessage="1">
          <x14:formula1>
            <xm:f>Validacion!$I$23:$I$27</xm:f>
          </x14:formula1>
          <xm:sqref>AK10:AK27</xm:sqref>
        </x14:dataValidation>
        <x14:dataValidation type="list" allowBlank="1" showInputMessage="1" showErrorMessage="1">
          <x14:formula1>
            <xm:f>Datos!$G$3:$G$8</xm:f>
          </x14:formula1>
          <xm:sqref>AI10:AI18</xm:sqref>
        </x14:dataValidation>
        <x14:dataValidation type="list" allowBlank="1" showInputMessage="1" showErrorMessage="1">
          <x14:formula1>
            <xm:f>Datos!$J$3:$J$6</xm:f>
          </x14:formula1>
          <xm:sqref>BV10:BV20 BJ10:BJ20 AX10:AX20</xm:sqref>
        </x14:dataValidation>
        <x14:dataValidation type="list" allowBlank="1" showInputMessage="1" showErrorMessage="1">
          <x14:formula1>
            <xm:f>Datos!$K$3:$K$4</xm:f>
          </x14:formula1>
          <xm:sqref>BX10:BX19 BL10:BL19 AZ10:AZ19</xm:sqref>
        </x14:dataValidation>
        <x14:dataValidation type="list" allowBlank="1" showInputMessage="1" showErrorMessage="1">
          <x14:formula1>
            <xm:f>Datos!$L$3:$L$4</xm:f>
          </x14:formula1>
          <xm:sqref>BY10:BY19 BM10:BM19 BA10:BA19</xm:sqref>
        </x14:dataValidation>
        <x14:dataValidation type="list" allowBlank="1" showInputMessage="1" showErrorMessage="1">
          <x14:formula1>
            <xm:f>Datos!$M$3:$M$4</xm:f>
          </x14:formula1>
          <xm:sqref>BD10:BD23 BP10:BP23 CB10:CB23</xm:sqref>
        </x14:dataValidation>
        <x14:dataValidation type="list" allowBlank="1" showInputMessage="1" showErrorMessage="1">
          <x14:formula1>
            <xm:f>Datos!$D$3:$D$29</xm:f>
          </x14:formula1>
          <xm:sqref>C10:C27</xm:sqref>
        </x14:dataValidation>
        <x14:dataValidation type="list" allowBlank="1" showInputMessage="1" showErrorMessage="1">
          <x14:formula1>
            <xm:f>Datos!$B$3:$B$10</xm:f>
          </x14:formula1>
          <xm:sqref>A10:A18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42578125" defaultRowHeight="12.75" x14ac:dyDescent="0.25"/>
  <cols>
    <col min="1" max="1" width="20.42578125" style="8" customWidth="1"/>
    <col min="2" max="3" width="16.28515625" style="8" customWidth="1"/>
    <col min="4" max="4" width="20.28515625" style="8" customWidth="1"/>
    <col min="5" max="5" width="35.42578125" style="8" customWidth="1"/>
    <col min="6" max="6" width="29.140625" style="11" customWidth="1"/>
    <col min="7" max="7" width="15.85546875" style="11" hidden="1" customWidth="1"/>
    <col min="8" max="8" width="13.28515625" style="11" hidden="1" customWidth="1"/>
    <col min="9" max="9" width="17.42578125" style="11" hidden="1" customWidth="1"/>
    <col min="10" max="10" width="16" style="11" hidden="1" customWidth="1"/>
    <col min="11" max="11" width="29.140625" style="11" customWidth="1"/>
    <col min="12" max="12" width="34.42578125" style="11" customWidth="1"/>
    <col min="13" max="13" width="34.28515625" style="11" customWidth="1"/>
    <col min="14" max="14" width="19.85546875" style="102" customWidth="1"/>
    <col min="15" max="15" width="16.140625" style="102" customWidth="1"/>
    <col min="16" max="16" width="15.140625" style="102" customWidth="1"/>
    <col min="17" max="17" width="96.42578125" style="8" customWidth="1"/>
    <col min="18" max="18" width="17.42578125" style="8" customWidth="1"/>
    <col min="19" max="20" width="20.42578125" style="8" customWidth="1"/>
    <col min="21" max="21" width="19.85546875" style="8" customWidth="1"/>
    <col min="22" max="22" width="18" style="8" customWidth="1"/>
    <col min="23" max="23" width="19.85546875" style="8" customWidth="1"/>
    <col min="24" max="24" width="23.28515625" style="8" customWidth="1"/>
    <col min="25" max="25" width="18" style="8" customWidth="1"/>
    <col min="26" max="26" width="12.42578125" style="8" hidden="1" customWidth="1"/>
    <col min="27" max="27" width="15.42578125" style="8" customWidth="1"/>
    <col min="28" max="28" width="17.42578125" style="8" customWidth="1"/>
    <col min="29" max="29" width="13.42578125" style="102" hidden="1" customWidth="1"/>
    <col min="30" max="30" width="17.42578125" style="102" customWidth="1"/>
    <col min="31" max="31" width="10.42578125" style="102" hidden="1" customWidth="1"/>
    <col min="32" max="32" width="16.42578125" style="8" customWidth="1"/>
    <col min="33" max="33" width="20.85546875" style="8" customWidth="1"/>
    <col min="34" max="34" width="19.7109375" style="8" customWidth="1"/>
    <col min="35" max="35" width="17.85546875" style="102" customWidth="1"/>
    <col min="36" max="36" width="15.28515625" style="102" customWidth="1"/>
    <col min="37" max="37" width="16.42578125" style="102" customWidth="1"/>
    <col min="38" max="38" width="13.28515625" style="8" customWidth="1"/>
    <col min="39" max="39" width="46.42578125" style="8" customWidth="1"/>
    <col min="40" max="40" width="19.140625" style="8" customWidth="1"/>
    <col min="41" max="41" width="25.7109375" style="11" customWidth="1"/>
    <col min="42" max="42" width="16.42578125" style="102" customWidth="1"/>
    <col min="43" max="43" width="20" style="102" customWidth="1"/>
    <col min="44" max="44" width="31.42578125" style="8" customWidth="1"/>
    <col min="45" max="46" width="20.7109375" style="11" hidden="1" customWidth="1"/>
    <col min="47" max="48" width="27.7109375" style="8" hidden="1" customWidth="1"/>
    <col min="49" max="50" width="20.7109375" style="8" hidden="1" customWidth="1"/>
    <col min="51" max="53" width="20.85546875" style="8" hidden="1" customWidth="1"/>
    <col min="54" max="55" width="20.85546875" style="11" hidden="1" customWidth="1"/>
    <col min="56" max="57" width="27.7109375" style="8" hidden="1" customWidth="1"/>
    <col min="58" max="62" width="20.7109375" style="8" hidden="1" customWidth="1"/>
    <col min="63" max="64" width="20.85546875" style="8" hidden="1" customWidth="1"/>
    <col min="65" max="66" width="27.7109375" style="8" hidden="1" customWidth="1"/>
    <col min="67" max="73" width="20.7109375" style="8" hidden="1" customWidth="1"/>
    <col min="74" max="75" width="27.7109375" style="8" hidden="1" customWidth="1"/>
    <col min="76" max="80" width="20.7109375" style="8" hidden="1" customWidth="1"/>
    <col min="81" max="81" width="63.85546875" style="8" customWidth="1"/>
    <col min="82" max="83" width="31.42578125" style="8" customWidth="1"/>
    <col min="84" max="84" width="63.85546875" style="8" customWidth="1"/>
    <col min="85" max="86" width="31.42578125" style="8" customWidth="1"/>
    <col min="87" max="87" width="63.85546875" style="8" customWidth="1"/>
    <col min="88" max="89" width="31.42578125" style="8" customWidth="1"/>
    <col min="90" max="90" width="5.42578125" style="8" customWidth="1"/>
    <col min="91" max="102" width="11.42578125" style="8" customWidth="1"/>
    <col min="103" max="107" width="11.42578125" style="8" hidden="1" customWidth="1"/>
    <col min="108" max="109" width="13.7109375" style="8" hidden="1" customWidth="1"/>
    <col min="110" max="112" width="11.42578125" style="8" hidden="1" customWidth="1"/>
    <col min="113" max="114" width="11.42578125" style="8"/>
    <col min="115" max="115" width="20.85546875" style="8" customWidth="1"/>
    <col min="116" max="116" width="21.42578125" style="8" customWidth="1"/>
    <col min="117" max="122" width="11.42578125" style="8"/>
    <col min="123" max="129" width="0" style="8" hidden="1" customWidth="1"/>
    <col min="130" max="16384" width="11.42578125" style="8"/>
  </cols>
  <sheetData>
    <row r="1" spans="1:129" s="68" customFormat="1" ht="26.25" customHeight="1" x14ac:dyDescent="0.25">
      <c r="A1" s="523"/>
      <c r="B1" s="526" t="s">
        <v>228</v>
      </c>
      <c r="C1" s="527"/>
      <c r="D1" s="527"/>
      <c r="E1" s="527"/>
      <c r="F1" s="527"/>
      <c r="G1" s="527"/>
      <c r="H1" s="527"/>
      <c r="I1" s="527"/>
      <c r="J1" s="527"/>
      <c r="K1" s="527"/>
      <c r="L1" s="527"/>
      <c r="M1" s="527"/>
      <c r="N1" s="527"/>
      <c r="O1" s="527"/>
      <c r="P1" s="527"/>
      <c r="Q1" s="527"/>
      <c r="R1" s="527"/>
      <c r="S1" s="527" t="s">
        <v>228</v>
      </c>
      <c r="T1" s="527"/>
      <c r="U1" s="527"/>
      <c r="V1" s="527"/>
      <c r="W1" s="527"/>
      <c r="X1" s="527"/>
      <c r="Y1" s="527"/>
      <c r="Z1" s="527"/>
      <c r="AA1" s="527"/>
      <c r="AB1" s="527"/>
      <c r="AC1" s="527"/>
      <c r="AD1" s="527"/>
      <c r="AE1" s="527"/>
      <c r="AF1" s="527"/>
      <c r="AG1" s="527"/>
      <c r="AH1" s="527"/>
      <c r="AI1" s="527"/>
      <c r="AJ1" s="527"/>
      <c r="AK1" s="527"/>
      <c r="AL1" s="527"/>
      <c r="AM1" s="527"/>
      <c r="AN1" s="527"/>
      <c r="AO1" s="527"/>
      <c r="AP1" s="527"/>
      <c r="AQ1" s="527"/>
      <c r="AR1" s="532"/>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25" customHeight="1" x14ac:dyDescent="0.25">
      <c r="A2" s="524"/>
      <c r="B2" s="528"/>
      <c r="C2" s="529"/>
      <c r="D2" s="529"/>
      <c r="E2" s="529"/>
      <c r="F2" s="529"/>
      <c r="G2" s="529"/>
      <c r="H2" s="529"/>
      <c r="I2" s="529"/>
      <c r="J2" s="529"/>
      <c r="K2" s="529"/>
      <c r="L2" s="529"/>
      <c r="M2" s="529"/>
      <c r="N2" s="529"/>
      <c r="O2" s="529"/>
      <c r="P2" s="529"/>
      <c r="Q2" s="529"/>
      <c r="R2" s="529"/>
      <c r="S2" s="529"/>
      <c r="T2" s="529"/>
      <c r="U2" s="529"/>
      <c r="V2" s="529"/>
      <c r="W2" s="529"/>
      <c r="X2" s="529"/>
      <c r="Y2" s="529"/>
      <c r="Z2" s="529"/>
      <c r="AA2" s="529"/>
      <c r="AB2" s="529"/>
      <c r="AC2" s="529"/>
      <c r="AD2" s="529"/>
      <c r="AE2" s="529"/>
      <c r="AF2" s="529"/>
      <c r="AG2" s="529"/>
      <c r="AH2" s="529"/>
      <c r="AI2" s="529"/>
      <c r="AJ2" s="529"/>
      <c r="AK2" s="529"/>
      <c r="AL2" s="529"/>
      <c r="AM2" s="529"/>
      <c r="AN2" s="529"/>
      <c r="AO2" s="529"/>
      <c r="AP2" s="529"/>
      <c r="AQ2" s="529"/>
      <c r="AR2" s="533"/>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525"/>
      <c r="B3" s="530"/>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531"/>
      <c r="AJ3" s="531"/>
      <c r="AK3" s="531"/>
      <c r="AL3" s="531"/>
      <c r="AM3" s="531"/>
      <c r="AN3" s="531"/>
      <c r="AO3" s="531"/>
      <c r="AP3" s="531"/>
      <c r="AQ3" s="531"/>
      <c r="AR3" s="53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535"/>
      <c r="DT3" s="535"/>
      <c r="DU3" s="512"/>
      <c r="DV3" s="512"/>
      <c r="DW3" s="512"/>
      <c r="DX3" s="512"/>
      <c r="DY3" s="512"/>
    </row>
    <row r="4" spans="1:129" ht="21"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535"/>
      <c r="DT4" s="535"/>
      <c r="DU4" s="513"/>
      <c r="DV4" s="513"/>
      <c r="DW4" s="513"/>
      <c r="DX4" s="513"/>
      <c r="DY4" s="513"/>
    </row>
    <row r="5" spans="1:129" ht="28.5" customHeight="1" x14ac:dyDescent="0.25">
      <c r="A5" s="436" t="s">
        <v>40</v>
      </c>
      <c r="B5" s="436"/>
      <c r="C5" s="436"/>
      <c r="D5" s="436"/>
      <c r="E5" s="436"/>
      <c r="F5" s="514" t="s">
        <v>41</v>
      </c>
      <c r="G5" s="514"/>
      <c r="H5" s="514"/>
      <c r="I5" s="514"/>
      <c r="J5" s="514"/>
      <c r="K5" s="514"/>
      <c r="L5" s="514"/>
      <c r="M5" s="514"/>
      <c r="N5" s="514"/>
      <c r="O5" s="514"/>
      <c r="P5" s="514"/>
      <c r="Q5" s="514"/>
      <c r="R5" s="514"/>
      <c r="S5" s="514"/>
      <c r="T5" s="514"/>
      <c r="U5" s="514"/>
      <c r="V5" s="514"/>
      <c r="W5" s="514"/>
      <c r="X5" s="514"/>
      <c r="Y5" s="514"/>
      <c r="Z5" s="514"/>
      <c r="AA5" s="514"/>
      <c r="AB5" s="514"/>
      <c r="AC5" s="514"/>
      <c r="AD5" s="514"/>
      <c r="AE5" s="514"/>
      <c r="AF5" s="514"/>
      <c r="AG5" s="514"/>
      <c r="AH5" s="514"/>
      <c r="AI5" s="514"/>
      <c r="AJ5" s="514"/>
      <c r="AK5" s="514"/>
      <c r="AL5" s="515" t="s">
        <v>51</v>
      </c>
      <c r="AM5" s="515"/>
      <c r="AN5" s="515"/>
      <c r="AO5" s="515"/>
      <c r="AP5" s="515"/>
      <c r="AQ5" s="515"/>
      <c r="AR5" s="515"/>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516" t="s">
        <v>231</v>
      </c>
      <c r="CD5" s="517"/>
      <c r="CE5" s="517"/>
      <c r="CF5" s="517"/>
      <c r="CG5" s="517"/>
      <c r="CH5" s="517"/>
      <c r="CI5" s="517"/>
      <c r="CJ5" s="517"/>
      <c r="CK5" s="518"/>
      <c r="DS5" s="535"/>
      <c r="DT5" s="535"/>
      <c r="DU5" s="65" t="s">
        <v>15</v>
      </c>
      <c r="DV5" s="65" t="s">
        <v>150</v>
      </c>
      <c r="DW5" s="65" t="s">
        <v>150</v>
      </c>
      <c r="DX5" s="65">
        <v>1</v>
      </c>
      <c r="DY5" s="65">
        <v>1</v>
      </c>
    </row>
    <row r="6" spans="1:129" ht="34.5" customHeight="1" x14ac:dyDescent="0.25">
      <c r="A6" s="436"/>
      <c r="B6" s="436"/>
      <c r="C6" s="436"/>
      <c r="D6" s="436"/>
      <c r="E6" s="436"/>
      <c r="F6" s="514"/>
      <c r="G6" s="514"/>
      <c r="H6" s="514"/>
      <c r="I6" s="514"/>
      <c r="J6" s="514"/>
      <c r="K6" s="514"/>
      <c r="L6" s="514"/>
      <c r="M6" s="514"/>
      <c r="N6" s="514"/>
      <c r="O6" s="514"/>
      <c r="P6" s="514"/>
      <c r="Q6" s="514"/>
      <c r="R6" s="514"/>
      <c r="S6" s="514"/>
      <c r="T6" s="514"/>
      <c r="U6" s="514"/>
      <c r="V6" s="514"/>
      <c r="W6" s="514"/>
      <c r="X6" s="514"/>
      <c r="Y6" s="514"/>
      <c r="Z6" s="514"/>
      <c r="AA6" s="514"/>
      <c r="AB6" s="514"/>
      <c r="AC6" s="514"/>
      <c r="AD6" s="514"/>
      <c r="AE6" s="514"/>
      <c r="AF6" s="514"/>
      <c r="AG6" s="514"/>
      <c r="AH6" s="514"/>
      <c r="AI6" s="514"/>
      <c r="AJ6" s="514"/>
      <c r="AK6" s="514"/>
      <c r="AL6" s="515"/>
      <c r="AM6" s="515"/>
      <c r="AN6" s="515"/>
      <c r="AO6" s="515"/>
      <c r="AP6" s="515"/>
      <c r="AQ6" s="515"/>
      <c r="AR6" s="515"/>
      <c r="AS6" s="519" t="s">
        <v>189</v>
      </c>
      <c r="AT6" s="520"/>
      <c r="AU6" s="520"/>
      <c r="AV6" s="520"/>
      <c r="AW6" s="520"/>
      <c r="AX6" s="520"/>
      <c r="AY6" s="520"/>
      <c r="AZ6" s="520"/>
      <c r="BA6" s="520"/>
      <c r="BB6" s="521" t="s">
        <v>192</v>
      </c>
      <c r="BC6" s="522"/>
      <c r="BD6" s="522"/>
      <c r="BE6" s="522"/>
      <c r="BF6" s="522"/>
      <c r="BG6" s="522"/>
      <c r="BH6" s="522"/>
      <c r="BI6" s="522"/>
      <c r="BJ6" s="519"/>
      <c r="BK6" s="521" t="s">
        <v>191</v>
      </c>
      <c r="BL6" s="522"/>
      <c r="BM6" s="522"/>
      <c r="BN6" s="522"/>
      <c r="BO6" s="522"/>
      <c r="BP6" s="522"/>
      <c r="BQ6" s="522"/>
      <c r="BR6" s="522"/>
      <c r="BS6" s="519"/>
      <c r="BT6" s="521" t="s">
        <v>190</v>
      </c>
      <c r="BU6" s="522"/>
      <c r="BV6" s="522"/>
      <c r="BW6" s="522"/>
      <c r="BX6" s="522"/>
      <c r="BY6" s="522"/>
      <c r="BZ6" s="522"/>
      <c r="CA6" s="522"/>
      <c r="CB6" s="519"/>
      <c r="CC6" s="516" t="s">
        <v>232</v>
      </c>
      <c r="CD6" s="517"/>
      <c r="CE6" s="517"/>
      <c r="CF6" s="517"/>
      <c r="CG6" s="517"/>
      <c r="CH6" s="517"/>
      <c r="CI6" s="517"/>
      <c r="CJ6" s="517"/>
      <c r="CK6" s="518"/>
      <c r="DS6" s="535"/>
      <c r="DT6" s="535"/>
      <c r="DU6" s="65" t="s">
        <v>15</v>
      </c>
      <c r="DV6" s="65" t="s">
        <v>152</v>
      </c>
      <c r="DW6" s="65" t="s">
        <v>150</v>
      </c>
      <c r="DX6" s="65">
        <v>0</v>
      </c>
      <c r="DY6" s="65">
        <v>1</v>
      </c>
    </row>
    <row r="7" spans="1:129" ht="34.5" customHeight="1" x14ac:dyDescent="0.25">
      <c r="A7" s="158"/>
      <c r="B7" s="158"/>
      <c r="C7" s="158"/>
      <c r="D7" s="158"/>
      <c r="E7" s="158"/>
      <c r="F7" s="159"/>
      <c r="G7" s="435" t="s">
        <v>255</v>
      </c>
      <c r="H7" s="435"/>
      <c r="I7" s="435"/>
      <c r="J7" s="435"/>
      <c r="K7" s="8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60"/>
      <c r="AM7" s="160"/>
      <c r="AN7" s="160"/>
      <c r="AO7" s="160"/>
      <c r="AP7" s="160"/>
      <c r="AQ7" s="160"/>
      <c r="AR7" s="160"/>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1"/>
      <c r="CD7" s="162"/>
      <c r="CE7" s="163"/>
      <c r="CF7" s="163"/>
      <c r="CG7" s="162"/>
      <c r="CH7" s="163"/>
      <c r="CI7" s="163"/>
      <c r="CJ7" s="162"/>
      <c r="CK7" s="164"/>
      <c r="DS7" s="535"/>
      <c r="DT7" s="535"/>
      <c r="DU7" s="65"/>
      <c r="DV7" s="65"/>
      <c r="DW7" s="65"/>
      <c r="DX7" s="65"/>
      <c r="DY7" s="65"/>
    </row>
    <row r="8" spans="1:129" ht="33.75" customHeight="1" x14ac:dyDescent="0.25">
      <c r="A8" s="438" t="s">
        <v>0</v>
      </c>
      <c r="B8" s="438" t="s">
        <v>1</v>
      </c>
      <c r="C8" s="438" t="s">
        <v>557</v>
      </c>
      <c r="D8" s="438" t="s">
        <v>2</v>
      </c>
      <c r="E8" s="438" t="s">
        <v>39</v>
      </c>
      <c r="F8" s="438" t="s">
        <v>273</v>
      </c>
      <c r="G8" s="438" t="s">
        <v>251</v>
      </c>
      <c r="H8" s="438" t="s">
        <v>252</v>
      </c>
      <c r="I8" s="438" t="s">
        <v>253</v>
      </c>
      <c r="J8" s="438" t="s">
        <v>254</v>
      </c>
      <c r="K8" s="438" t="s">
        <v>249</v>
      </c>
      <c r="L8" s="438" t="s">
        <v>46</v>
      </c>
      <c r="M8" s="438" t="s">
        <v>47</v>
      </c>
      <c r="N8" s="438" t="s">
        <v>35</v>
      </c>
      <c r="O8" s="438"/>
      <c r="P8" s="438"/>
      <c r="Q8" s="438" t="s">
        <v>170</v>
      </c>
      <c r="R8" s="438" t="s">
        <v>157</v>
      </c>
      <c r="S8" s="438" t="s">
        <v>176</v>
      </c>
      <c r="T8" s="438" t="s">
        <v>177</v>
      </c>
      <c r="U8" s="438" t="s">
        <v>178</v>
      </c>
      <c r="V8" s="438" t="s">
        <v>179</v>
      </c>
      <c r="W8" s="438" t="s">
        <v>180</v>
      </c>
      <c r="X8" s="438" t="s">
        <v>181</v>
      </c>
      <c r="Y8" s="438" t="s">
        <v>182</v>
      </c>
      <c r="Z8" s="438" t="s">
        <v>28</v>
      </c>
      <c r="AA8" s="438" t="s">
        <v>183</v>
      </c>
      <c r="AB8" s="438" t="s">
        <v>184</v>
      </c>
      <c r="AC8" s="88"/>
      <c r="AD8" s="438" t="s">
        <v>185</v>
      </c>
      <c r="AE8" s="88"/>
      <c r="AF8" s="438" t="s">
        <v>186</v>
      </c>
      <c r="AG8" s="438" t="s">
        <v>187</v>
      </c>
      <c r="AH8" s="438" t="s">
        <v>188</v>
      </c>
      <c r="AI8" s="438" t="s">
        <v>3</v>
      </c>
      <c r="AJ8" s="438"/>
      <c r="AK8" s="438"/>
      <c r="AL8" s="438" t="s">
        <v>48</v>
      </c>
      <c r="AM8" s="438" t="s">
        <v>159</v>
      </c>
      <c r="AN8" s="438" t="s">
        <v>160</v>
      </c>
      <c r="AO8" s="438" t="s">
        <v>161</v>
      </c>
      <c r="AP8" s="438" t="s">
        <v>36</v>
      </c>
      <c r="AQ8" s="438" t="s">
        <v>37</v>
      </c>
      <c r="AR8" s="438" t="s">
        <v>162</v>
      </c>
      <c r="AS8" s="507" t="s">
        <v>49</v>
      </c>
      <c r="AT8" s="508"/>
      <c r="AU8" s="509" t="s">
        <v>166</v>
      </c>
      <c r="AV8" s="510"/>
      <c r="AW8" s="510"/>
      <c r="AX8" s="511"/>
      <c r="AY8" s="509" t="s">
        <v>165</v>
      </c>
      <c r="AZ8" s="510"/>
      <c r="BA8" s="511"/>
      <c r="BB8" s="507" t="s">
        <v>49</v>
      </c>
      <c r="BC8" s="508"/>
      <c r="BD8" s="509" t="s">
        <v>166</v>
      </c>
      <c r="BE8" s="510"/>
      <c r="BF8" s="510"/>
      <c r="BG8" s="511"/>
      <c r="BH8" s="509" t="s">
        <v>165</v>
      </c>
      <c r="BI8" s="510"/>
      <c r="BJ8" s="511"/>
      <c r="BK8" s="507" t="s">
        <v>49</v>
      </c>
      <c r="BL8" s="508"/>
      <c r="BM8" s="509" t="s">
        <v>166</v>
      </c>
      <c r="BN8" s="510"/>
      <c r="BO8" s="510"/>
      <c r="BP8" s="511"/>
      <c r="BQ8" s="509" t="s">
        <v>165</v>
      </c>
      <c r="BR8" s="510"/>
      <c r="BS8" s="511"/>
      <c r="BT8" s="507" t="s">
        <v>49</v>
      </c>
      <c r="BU8" s="508"/>
      <c r="BV8" s="509" t="s">
        <v>166</v>
      </c>
      <c r="BW8" s="510"/>
      <c r="BX8" s="510"/>
      <c r="BY8" s="511"/>
      <c r="BZ8" s="509" t="s">
        <v>165</v>
      </c>
      <c r="CA8" s="510"/>
      <c r="CB8" s="511"/>
      <c r="CC8" s="438" t="s">
        <v>234</v>
      </c>
      <c r="CD8" s="504" t="s">
        <v>230</v>
      </c>
      <c r="CE8" s="438" t="s">
        <v>233</v>
      </c>
      <c r="CF8" s="438" t="s">
        <v>235</v>
      </c>
      <c r="CG8" s="504" t="s">
        <v>230</v>
      </c>
      <c r="CH8" s="438" t="s">
        <v>233</v>
      </c>
      <c r="CI8" s="438" t="s">
        <v>236</v>
      </c>
      <c r="CJ8" s="504" t="s">
        <v>230</v>
      </c>
      <c r="CK8" s="438" t="s">
        <v>233</v>
      </c>
      <c r="DE8" s="506" t="s">
        <v>154</v>
      </c>
      <c r="DF8" s="506"/>
      <c r="DG8" s="506"/>
      <c r="DS8" s="535"/>
      <c r="DT8" s="535"/>
      <c r="DU8" s="65" t="s">
        <v>15</v>
      </c>
      <c r="DV8" s="65" t="s">
        <v>150</v>
      </c>
      <c r="DW8" s="65" t="s">
        <v>152</v>
      </c>
      <c r="DX8" s="65">
        <v>1</v>
      </c>
      <c r="DY8" s="65">
        <v>0</v>
      </c>
    </row>
    <row r="9" spans="1:129" ht="33.75" customHeight="1" x14ac:dyDescent="0.25">
      <c r="A9" s="438"/>
      <c r="B9" s="438"/>
      <c r="C9" s="438"/>
      <c r="D9" s="438"/>
      <c r="E9" s="438"/>
      <c r="F9" s="438"/>
      <c r="G9" s="438"/>
      <c r="H9" s="438"/>
      <c r="I9" s="438"/>
      <c r="J9" s="438"/>
      <c r="K9" s="438"/>
      <c r="L9" s="438"/>
      <c r="M9" s="438"/>
      <c r="N9" s="88" t="s">
        <v>4</v>
      </c>
      <c r="O9" s="88" t="s">
        <v>5</v>
      </c>
      <c r="P9" s="88" t="s">
        <v>6</v>
      </c>
      <c r="Q9" s="438"/>
      <c r="R9" s="438"/>
      <c r="S9" s="438"/>
      <c r="T9" s="438" t="s">
        <v>171</v>
      </c>
      <c r="U9" s="438" t="s">
        <v>56</v>
      </c>
      <c r="V9" s="438" t="s">
        <v>172</v>
      </c>
      <c r="W9" s="438" t="s">
        <v>173</v>
      </c>
      <c r="X9" s="438" t="s">
        <v>174</v>
      </c>
      <c r="Y9" s="438" t="s">
        <v>175</v>
      </c>
      <c r="Z9" s="438"/>
      <c r="AA9" s="438"/>
      <c r="AB9" s="438"/>
      <c r="AC9" s="88"/>
      <c r="AD9" s="438"/>
      <c r="AE9" s="88"/>
      <c r="AF9" s="438"/>
      <c r="AG9" s="438"/>
      <c r="AH9" s="438"/>
      <c r="AI9" s="88" t="s">
        <v>4</v>
      </c>
      <c r="AJ9" s="88" t="s">
        <v>5</v>
      </c>
      <c r="AK9" s="88" t="s">
        <v>6</v>
      </c>
      <c r="AL9" s="438"/>
      <c r="AM9" s="438"/>
      <c r="AN9" s="438"/>
      <c r="AO9" s="438"/>
      <c r="AP9" s="438"/>
      <c r="AQ9" s="438"/>
      <c r="AR9" s="438"/>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438"/>
      <c r="CD9" s="505"/>
      <c r="CE9" s="438"/>
      <c r="CF9" s="438"/>
      <c r="CG9" s="505"/>
      <c r="CH9" s="438"/>
      <c r="CI9" s="438"/>
      <c r="CJ9" s="505"/>
      <c r="CK9" s="438"/>
      <c r="CY9" s="52" t="s">
        <v>138</v>
      </c>
      <c r="CZ9" s="52" t="s">
        <v>139</v>
      </c>
      <c r="DD9" s="52" t="s">
        <v>138</v>
      </c>
      <c r="DE9" s="52" t="s">
        <v>138</v>
      </c>
      <c r="DF9" s="52" t="s">
        <v>139</v>
      </c>
      <c r="DG9" s="52" t="s">
        <v>139</v>
      </c>
      <c r="DS9"/>
      <c r="DT9"/>
      <c r="DU9" s="67" t="s">
        <v>142</v>
      </c>
      <c r="DV9" s="67" t="s">
        <v>153</v>
      </c>
      <c r="DW9" s="67" t="s">
        <v>153</v>
      </c>
      <c r="DX9"/>
      <c r="DY9"/>
    </row>
    <row r="10" spans="1:129" s="11" customFormat="1" ht="112.5" customHeight="1" x14ac:dyDescent="0.25">
      <c r="A10" s="437" t="s">
        <v>53</v>
      </c>
      <c r="B10" s="437" t="s">
        <v>194</v>
      </c>
      <c r="C10" s="437" t="s">
        <v>239</v>
      </c>
      <c r="D10" s="476" t="s">
        <v>217</v>
      </c>
      <c r="E10" s="437" t="s">
        <v>274</v>
      </c>
      <c r="F10" s="437" t="s">
        <v>275</v>
      </c>
      <c r="G10" s="437"/>
      <c r="H10" s="437"/>
      <c r="I10" s="437"/>
      <c r="J10" s="437"/>
      <c r="K10" s="437"/>
      <c r="L10" s="437" t="s">
        <v>276</v>
      </c>
      <c r="M10" s="437" t="s">
        <v>277</v>
      </c>
      <c r="N10" s="444" t="s">
        <v>11</v>
      </c>
      <c r="O10" s="444" t="s">
        <v>14</v>
      </c>
      <c r="P10" s="444" t="str">
        <f>INDEX([9]Validacion!$C$15:$G$19,'Mapa de Riesgos'!CY10:CY14,'Mapa de Riesgos'!CZ10:CZ14)</f>
        <v>Alta</v>
      </c>
      <c r="Q10" s="85" t="s">
        <v>278</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445">
        <f>(IF(AD10="Fuerte",100,IF(AD10="Moderado",50,0))+IF(AD11="Fuerte",100,IF(AD11="Moderado",50,0))+(IF(AD12="Fuerte",100,IF(AD12="Moderado",50,0))+IF(AD13="Fuerte",100,IF(AD13="Moderado",50,0))+IF(AD14="Fuerte",100,IF(AD14="Moderado",50,0)))/5)</f>
        <v>260</v>
      </c>
      <c r="AF10" s="444" t="str">
        <f>IF(AE10&gt;=100,"Fuerte",IF(OR(AE10=99,AE10&gt;=50),"Moderado","Débil"))</f>
        <v>Fuerte</v>
      </c>
      <c r="AG10" s="444" t="s">
        <v>150</v>
      </c>
      <c r="AH10" s="444" t="s">
        <v>152</v>
      </c>
      <c r="AI10" s="444" t="str">
        <f>VLOOKUP(IF(DE10=0,DE10+1,IF(DE10&lt;0,DE10+2,DE10)),[9]Validacion!$J$15:$K$19,2,FALSE)</f>
        <v>Rara Vez</v>
      </c>
      <c r="AJ10" s="444" t="str">
        <f>VLOOKUP(IF(DG10=0,DG10+1,DG10),[9]Validacion!$J$23:$K$27,2,FALSE)</f>
        <v>Mayor</v>
      </c>
      <c r="AK10" s="444" t="str">
        <f>INDEX([9]Validacion!$C$15:$G$19,IF(DE10=0,DE10+1,IF(DE10&lt;0,DE10+2,'Mapa de Riesgos'!DE10:DE14)),IF(DG10=0,DG10+1,'Mapa de Riesgos'!DG10:DG14))</f>
        <v>Alta</v>
      </c>
      <c r="AL10" s="503" t="s">
        <v>226</v>
      </c>
      <c r="AM10" s="85" t="s">
        <v>279</v>
      </c>
      <c r="AN10" s="85" t="s">
        <v>280</v>
      </c>
      <c r="AO10" s="93" t="s">
        <v>281</v>
      </c>
      <c r="AP10" s="84">
        <v>43467</v>
      </c>
      <c r="AQ10" s="84">
        <v>43830</v>
      </c>
      <c r="AR10" s="93" t="s">
        <v>282</v>
      </c>
      <c r="AS10" s="20"/>
      <c r="AT10" s="20"/>
      <c r="AU10" s="12"/>
      <c r="AV10" s="93"/>
      <c r="AW10" s="93"/>
      <c r="AX10" s="107"/>
      <c r="AY10" s="458"/>
      <c r="AZ10" s="91"/>
      <c r="BA10" s="458"/>
      <c r="BB10" s="20"/>
      <c r="BC10" s="93"/>
      <c r="BD10" s="85"/>
      <c r="BE10" s="85"/>
      <c r="BF10" s="16"/>
      <c r="BG10" s="86"/>
      <c r="BH10" s="478"/>
      <c r="BI10" s="478"/>
      <c r="BJ10" s="460"/>
      <c r="BK10" s="20"/>
      <c r="BL10" s="93"/>
      <c r="BM10" s="85"/>
      <c r="BN10" s="85"/>
      <c r="BO10" s="18"/>
      <c r="BP10" s="86"/>
      <c r="BQ10" s="478"/>
      <c r="BR10" s="478"/>
      <c r="BS10" s="460"/>
      <c r="BT10" s="17"/>
      <c r="BU10" s="17"/>
      <c r="BV10" s="17"/>
      <c r="BW10" s="17"/>
      <c r="BX10" s="17"/>
      <c r="BY10" s="17"/>
      <c r="BZ10" s="17"/>
      <c r="CA10" s="17"/>
      <c r="CB10" s="17"/>
      <c r="CC10" s="93"/>
      <c r="CD10" s="93"/>
      <c r="CE10" s="93"/>
      <c r="CF10" s="93"/>
      <c r="CG10" s="93"/>
      <c r="CH10" s="93"/>
      <c r="CI10" s="93"/>
      <c r="CJ10" s="93"/>
      <c r="CK10" s="93"/>
      <c r="CY10" s="439">
        <f>VLOOKUP(N10,[9]Validacion!$I$15:$M$19,2,FALSE)</f>
        <v>1</v>
      </c>
      <c r="CZ10" s="439">
        <f>VLOOKUP(O10,[9]Validacion!$I$23:$J$27,2,FALSE)</f>
        <v>4</v>
      </c>
      <c r="DD10" s="439">
        <f>VLOOKUP($N10,[9]Validacion!$I$15:$M$19,2,FALSE)</f>
        <v>1</v>
      </c>
      <c r="DE10" s="439">
        <f>IF(AF10="Fuerte",DD10-2,IF(AND(AF10="Moderado",AG10="Directamente",AH10="Directamente"),DD10-1,IF(AND(AF10="Moderado",AG10="No Disminuye",AH10="Directamente"),DD10,IF(AND(AF10="Moderado",AG10="Directamente",AH10="No Disminuye"),DD10-1,DD10))))</f>
        <v>-1</v>
      </c>
      <c r="DF10" s="439">
        <f>VLOOKUP($O10,[9]Validacion!$I$23:$J$27,2,FALSE)</f>
        <v>4</v>
      </c>
      <c r="DG10" s="442">
        <f>IF(AF10="Fuerte",DF10,IF(AND(AF10="Moderado",AG10="Directamente",AH10="Directamente"),DF10-1,IF(AND(AF10="Moderado",AG10="No Disminuye",AH10="Directamente"),DF10-1,IF(AND(AF10="Moderado",AG10="Directamente",AH10="No Disminuye"),DF10,DF10))))</f>
        <v>4</v>
      </c>
    </row>
    <row r="11" spans="1:129" s="11" customFormat="1" ht="92.25" customHeight="1" x14ac:dyDescent="0.25">
      <c r="A11" s="437"/>
      <c r="B11" s="437"/>
      <c r="C11" s="437"/>
      <c r="D11" s="476"/>
      <c r="E11" s="437"/>
      <c r="F11" s="437"/>
      <c r="G11" s="437"/>
      <c r="H11" s="437"/>
      <c r="I11" s="437"/>
      <c r="J11" s="437"/>
      <c r="K11" s="437"/>
      <c r="L11" s="437"/>
      <c r="M11" s="437"/>
      <c r="N11" s="444"/>
      <c r="O11" s="444"/>
      <c r="P11" s="444"/>
      <c r="Q11" s="93" t="s">
        <v>283</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445"/>
      <c r="AF11" s="444"/>
      <c r="AG11" s="444"/>
      <c r="AH11" s="444"/>
      <c r="AI11" s="444"/>
      <c r="AJ11" s="444"/>
      <c r="AK11" s="444"/>
      <c r="AL11" s="503"/>
      <c r="AM11" s="85" t="s">
        <v>284</v>
      </c>
      <c r="AN11" s="85" t="s">
        <v>285</v>
      </c>
      <c r="AO11" s="93" t="s">
        <v>281</v>
      </c>
      <c r="AP11" s="84">
        <v>43467</v>
      </c>
      <c r="AQ11" s="84">
        <v>43830</v>
      </c>
      <c r="AR11" s="93" t="s">
        <v>286</v>
      </c>
      <c r="AS11" s="20"/>
      <c r="AT11" s="20"/>
      <c r="AU11" s="91"/>
      <c r="AV11" s="91"/>
      <c r="AW11" s="91"/>
      <c r="AX11" s="107"/>
      <c r="AY11" s="467"/>
      <c r="AZ11" s="99"/>
      <c r="BA11" s="467"/>
      <c r="BB11" s="20"/>
      <c r="BC11" s="20"/>
      <c r="BD11" s="85"/>
      <c r="BE11" s="85"/>
      <c r="BF11" s="16"/>
      <c r="BG11" s="86"/>
      <c r="BH11" s="479"/>
      <c r="BI11" s="479"/>
      <c r="BJ11" s="468"/>
      <c r="BK11" s="20"/>
      <c r="BL11" s="20"/>
      <c r="BM11" s="85"/>
      <c r="BN11" s="85"/>
      <c r="BO11" s="19"/>
      <c r="BP11" s="86"/>
      <c r="BQ11" s="479"/>
      <c r="BR11" s="479"/>
      <c r="BS11" s="468"/>
      <c r="BT11" s="17"/>
      <c r="BU11" s="17"/>
      <c r="BV11" s="17"/>
      <c r="BW11" s="17"/>
      <c r="BX11" s="17"/>
      <c r="BY11" s="17"/>
      <c r="BZ11" s="17"/>
      <c r="CA11" s="17"/>
      <c r="CB11" s="17"/>
      <c r="CC11" s="93"/>
      <c r="CD11" s="93"/>
      <c r="CE11" s="93"/>
      <c r="CF11" s="93"/>
      <c r="CG11" s="93"/>
      <c r="CH11" s="93"/>
      <c r="CI11" s="93"/>
      <c r="CJ11" s="93"/>
      <c r="CK11" s="93"/>
      <c r="CY11" s="440"/>
      <c r="CZ11" s="440"/>
      <c r="DD11" s="440"/>
      <c r="DE11" s="440"/>
      <c r="DF11" s="440"/>
      <c r="DG11" s="442"/>
    </row>
    <row r="12" spans="1:129" s="11" customFormat="1" ht="101.25" customHeight="1" x14ac:dyDescent="0.25">
      <c r="A12" s="437"/>
      <c r="B12" s="437"/>
      <c r="C12" s="437"/>
      <c r="D12" s="476"/>
      <c r="E12" s="437"/>
      <c r="F12" s="437"/>
      <c r="G12" s="437"/>
      <c r="H12" s="437"/>
      <c r="I12" s="437"/>
      <c r="J12" s="437"/>
      <c r="K12" s="437"/>
      <c r="L12" s="437"/>
      <c r="M12" s="437"/>
      <c r="N12" s="444"/>
      <c r="O12" s="444"/>
      <c r="P12" s="444"/>
      <c r="Q12" s="93" t="s">
        <v>287</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445"/>
      <c r="AF12" s="444"/>
      <c r="AG12" s="444"/>
      <c r="AH12" s="444"/>
      <c r="AI12" s="444"/>
      <c r="AJ12" s="444"/>
      <c r="AK12" s="444"/>
      <c r="AL12" s="503"/>
      <c r="AM12" s="85" t="s">
        <v>288</v>
      </c>
      <c r="AN12" s="85" t="s">
        <v>289</v>
      </c>
      <c r="AO12" s="93" t="s">
        <v>281</v>
      </c>
      <c r="AP12" s="84">
        <v>43467</v>
      </c>
      <c r="AQ12" s="84">
        <v>43830</v>
      </c>
      <c r="AR12" s="93" t="s">
        <v>290</v>
      </c>
      <c r="AS12" s="20"/>
      <c r="AT12" s="20"/>
      <c r="AU12" s="91"/>
      <c r="AV12" s="91"/>
      <c r="AW12" s="91"/>
      <c r="AX12" s="107"/>
      <c r="AY12" s="467"/>
      <c r="AZ12" s="99"/>
      <c r="BA12" s="467"/>
      <c r="BB12" s="20"/>
      <c r="BC12" s="20"/>
      <c r="BD12" s="85"/>
      <c r="BE12" s="85"/>
      <c r="BF12" s="16"/>
      <c r="BG12" s="86"/>
      <c r="BH12" s="479"/>
      <c r="BI12" s="479"/>
      <c r="BJ12" s="468"/>
      <c r="BK12" s="20"/>
      <c r="BL12" s="20"/>
      <c r="BM12" s="85"/>
      <c r="BN12" s="85"/>
      <c r="BO12" s="19"/>
      <c r="BP12" s="86"/>
      <c r="BQ12" s="479"/>
      <c r="BR12" s="479"/>
      <c r="BS12" s="468"/>
      <c r="BT12" s="17"/>
      <c r="BU12" s="17"/>
      <c r="BV12" s="17"/>
      <c r="BW12" s="17"/>
      <c r="BX12" s="17"/>
      <c r="BY12" s="17"/>
      <c r="BZ12" s="17"/>
      <c r="CA12" s="17"/>
      <c r="CB12" s="17"/>
      <c r="CC12" s="93"/>
      <c r="CD12" s="93"/>
      <c r="CE12" s="93"/>
      <c r="CF12" s="93"/>
      <c r="CG12" s="93"/>
      <c r="CH12" s="93"/>
      <c r="CI12" s="93"/>
      <c r="CJ12" s="93"/>
      <c r="CK12" s="93"/>
      <c r="CY12" s="440"/>
      <c r="CZ12" s="440"/>
      <c r="DD12" s="440"/>
      <c r="DE12" s="440"/>
      <c r="DF12" s="440"/>
      <c r="DG12" s="442"/>
    </row>
    <row r="13" spans="1:129" s="11" customFormat="1" ht="69" customHeight="1" x14ac:dyDescent="0.25">
      <c r="A13" s="437"/>
      <c r="B13" s="437"/>
      <c r="C13" s="437"/>
      <c r="D13" s="476"/>
      <c r="E13" s="437"/>
      <c r="F13" s="437"/>
      <c r="G13" s="437"/>
      <c r="H13" s="437"/>
      <c r="I13" s="437"/>
      <c r="J13" s="437"/>
      <c r="K13" s="437"/>
      <c r="L13" s="437"/>
      <c r="M13" s="437"/>
      <c r="N13" s="444"/>
      <c r="O13" s="444"/>
      <c r="P13" s="444"/>
      <c r="Q13" s="93" t="s">
        <v>291</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445"/>
      <c r="AF13" s="444"/>
      <c r="AG13" s="444"/>
      <c r="AH13" s="444"/>
      <c r="AI13" s="444"/>
      <c r="AJ13" s="444"/>
      <c r="AK13" s="444"/>
      <c r="AL13" s="503"/>
      <c r="AM13" s="85" t="s">
        <v>292</v>
      </c>
      <c r="AN13" s="85" t="s">
        <v>293</v>
      </c>
      <c r="AO13" s="93" t="s">
        <v>281</v>
      </c>
      <c r="AP13" s="84">
        <v>43467</v>
      </c>
      <c r="AQ13" s="84">
        <v>43830</v>
      </c>
      <c r="AR13" s="93" t="s">
        <v>294</v>
      </c>
      <c r="AS13" s="20"/>
      <c r="AT13" s="20"/>
      <c r="AU13" s="91"/>
      <c r="AV13" s="458"/>
      <c r="AW13" s="458"/>
      <c r="AX13" s="500"/>
      <c r="AY13" s="467"/>
      <c r="AZ13" s="99"/>
      <c r="BA13" s="467"/>
      <c r="BB13" s="20"/>
      <c r="BC13" s="20"/>
      <c r="BD13" s="85"/>
      <c r="BE13" s="85"/>
      <c r="BF13" s="16"/>
      <c r="BG13" s="86"/>
      <c r="BH13" s="479"/>
      <c r="BI13" s="479"/>
      <c r="BJ13" s="468"/>
      <c r="BK13" s="20"/>
      <c r="BL13" s="20"/>
      <c r="BM13" s="85"/>
      <c r="BN13" s="85"/>
      <c r="BO13" s="19"/>
      <c r="BP13" s="86"/>
      <c r="BQ13" s="479"/>
      <c r="BR13" s="479"/>
      <c r="BS13" s="468"/>
      <c r="BT13" s="17"/>
      <c r="BU13" s="17"/>
      <c r="BV13" s="17"/>
      <c r="BW13" s="17"/>
      <c r="BX13" s="17"/>
      <c r="BY13" s="17"/>
      <c r="BZ13" s="17"/>
      <c r="CA13" s="17"/>
      <c r="CB13" s="17"/>
      <c r="CC13" s="93"/>
      <c r="CD13" s="93"/>
      <c r="CE13" s="93"/>
      <c r="CF13" s="93"/>
      <c r="CG13" s="93"/>
      <c r="CH13" s="93"/>
      <c r="CI13" s="93"/>
      <c r="CJ13" s="93"/>
      <c r="CK13" s="93"/>
      <c r="CY13" s="440"/>
      <c r="CZ13" s="440"/>
      <c r="DD13" s="440"/>
      <c r="DE13" s="440"/>
      <c r="DF13" s="440"/>
      <c r="DG13" s="442"/>
    </row>
    <row r="14" spans="1:129" s="11" customFormat="1" ht="102.75" customHeight="1" x14ac:dyDescent="0.25">
      <c r="A14" s="437"/>
      <c r="B14" s="437"/>
      <c r="C14" s="437"/>
      <c r="D14" s="476"/>
      <c r="E14" s="437"/>
      <c r="F14" s="437"/>
      <c r="G14" s="437"/>
      <c r="H14" s="437"/>
      <c r="I14" s="437"/>
      <c r="J14" s="437"/>
      <c r="K14" s="437"/>
      <c r="L14" s="437"/>
      <c r="M14" s="437"/>
      <c r="N14" s="444"/>
      <c r="O14" s="444"/>
      <c r="P14" s="444"/>
      <c r="Q14" s="85" t="s">
        <v>295</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445"/>
      <c r="AF14" s="444"/>
      <c r="AG14" s="444"/>
      <c r="AH14" s="444"/>
      <c r="AI14" s="444"/>
      <c r="AJ14" s="444"/>
      <c r="AK14" s="444"/>
      <c r="AL14" s="503"/>
      <c r="AM14" s="85" t="s">
        <v>296</v>
      </c>
      <c r="AN14" s="85" t="s">
        <v>297</v>
      </c>
      <c r="AO14" s="93" t="s">
        <v>281</v>
      </c>
      <c r="AP14" s="84">
        <v>43467</v>
      </c>
      <c r="AQ14" s="84">
        <v>43830</v>
      </c>
      <c r="AR14" s="93" t="s">
        <v>298</v>
      </c>
      <c r="AS14" s="20"/>
      <c r="AT14" s="20"/>
      <c r="AU14" s="92"/>
      <c r="AV14" s="459"/>
      <c r="AW14" s="459"/>
      <c r="AX14" s="501"/>
      <c r="AY14" s="459"/>
      <c r="AZ14" s="92"/>
      <c r="BA14" s="459"/>
      <c r="BB14" s="20"/>
      <c r="BC14" s="20"/>
      <c r="BD14" s="85"/>
      <c r="BE14" s="85"/>
      <c r="BF14" s="90"/>
      <c r="BG14" s="86"/>
      <c r="BH14" s="480"/>
      <c r="BI14" s="480"/>
      <c r="BJ14" s="461"/>
      <c r="BK14" s="20"/>
      <c r="BL14" s="20"/>
      <c r="BM14" s="85"/>
      <c r="BN14" s="85"/>
      <c r="BO14" s="90"/>
      <c r="BP14" s="86"/>
      <c r="BQ14" s="480"/>
      <c r="BR14" s="480"/>
      <c r="BS14" s="461"/>
      <c r="BT14" s="17"/>
      <c r="BU14" s="17"/>
      <c r="BV14" s="17"/>
      <c r="BW14" s="17"/>
      <c r="BX14" s="17"/>
      <c r="BY14" s="17"/>
      <c r="BZ14" s="17"/>
      <c r="CA14" s="17"/>
      <c r="CB14" s="17"/>
      <c r="CC14" s="93"/>
      <c r="CD14" s="93"/>
      <c r="CE14" s="93"/>
      <c r="CF14" s="93"/>
      <c r="CG14" s="93"/>
      <c r="CH14" s="93"/>
      <c r="CI14" s="93"/>
      <c r="CJ14" s="93"/>
      <c r="CK14" s="93"/>
      <c r="CY14" s="441"/>
      <c r="CZ14" s="441"/>
      <c r="DD14" s="440"/>
      <c r="DE14" s="440"/>
      <c r="DF14" s="440"/>
      <c r="DG14" s="442"/>
    </row>
    <row r="15" spans="1:129" ht="121.5" customHeight="1" x14ac:dyDescent="0.25">
      <c r="A15" s="437" t="s">
        <v>22</v>
      </c>
      <c r="B15" s="437" t="s">
        <v>194</v>
      </c>
      <c r="C15" s="437" t="s">
        <v>194</v>
      </c>
      <c r="D15" s="502" t="s">
        <v>201</v>
      </c>
      <c r="E15" s="437" t="s">
        <v>299</v>
      </c>
      <c r="F15" s="437" t="s">
        <v>300</v>
      </c>
      <c r="L15" s="437" t="s">
        <v>301</v>
      </c>
      <c r="M15" s="437" t="s">
        <v>302</v>
      </c>
      <c r="N15" s="444" t="s">
        <v>10</v>
      </c>
      <c r="O15" s="444" t="s">
        <v>14</v>
      </c>
      <c r="P15" s="444" t="str">
        <f>INDEX([9]Validacion!$C$15:$G$19,'Mapa de Riesgos'!CY15:CY17,'Mapa de Riesgos'!CZ15:CZ17)</f>
        <v>Alta</v>
      </c>
      <c r="Q15" s="85" t="s">
        <v>303</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3" t="str">
        <f t="shared" si="3"/>
        <v>Fuerte</v>
      </c>
      <c r="AE15" s="445">
        <f>(IF(AD15="Fuerte",100,IF(AD15="Moderado",50,0))+IF(AD16="Fuerte",100,IF(AD16="Moderado",50,0))+IF(AD17="Fuerte",100,IF(AD17="Moderado",50,0)))/3</f>
        <v>100</v>
      </c>
      <c r="AF15" s="444" t="str">
        <f>IF(AE15=100,"Fuerte",IF(OR(AE15=99,AE15&gt;=50),"Moderado","Débil"))</f>
        <v>Fuerte</v>
      </c>
      <c r="AG15" s="444" t="s">
        <v>150</v>
      </c>
      <c r="AH15" s="444" t="s">
        <v>152</v>
      </c>
      <c r="AI15" s="444" t="str">
        <f>VLOOKUP(IF(DE15=0,DE15+1,DE15),[9]Validacion!$J$15:$K$19,2,FALSE)</f>
        <v>Rara Vez</v>
      </c>
      <c r="AJ15" s="444" t="str">
        <f>VLOOKUP(IF(DG15=0,DG15+1,DG15),[9]Validacion!$J$23:$K$27,2,FALSE)</f>
        <v>Mayor</v>
      </c>
      <c r="AK15" s="444" t="str">
        <f>INDEX([9]Validacion!$C$15:$G$19,IF(DE15=0,DE15+1,'Mapa de Riesgos'!DE15:DE17),IF(DG15=0,DG15+1,'Mapa de Riesgos'!DG15:DG17))</f>
        <v>Alta</v>
      </c>
      <c r="AL15" s="444" t="s">
        <v>226</v>
      </c>
      <c r="AM15" s="93" t="s">
        <v>304</v>
      </c>
      <c r="AN15" s="93" t="s">
        <v>305</v>
      </c>
      <c r="AO15" s="93" t="s">
        <v>22</v>
      </c>
      <c r="AP15" s="84">
        <v>43467</v>
      </c>
      <c r="AQ15" s="84">
        <v>43830</v>
      </c>
      <c r="AR15" s="93" t="s">
        <v>306</v>
      </c>
      <c r="AS15" s="93"/>
      <c r="AT15" s="93"/>
      <c r="AU15" s="93"/>
      <c r="AV15" s="93"/>
      <c r="AW15" s="114"/>
      <c r="AX15" s="86"/>
      <c r="AY15" s="439"/>
      <c r="AZ15" s="94"/>
      <c r="BA15" s="439"/>
      <c r="BB15" s="115"/>
      <c r="BC15" s="115"/>
      <c r="BD15" s="115"/>
      <c r="BE15" s="115"/>
      <c r="BF15" s="116"/>
      <c r="BG15" s="117"/>
      <c r="BH15" s="353"/>
      <c r="BI15" s="353"/>
      <c r="BJ15" s="488"/>
      <c r="BK15" s="115"/>
      <c r="BL15" s="115"/>
      <c r="BM15" s="115"/>
      <c r="BN15" s="115"/>
      <c r="BO15" s="116"/>
      <c r="BP15" s="117"/>
      <c r="BQ15" s="353"/>
      <c r="BR15" s="353"/>
      <c r="BS15" s="460"/>
      <c r="BT15" s="118"/>
      <c r="BU15" s="118"/>
      <c r="BV15" s="118"/>
      <c r="BW15" s="118"/>
      <c r="BX15" s="118"/>
      <c r="BY15" s="118"/>
      <c r="BZ15" s="118"/>
      <c r="CA15" s="118"/>
      <c r="CB15" s="118"/>
      <c r="CC15" s="93"/>
      <c r="CD15" s="93"/>
      <c r="CE15" s="93"/>
      <c r="CF15" s="93"/>
      <c r="CG15" s="93"/>
      <c r="CH15" s="93"/>
      <c r="CI15" s="93"/>
      <c r="CJ15" s="93"/>
      <c r="CK15" s="93"/>
      <c r="CM15" s="495"/>
      <c r="CY15" s="439">
        <f>VLOOKUP(N15,[9]Validacion!$I$15:$M$19,2,FALSE)</f>
        <v>2</v>
      </c>
      <c r="CZ15" s="439">
        <f>VLOOKUP(O15,[9]Validacion!$I$23:$J$27,2,FALSE)</f>
        <v>4</v>
      </c>
      <c r="DD15" s="439">
        <f>VLOOKUP($N15,[9]Validacion!$I$15:$M$19,2,FALSE)</f>
        <v>2</v>
      </c>
      <c r="DE15" s="439">
        <f>IF(AF15="Fuerte",DD15-2,IF(AND(AF15="Moderado",AG15="Directamente",AH15="Directamente"),DD15-1,IF(AND(AF15="Moderado",AG15="No Disminuye",AH15="Directamente"),DD15,IF(AND(AF15="Moderado",AG15="Directamente",AH15="No Disminuye"),DD15-1,DD15))))</f>
        <v>0</v>
      </c>
      <c r="DF15" s="439">
        <f>VLOOKUP($O15,[9]Validacion!$I$23:$J$27,2,FALSE)</f>
        <v>4</v>
      </c>
      <c r="DG15" s="442">
        <f>IF(AF15="Fuerte",DF15,IF(AND(AF15="Moderado",AG15="Directamente",AH15="Directamente"),DF15-1,IF(AND(AF15="Moderado",AG15="No Disminuye",AH15="Directamente"),DF15-1,IF(AND(AF15="Moderado",AG15="Directamente",AH15="No Disminuye"),DF15,DF15))))</f>
        <v>4</v>
      </c>
    </row>
    <row r="16" spans="1:129" ht="87.75" customHeight="1" x14ac:dyDescent="0.25">
      <c r="A16" s="437"/>
      <c r="B16" s="437"/>
      <c r="C16" s="437"/>
      <c r="D16" s="502"/>
      <c r="E16" s="437"/>
      <c r="F16" s="437"/>
      <c r="L16" s="437"/>
      <c r="M16" s="437"/>
      <c r="N16" s="444"/>
      <c r="O16" s="444"/>
      <c r="P16" s="444"/>
      <c r="Q16" s="85" t="s">
        <v>307</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3" t="str">
        <f t="shared" si="3"/>
        <v>Fuerte</v>
      </c>
      <c r="AE16" s="445"/>
      <c r="AF16" s="444"/>
      <c r="AG16" s="444"/>
      <c r="AH16" s="444"/>
      <c r="AI16" s="444"/>
      <c r="AJ16" s="444"/>
      <c r="AK16" s="444"/>
      <c r="AL16" s="444"/>
      <c r="AM16" s="93" t="s">
        <v>308</v>
      </c>
      <c r="AN16" s="93" t="s">
        <v>309</v>
      </c>
      <c r="AO16" s="93" t="s">
        <v>22</v>
      </c>
      <c r="AP16" s="84">
        <v>43467</v>
      </c>
      <c r="AQ16" s="84">
        <v>43830</v>
      </c>
      <c r="AR16" s="93" t="s">
        <v>310</v>
      </c>
      <c r="AS16" s="93"/>
      <c r="AT16" s="93"/>
      <c r="AU16" s="458"/>
      <c r="AV16" s="458"/>
      <c r="AW16" s="463"/>
      <c r="AX16" s="465"/>
      <c r="AY16" s="440"/>
      <c r="AZ16" s="95"/>
      <c r="BA16" s="440"/>
      <c r="BB16" s="115"/>
      <c r="BC16" s="115"/>
      <c r="BD16" s="491"/>
      <c r="BE16" s="491"/>
      <c r="BF16" s="493"/>
      <c r="BG16" s="486"/>
      <c r="BH16" s="469"/>
      <c r="BI16" s="469"/>
      <c r="BJ16" s="489"/>
      <c r="BK16" s="115"/>
      <c r="BL16" s="115"/>
      <c r="BM16" s="491"/>
      <c r="BN16" s="491"/>
      <c r="BO16" s="493"/>
      <c r="BP16" s="486"/>
      <c r="BQ16" s="469"/>
      <c r="BR16" s="469"/>
      <c r="BS16" s="468"/>
      <c r="BT16" s="97"/>
      <c r="BU16" s="97"/>
      <c r="BV16" s="460"/>
      <c r="BW16" s="460"/>
      <c r="BX16" s="460"/>
      <c r="BY16" s="460"/>
      <c r="BZ16" s="460"/>
      <c r="CA16" s="97"/>
      <c r="CB16" s="460"/>
      <c r="CC16" s="93"/>
      <c r="CD16" s="93"/>
      <c r="CE16" s="93"/>
      <c r="CF16" s="93"/>
      <c r="CG16" s="93"/>
      <c r="CH16" s="93"/>
      <c r="CI16" s="93"/>
      <c r="CJ16" s="93"/>
      <c r="CK16" s="93"/>
      <c r="CM16" s="495"/>
      <c r="CY16" s="440"/>
      <c r="CZ16" s="440"/>
      <c r="DD16" s="440"/>
      <c r="DE16" s="440"/>
      <c r="DF16" s="440"/>
      <c r="DG16" s="442"/>
    </row>
    <row r="17" spans="1:112" ht="74.25" customHeight="1" x14ac:dyDescent="0.25">
      <c r="A17" s="437"/>
      <c r="B17" s="437"/>
      <c r="C17" s="437"/>
      <c r="D17" s="502"/>
      <c r="E17" s="437"/>
      <c r="F17" s="437"/>
      <c r="G17" s="111"/>
      <c r="H17" s="111"/>
      <c r="I17" s="111"/>
      <c r="J17" s="111"/>
      <c r="K17" s="111"/>
      <c r="L17" s="437"/>
      <c r="M17" s="437"/>
      <c r="N17" s="444"/>
      <c r="O17" s="444"/>
      <c r="P17" s="444"/>
      <c r="Q17" s="85" t="s">
        <v>311</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3" t="str">
        <f t="shared" si="3"/>
        <v>Fuerte</v>
      </c>
      <c r="AE17" s="445"/>
      <c r="AF17" s="444"/>
      <c r="AG17" s="444"/>
      <c r="AH17" s="444"/>
      <c r="AI17" s="444"/>
      <c r="AJ17" s="444"/>
      <c r="AK17" s="444"/>
      <c r="AL17" s="444"/>
      <c r="AM17" s="93" t="s">
        <v>312</v>
      </c>
      <c r="AN17" s="93" t="s">
        <v>313</v>
      </c>
      <c r="AO17" s="93" t="s">
        <v>22</v>
      </c>
      <c r="AP17" s="84">
        <v>43467</v>
      </c>
      <c r="AQ17" s="84">
        <v>43830</v>
      </c>
      <c r="AR17" s="93" t="s">
        <v>314</v>
      </c>
      <c r="AS17" s="93"/>
      <c r="AT17" s="85"/>
      <c r="AU17" s="459"/>
      <c r="AV17" s="459"/>
      <c r="AW17" s="464"/>
      <c r="AX17" s="466"/>
      <c r="AY17" s="441"/>
      <c r="AZ17" s="96"/>
      <c r="BA17" s="441"/>
      <c r="BB17" s="115"/>
      <c r="BC17" s="119"/>
      <c r="BD17" s="492"/>
      <c r="BE17" s="492"/>
      <c r="BF17" s="494"/>
      <c r="BG17" s="487"/>
      <c r="BH17" s="470"/>
      <c r="BI17" s="470"/>
      <c r="BJ17" s="490"/>
      <c r="BK17" s="115"/>
      <c r="BL17" s="119"/>
      <c r="BM17" s="492"/>
      <c r="BN17" s="492"/>
      <c r="BO17" s="494"/>
      <c r="BP17" s="487"/>
      <c r="BQ17" s="470"/>
      <c r="BR17" s="470"/>
      <c r="BS17" s="461"/>
      <c r="BT17" s="98"/>
      <c r="BU17" s="98"/>
      <c r="BV17" s="461"/>
      <c r="BW17" s="461"/>
      <c r="BX17" s="461"/>
      <c r="BY17" s="461"/>
      <c r="BZ17" s="461"/>
      <c r="CA17" s="98"/>
      <c r="CB17" s="461"/>
      <c r="CC17" s="93"/>
      <c r="CD17" s="93"/>
      <c r="CE17" s="93"/>
      <c r="CF17" s="93"/>
      <c r="CG17" s="93"/>
      <c r="CH17" s="93"/>
      <c r="CI17" s="93"/>
      <c r="CJ17" s="93"/>
      <c r="CK17" s="93"/>
      <c r="CM17" s="495"/>
      <c r="CY17" s="441"/>
      <c r="CZ17" s="441"/>
      <c r="DD17" s="440"/>
      <c r="DE17" s="440"/>
      <c r="DF17" s="440"/>
      <c r="DG17" s="442"/>
    </row>
    <row r="18" spans="1:112" ht="108" customHeight="1" x14ac:dyDescent="0.25">
      <c r="A18" s="437" t="s">
        <v>315</v>
      </c>
      <c r="B18" s="437" t="s">
        <v>197</v>
      </c>
      <c r="C18" s="437" t="s">
        <v>197</v>
      </c>
      <c r="D18" s="498" t="s">
        <v>198</v>
      </c>
      <c r="E18" s="497" t="s">
        <v>316</v>
      </c>
      <c r="F18" s="450" t="s">
        <v>317</v>
      </c>
      <c r="G18" s="9" t="s">
        <v>45</v>
      </c>
      <c r="H18" s="9" t="s">
        <v>45</v>
      </c>
      <c r="I18" s="9" t="s">
        <v>45</v>
      </c>
      <c r="J18" s="9" t="s">
        <v>45</v>
      </c>
      <c r="K18" s="9" t="s">
        <v>45</v>
      </c>
      <c r="L18" s="450" t="s">
        <v>318</v>
      </c>
      <c r="M18" s="450" t="s">
        <v>319</v>
      </c>
      <c r="N18" s="444" t="s">
        <v>9</v>
      </c>
      <c r="O18" s="444" t="s">
        <v>14</v>
      </c>
      <c r="P18" s="444" t="str">
        <f>INDEX([9]Validacion!$C$15:$G$19,'Mapa de Riesgos'!CY18:CY20,'Mapa de Riesgos'!CZ18:CZ20)</f>
        <v>Extrema</v>
      </c>
      <c r="Q18" s="115" t="s">
        <v>320</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445">
        <f>(IF(AD18="Fuerte",100,IF(AD18="Moderado",50,0))+IF(AD19="Fuerte",100,IF(AD19="Moderado",50,0))+IF(AD20="Fuerte",100,IF(AD20="Moderado",50,0)))/3</f>
        <v>100</v>
      </c>
      <c r="AF18" s="444" t="str">
        <f>IF(AE18=100,"Fuerte",IF(OR(AE18=99,AE18&gt;=50),"Moderado","Débil"))</f>
        <v>Fuerte</v>
      </c>
      <c r="AG18" s="444" t="s">
        <v>150</v>
      </c>
      <c r="AH18" s="444" t="s">
        <v>152</v>
      </c>
      <c r="AI18" s="444" t="str">
        <f>VLOOKUP(IF(DE18=0,DE18+1,IF(DE18&lt;0,DE18+2,DE18)),[9]Validacion!$J$15:$K$19,2,FALSE)</f>
        <v>Rara Vez</v>
      </c>
      <c r="AJ18" s="444" t="str">
        <f>VLOOKUP(IF(DG18=0,DG18+1,DG18),[9]Validacion!$J$23:$K$27,2,FALSE)</f>
        <v>Mayor</v>
      </c>
      <c r="AK18" s="444" t="str">
        <f>INDEX([9]Validacion!$C$15:$G$19,IF(DE18=0,DE18+1,IF(DE18&lt;0,DE18+2,'Mapa de Riesgos'!DE18:DE20)),IF(DG18=0,DG18+1,'Mapa de Riesgos'!DG18:DG20))</f>
        <v>Alta</v>
      </c>
      <c r="AL18" s="444" t="s">
        <v>226</v>
      </c>
      <c r="AM18" s="115" t="s">
        <v>321</v>
      </c>
      <c r="AN18" s="115" t="s">
        <v>322</v>
      </c>
      <c r="AO18" s="93" t="s">
        <v>323</v>
      </c>
      <c r="AP18" s="84">
        <v>43525</v>
      </c>
      <c r="AQ18" s="84">
        <v>43830</v>
      </c>
      <c r="AR18" s="93" t="s">
        <v>324</v>
      </c>
      <c r="AS18" s="93"/>
      <c r="AT18" s="93"/>
      <c r="AU18" s="93"/>
      <c r="AV18" s="93"/>
      <c r="AW18" s="120"/>
      <c r="AX18" s="86"/>
      <c r="AY18" s="439"/>
      <c r="AZ18" s="94"/>
      <c r="BA18" s="439"/>
      <c r="BB18" s="115"/>
      <c r="BC18" s="115"/>
      <c r="BD18" s="115"/>
      <c r="BE18" s="115"/>
      <c r="BF18" s="121"/>
      <c r="BG18" s="117"/>
      <c r="BH18" s="353"/>
      <c r="BI18" s="353"/>
      <c r="BJ18" s="491" t="s">
        <v>325</v>
      </c>
      <c r="BK18" s="115"/>
      <c r="BL18" s="115"/>
      <c r="BM18" s="115"/>
      <c r="BN18" s="115"/>
      <c r="BO18" s="121"/>
      <c r="BP18" s="117"/>
      <c r="BQ18" s="353"/>
      <c r="BR18" s="353"/>
      <c r="BS18" s="491"/>
      <c r="BT18" s="118"/>
      <c r="BU18" s="118"/>
      <c r="BV18" s="118"/>
      <c r="BW18" s="118"/>
      <c r="BX18" s="118"/>
      <c r="BY18" s="118"/>
      <c r="BZ18" s="118"/>
      <c r="CA18" s="118"/>
      <c r="CB18" s="118"/>
      <c r="CC18" s="93"/>
      <c r="CD18" s="93"/>
      <c r="CE18" s="93"/>
      <c r="CF18" s="93"/>
      <c r="CG18" s="93"/>
      <c r="CH18" s="93"/>
      <c r="CI18" s="93"/>
      <c r="CJ18" s="93"/>
      <c r="CK18" s="93"/>
      <c r="CY18" s="439">
        <f>VLOOKUP(N18,[9]Validacion!$I$15:$M$19,2,FALSE)</f>
        <v>3</v>
      </c>
      <c r="CZ18" s="439">
        <f>VLOOKUP(O18,[9]Validacion!$I$23:$J$27,2,FALSE)</f>
        <v>4</v>
      </c>
      <c r="DD18" s="439">
        <f>VLOOKUP($N18,[9]Validacion!$I$15:$M$19,2,FALSE)</f>
        <v>3</v>
      </c>
      <c r="DE18" s="439">
        <f>IF(AF18="Fuerte",DD18-2,IF(AND(AF18="Moderado",AG18="Directamente",AH18="Directamente"),DD18-1,IF(AND(AF18="Moderado",AG18="No Disminuye",AH18="Directamente"),DD18,IF(AND(AF18="Moderado",AG18="Directamente",AH18="No Disminuye"),DD18-1,DD18))))</f>
        <v>1</v>
      </c>
      <c r="DF18" s="439">
        <f>VLOOKUP($O18,[9]Validacion!$I$23:$J$27,2,FALSE)</f>
        <v>4</v>
      </c>
      <c r="DG18" s="442">
        <f>IF(AF18="Fuerte",DF18,IF(AND(AF18="Moderado",AG18="Directamente",AH18="Directamente"),DF18-1,IF(AND(AF18="Moderado",AG18="No Disminuye",AH18="Directamente"),DF18-1,IF(AND(AF18="Moderado",AG18="Directamente",AH18="No Disminuye"),DF18,DF18))))</f>
        <v>4</v>
      </c>
      <c r="DH18" s="442" t="e">
        <f>IF(AJ18="Fuerte",#REF!-1,IF(AND(AJ18="Moderado",AK18="Directamente",AL18="Directamente"),#REF!-1,IF(AND(AJ18="Moderado",AK18="No Disminuye",AL18="Directamente"),#REF!-1,IF(AND(AJ18="Moderado",AK18="Directamente",AL18="No Disminuye"),#REF!,#REF!))))</f>
        <v>#REF!</v>
      </c>
    </row>
    <row r="19" spans="1:112" ht="120.75" customHeight="1" x14ac:dyDescent="0.25">
      <c r="A19" s="437"/>
      <c r="B19" s="437"/>
      <c r="C19" s="437"/>
      <c r="D19" s="498"/>
      <c r="E19" s="497"/>
      <c r="F19" s="450"/>
      <c r="G19" s="10" t="s">
        <v>224</v>
      </c>
      <c r="H19" s="10" t="s">
        <v>224</v>
      </c>
      <c r="I19" s="10" t="s">
        <v>224</v>
      </c>
      <c r="J19" s="10" t="s">
        <v>224</v>
      </c>
      <c r="K19" s="10" t="s">
        <v>224</v>
      </c>
      <c r="L19" s="450"/>
      <c r="M19" s="450"/>
      <c r="N19" s="444"/>
      <c r="O19" s="444"/>
      <c r="P19" s="444"/>
      <c r="Q19" s="115" t="s">
        <v>326</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445"/>
      <c r="AF19" s="444"/>
      <c r="AG19" s="444"/>
      <c r="AH19" s="444"/>
      <c r="AI19" s="444"/>
      <c r="AJ19" s="444"/>
      <c r="AK19" s="444"/>
      <c r="AL19" s="444"/>
      <c r="AM19" s="115" t="s">
        <v>327</v>
      </c>
      <c r="AN19" s="115" t="s">
        <v>328</v>
      </c>
      <c r="AO19" s="93" t="s">
        <v>323</v>
      </c>
      <c r="AP19" s="84">
        <v>43525</v>
      </c>
      <c r="AQ19" s="84">
        <v>43830</v>
      </c>
      <c r="AR19" s="93" t="s">
        <v>329</v>
      </c>
      <c r="AS19" s="93"/>
      <c r="AT19" s="93"/>
      <c r="AU19" s="93"/>
      <c r="AV19" s="93"/>
      <c r="AW19" s="120"/>
      <c r="AX19" s="86"/>
      <c r="AY19" s="440"/>
      <c r="AZ19" s="96"/>
      <c r="BA19" s="440"/>
      <c r="BB19" s="115"/>
      <c r="BC19" s="115"/>
      <c r="BD19" s="122"/>
      <c r="BE19" s="115"/>
      <c r="BF19" s="123"/>
      <c r="BG19" s="117"/>
      <c r="BH19" s="469"/>
      <c r="BI19" s="469"/>
      <c r="BJ19" s="499"/>
      <c r="BK19" s="115"/>
      <c r="BL19" s="115"/>
      <c r="BM19" s="122"/>
      <c r="BN19" s="115"/>
      <c r="BO19" s="123"/>
      <c r="BP19" s="117"/>
      <c r="BQ19" s="469"/>
      <c r="BR19" s="469"/>
      <c r="BS19" s="499"/>
      <c r="BT19" s="118"/>
      <c r="BU19" s="118"/>
      <c r="BV19" s="118"/>
      <c r="BW19" s="118"/>
      <c r="BX19" s="118"/>
      <c r="BY19" s="118"/>
      <c r="BZ19" s="118"/>
      <c r="CA19" s="118"/>
      <c r="CB19" s="118"/>
      <c r="CC19" s="93"/>
      <c r="CD19" s="93"/>
      <c r="CE19" s="93"/>
      <c r="CF19" s="93"/>
      <c r="CG19" s="93"/>
      <c r="CH19" s="93"/>
      <c r="CI19" s="93"/>
      <c r="CJ19" s="93"/>
      <c r="CK19" s="93"/>
      <c r="CY19" s="440"/>
      <c r="CZ19" s="440"/>
      <c r="DD19" s="440"/>
      <c r="DE19" s="440"/>
      <c r="DF19" s="440"/>
      <c r="DG19" s="442"/>
      <c r="DH19" s="442"/>
    </row>
    <row r="20" spans="1:112" ht="145.5" customHeight="1" x14ac:dyDescent="0.25">
      <c r="A20" s="437"/>
      <c r="B20" s="437"/>
      <c r="C20" s="437"/>
      <c r="D20" s="498"/>
      <c r="E20" s="497"/>
      <c r="F20" s="437"/>
      <c r="G20" s="10"/>
      <c r="H20" s="10"/>
      <c r="I20" s="10"/>
      <c r="J20" s="10"/>
      <c r="K20" s="10"/>
      <c r="L20" s="437"/>
      <c r="M20" s="450"/>
      <c r="N20" s="444"/>
      <c r="O20" s="444"/>
      <c r="P20" s="444"/>
      <c r="Q20" s="115" t="s">
        <v>330</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445"/>
      <c r="AF20" s="444"/>
      <c r="AG20" s="444"/>
      <c r="AH20" s="444"/>
      <c r="AI20" s="444"/>
      <c r="AJ20" s="444"/>
      <c r="AK20" s="444"/>
      <c r="AL20" s="444"/>
      <c r="AM20" s="115" t="s">
        <v>331</v>
      </c>
      <c r="AN20" s="115" t="s">
        <v>322</v>
      </c>
      <c r="AO20" s="115" t="s">
        <v>332</v>
      </c>
      <c r="AP20" s="84">
        <v>43525</v>
      </c>
      <c r="AQ20" s="84">
        <v>43830</v>
      </c>
      <c r="AR20" s="93" t="s">
        <v>333</v>
      </c>
      <c r="AS20" s="93"/>
      <c r="AT20" s="93"/>
      <c r="AU20" s="93"/>
      <c r="AV20" s="93"/>
      <c r="AW20" s="120"/>
      <c r="AX20" s="86"/>
      <c r="AY20" s="441"/>
      <c r="AZ20" s="96"/>
      <c r="BA20" s="441"/>
      <c r="BB20" s="115"/>
      <c r="BC20" s="115"/>
      <c r="BD20" s="122"/>
      <c r="BE20" s="115"/>
      <c r="BF20" s="123"/>
      <c r="BG20" s="117"/>
      <c r="BH20" s="470"/>
      <c r="BI20" s="470"/>
      <c r="BJ20" s="492"/>
      <c r="BK20" s="115"/>
      <c r="BL20" s="115"/>
      <c r="BM20" s="122"/>
      <c r="BN20" s="115"/>
      <c r="BO20" s="123"/>
      <c r="BP20" s="117"/>
      <c r="BQ20" s="470"/>
      <c r="BR20" s="470"/>
      <c r="BS20" s="492"/>
      <c r="BT20" s="118"/>
      <c r="BU20" s="118"/>
      <c r="BV20" s="118"/>
      <c r="BW20" s="118"/>
      <c r="BX20" s="118"/>
      <c r="BY20" s="118"/>
      <c r="BZ20" s="118"/>
      <c r="CA20" s="118"/>
      <c r="CB20" s="118"/>
      <c r="CC20" s="93"/>
      <c r="CD20" s="93"/>
      <c r="CE20" s="93"/>
      <c r="CF20" s="93"/>
      <c r="CG20" s="93"/>
      <c r="CH20" s="93"/>
      <c r="CI20" s="93"/>
      <c r="CJ20" s="93"/>
      <c r="CK20" s="93"/>
      <c r="CM20" s="124"/>
      <c r="CY20" s="441"/>
      <c r="CZ20" s="441"/>
      <c r="DD20" s="441"/>
      <c r="DE20" s="441"/>
      <c r="DF20" s="441"/>
      <c r="DG20" s="442"/>
      <c r="DH20" s="442"/>
    </row>
    <row r="21" spans="1:112" ht="132.75" customHeight="1" x14ac:dyDescent="0.25">
      <c r="A21" s="437" t="s">
        <v>54</v>
      </c>
      <c r="B21" s="437" t="s">
        <v>197</v>
      </c>
      <c r="C21" s="437" t="s">
        <v>197</v>
      </c>
      <c r="D21" s="498" t="s">
        <v>199</v>
      </c>
      <c r="E21" s="497" t="s">
        <v>316</v>
      </c>
      <c r="F21" s="437" t="s">
        <v>334</v>
      </c>
      <c r="G21" s="10"/>
      <c r="H21" s="10"/>
      <c r="I21" s="10"/>
      <c r="J21" s="10"/>
      <c r="K21" s="10"/>
      <c r="L21" s="437" t="s">
        <v>335</v>
      </c>
      <c r="M21" s="450" t="s">
        <v>336</v>
      </c>
      <c r="N21" s="444" t="s">
        <v>9</v>
      </c>
      <c r="O21" s="444" t="s">
        <v>14</v>
      </c>
      <c r="P21" s="444" t="str">
        <f>INDEX([9]Validacion!$C$15:$G$19,'Mapa de Riesgos'!CY21:CY23,'Mapa de Riesgos'!CZ21:CZ23)</f>
        <v>Extrema</v>
      </c>
      <c r="Q21" s="93" t="s">
        <v>337</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3" t="str">
        <f t="shared" si="3"/>
        <v>Fuerte</v>
      </c>
      <c r="AE21" s="445">
        <f>(IF(AD21="Fuerte",100,IF(AD21="Moderado",50,0))+IF(AD22="Fuerte",100,IF(AD22="Moderado",50,0))+IF(AD23="Fuerte",100,IF(AD23="Moderado",50,0)))/3</f>
        <v>100</v>
      </c>
      <c r="AF21" s="444" t="str">
        <f>IF(AE21=100,"Fuerte",IF(OR(AE21=99,AE21&gt;=50),"Moderado","Débil"))</f>
        <v>Fuerte</v>
      </c>
      <c r="AG21" s="444" t="s">
        <v>150</v>
      </c>
      <c r="AH21" s="444" t="s">
        <v>152</v>
      </c>
      <c r="AI21" s="444" t="str">
        <f>VLOOKUP(IF(DE21=0,DE21+1,DE21),[9]Validacion!$J$15:$K$19,2,FALSE)</f>
        <v>Rara Vez</v>
      </c>
      <c r="AJ21" s="444" t="str">
        <f>VLOOKUP(IF(DG21=0,DG21+1,DG21),[9]Validacion!$J$23:$K$27,2,FALSE)</f>
        <v>Mayor</v>
      </c>
      <c r="AK21" s="444" t="str">
        <f>INDEX([9]Validacion!$C$15:$G$19,IF(DE21=0,DE21+1,'Mapa de Riesgos'!DE21:DE23),IF(DG21=0,DG21+1,'Mapa de Riesgos'!DG21:DG23))</f>
        <v>Alta</v>
      </c>
      <c r="AL21" s="444" t="s">
        <v>226</v>
      </c>
      <c r="AM21" s="115" t="s">
        <v>338</v>
      </c>
      <c r="AN21" s="85" t="s">
        <v>339</v>
      </c>
      <c r="AO21" s="93" t="s">
        <v>340</v>
      </c>
      <c r="AP21" s="84">
        <v>43467</v>
      </c>
      <c r="AQ21" s="84">
        <v>43830</v>
      </c>
      <c r="AR21" s="93" t="s">
        <v>341</v>
      </c>
      <c r="AS21" s="93"/>
      <c r="AT21" s="93"/>
      <c r="AU21" s="93"/>
      <c r="AV21" s="93"/>
      <c r="AW21" s="114"/>
      <c r="AX21" s="86"/>
      <c r="AY21" s="439"/>
      <c r="AZ21" s="94"/>
      <c r="BA21" s="439"/>
      <c r="BB21" s="115"/>
      <c r="BC21" s="115"/>
      <c r="BD21" s="115"/>
      <c r="BE21" s="115"/>
      <c r="BF21" s="116"/>
      <c r="BG21" s="117"/>
      <c r="BH21" s="353"/>
      <c r="BI21" s="353"/>
      <c r="BJ21" s="488"/>
      <c r="BK21" s="115"/>
      <c r="BL21" s="115"/>
      <c r="BM21" s="115"/>
      <c r="BN21" s="115"/>
      <c r="BO21" s="116"/>
      <c r="BP21" s="117"/>
      <c r="BQ21" s="353"/>
      <c r="BR21" s="353"/>
      <c r="BS21" s="460"/>
      <c r="BT21" s="118"/>
      <c r="BU21" s="118"/>
      <c r="BV21" s="118"/>
      <c r="BW21" s="118"/>
      <c r="BX21" s="118"/>
      <c r="BY21" s="118"/>
      <c r="BZ21" s="118"/>
      <c r="CA21" s="118"/>
      <c r="CB21" s="118"/>
      <c r="CC21" s="93"/>
      <c r="CD21" s="93"/>
      <c r="CE21" s="93"/>
      <c r="CF21" s="93"/>
      <c r="CG21" s="93"/>
      <c r="CH21" s="93"/>
      <c r="CI21" s="93"/>
      <c r="CJ21" s="93"/>
      <c r="CK21" s="93"/>
      <c r="CM21" s="495"/>
      <c r="CY21" s="439">
        <f>VLOOKUP(N21,[9]Validacion!$I$15:$M$19,2,FALSE)</f>
        <v>3</v>
      </c>
      <c r="CZ21" s="439">
        <f>VLOOKUP(O21,[9]Validacion!$I$23:$J$27,2,FALSE)</f>
        <v>4</v>
      </c>
      <c r="DD21" s="439">
        <f>VLOOKUP($N21,[9]Validacion!$I$15:$M$19,2,FALSE)</f>
        <v>3</v>
      </c>
      <c r="DE21" s="439">
        <f>IF(AF21="Fuerte",DD21-2,IF(AND(AF21="Moderado",AG21="Directamente",AH21="Directamente"),DD21-1,IF(AND(AF21="Moderado",AG21="No Disminuye",AH21="Directamente"),DD21,IF(AND(AF21="Moderado",AG21="Directamente",AH21="No Disminuye"),DD21-1,DD21))))</f>
        <v>1</v>
      </c>
      <c r="DF21" s="439">
        <f>VLOOKUP($O21,[9]Validacion!$I$23:$J$27,2,FALSE)</f>
        <v>4</v>
      </c>
      <c r="DG21" s="442">
        <f>IF(AF21="Fuerte",DF21,IF(AND(AF21="Moderado",AG21="Directamente",AH21="Directamente"),DF21-1,IF(AND(AF21="Moderado",AG21="No Disminuye",AH21="Directamente"),DF21-1,IF(AND(AF21="Moderado",AG21="Directamente",AH21="No Disminuye"),DF21,DF21))))</f>
        <v>4</v>
      </c>
    </row>
    <row r="22" spans="1:112" ht="132.75" customHeight="1" x14ac:dyDescent="0.25">
      <c r="A22" s="437"/>
      <c r="B22" s="437"/>
      <c r="C22" s="437"/>
      <c r="D22" s="498"/>
      <c r="E22" s="497"/>
      <c r="F22" s="437"/>
      <c r="G22" s="13"/>
      <c r="H22" s="13"/>
      <c r="I22" s="13"/>
      <c r="J22" s="13"/>
      <c r="K22" s="13"/>
      <c r="L22" s="437"/>
      <c r="M22" s="437"/>
      <c r="N22" s="444"/>
      <c r="O22" s="444"/>
      <c r="P22" s="444"/>
      <c r="Q22" s="93" t="s">
        <v>342</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3" t="str">
        <f t="shared" si="3"/>
        <v>Fuerte</v>
      </c>
      <c r="AE22" s="445"/>
      <c r="AF22" s="444"/>
      <c r="AG22" s="444"/>
      <c r="AH22" s="444"/>
      <c r="AI22" s="444"/>
      <c r="AJ22" s="444"/>
      <c r="AK22" s="444"/>
      <c r="AL22" s="444"/>
      <c r="AM22" s="115" t="s">
        <v>343</v>
      </c>
      <c r="AN22" s="93" t="s">
        <v>344</v>
      </c>
      <c r="AO22" s="93" t="s">
        <v>340</v>
      </c>
      <c r="AP22" s="84">
        <v>43467</v>
      </c>
      <c r="AQ22" s="84">
        <v>43830</v>
      </c>
      <c r="AR22" s="93" t="s">
        <v>345</v>
      </c>
      <c r="AS22" s="93"/>
      <c r="AT22" s="93"/>
      <c r="AU22" s="92"/>
      <c r="AV22" s="92"/>
      <c r="AW22" s="125"/>
      <c r="AX22" s="126"/>
      <c r="AY22" s="440"/>
      <c r="AZ22" s="95"/>
      <c r="BA22" s="440"/>
      <c r="BB22" s="115"/>
      <c r="BC22" s="115"/>
      <c r="BD22" s="127"/>
      <c r="BE22" s="127"/>
      <c r="BF22" s="128"/>
      <c r="BG22" s="129"/>
      <c r="BH22" s="469"/>
      <c r="BI22" s="469"/>
      <c r="BJ22" s="489"/>
      <c r="BK22" s="115"/>
      <c r="BL22" s="115"/>
      <c r="BM22" s="127"/>
      <c r="BN22" s="127"/>
      <c r="BO22" s="128"/>
      <c r="BP22" s="129"/>
      <c r="BQ22" s="469"/>
      <c r="BR22" s="469"/>
      <c r="BS22" s="468"/>
      <c r="BT22" s="130"/>
      <c r="BU22" s="130"/>
      <c r="BV22" s="130"/>
      <c r="BW22" s="130"/>
      <c r="BX22" s="130"/>
      <c r="BY22" s="130"/>
      <c r="BZ22" s="130"/>
      <c r="CA22" s="130"/>
      <c r="CB22" s="130"/>
      <c r="CC22" s="93"/>
      <c r="CD22" s="93"/>
      <c r="CE22" s="93"/>
      <c r="CF22" s="93"/>
      <c r="CG22" s="93"/>
      <c r="CH22" s="93"/>
      <c r="CI22" s="93"/>
      <c r="CJ22" s="93"/>
      <c r="CK22" s="93"/>
      <c r="CM22" s="495"/>
      <c r="CY22" s="440"/>
      <c r="CZ22" s="440"/>
      <c r="DD22" s="440"/>
      <c r="DE22" s="440"/>
      <c r="DF22" s="440"/>
      <c r="DG22" s="442"/>
    </row>
    <row r="23" spans="1:112" ht="103.5" customHeight="1" x14ac:dyDescent="0.25">
      <c r="A23" s="437"/>
      <c r="B23" s="437"/>
      <c r="C23" s="437"/>
      <c r="D23" s="498"/>
      <c r="E23" s="497"/>
      <c r="F23" s="437"/>
      <c r="L23" s="437"/>
      <c r="M23" s="437"/>
      <c r="N23" s="444"/>
      <c r="O23" s="444"/>
      <c r="P23" s="444"/>
      <c r="Q23" s="93" t="s">
        <v>346</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3" t="str">
        <f t="shared" si="3"/>
        <v>Fuerte</v>
      </c>
      <c r="AE23" s="445"/>
      <c r="AF23" s="444"/>
      <c r="AG23" s="444"/>
      <c r="AH23" s="444"/>
      <c r="AI23" s="444"/>
      <c r="AJ23" s="444"/>
      <c r="AK23" s="444"/>
      <c r="AL23" s="444"/>
      <c r="AM23" s="119" t="s">
        <v>347</v>
      </c>
      <c r="AN23" s="85" t="s">
        <v>348</v>
      </c>
      <c r="AO23" s="93" t="s">
        <v>340</v>
      </c>
      <c r="AP23" s="84">
        <v>43467</v>
      </c>
      <c r="AQ23" s="84">
        <v>43830</v>
      </c>
      <c r="AR23" s="93" t="s">
        <v>349</v>
      </c>
      <c r="AS23" s="93"/>
      <c r="AT23" s="85"/>
      <c r="AU23" s="92"/>
      <c r="AV23" s="92"/>
      <c r="AW23" s="125"/>
      <c r="AX23" s="131"/>
      <c r="AY23" s="441"/>
      <c r="AZ23" s="96"/>
      <c r="BA23" s="441"/>
      <c r="BB23" s="115"/>
      <c r="BC23" s="119"/>
      <c r="BD23" s="127"/>
      <c r="BE23" s="127"/>
      <c r="BF23" s="128"/>
      <c r="BG23" s="132"/>
      <c r="BH23" s="470"/>
      <c r="BI23" s="470"/>
      <c r="BJ23" s="490"/>
      <c r="BK23" s="115"/>
      <c r="BL23" s="119"/>
      <c r="BM23" s="127"/>
      <c r="BN23" s="127"/>
      <c r="BO23" s="128"/>
      <c r="BP23" s="132"/>
      <c r="BQ23" s="470"/>
      <c r="BR23" s="470"/>
      <c r="BS23" s="461"/>
      <c r="BT23" s="98"/>
      <c r="BU23" s="98"/>
      <c r="BV23" s="98"/>
      <c r="BW23" s="98"/>
      <c r="BX23" s="98"/>
      <c r="BY23" s="98"/>
      <c r="BZ23" s="98"/>
      <c r="CA23" s="98"/>
      <c r="CB23" s="98"/>
      <c r="CC23" s="93"/>
      <c r="CD23" s="93"/>
      <c r="CE23" s="93"/>
      <c r="CF23" s="93"/>
      <c r="CG23" s="93"/>
      <c r="CH23" s="93"/>
      <c r="CI23" s="93"/>
      <c r="CJ23" s="93"/>
      <c r="CK23" s="93"/>
      <c r="CM23" s="495"/>
      <c r="CY23" s="441"/>
      <c r="CZ23" s="441"/>
      <c r="DD23" s="440"/>
      <c r="DE23" s="440"/>
      <c r="DF23" s="440"/>
      <c r="DG23" s="442"/>
    </row>
    <row r="24" spans="1:112" ht="132.75" customHeight="1" x14ac:dyDescent="0.25">
      <c r="A24" s="437" t="s">
        <v>54</v>
      </c>
      <c r="B24" s="437" t="s">
        <v>197</v>
      </c>
      <c r="C24" s="437" t="s">
        <v>197</v>
      </c>
      <c r="D24" s="498" t="s">
        <v>199</v>
      </c>
      <c r="E24" s="497" t="s">
        <v>316</v>
      </c>
      <c r="F24" s="450" t="s">
        <v>350</v>
      </c>
      <c r="L24" s="450" t="s">
        <v>351</v>
      </c>
      <c r="M24" s="450" t="s">
        <v>352</v>
      </c>
      <c r="N24" s="444" t="s">
        <v>9</v>
      </c>
      <c r="O24" s="444" t="s">
        <v>14</v>
      </c>
      <c r="P24" s="444" t="str">
        <f>INDEX([9]Validacion!$C$15:$G$19,'Mapa de Riesgos'!CY24:CY25,'Mapa de Riesgos'!CZ24:CZ25)</f>
        <v>Extrema</v>
      </c>
      <c r="Q24" s="93" t="s">
        <v>353</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3" t="str">
        <f t="shared" si="3"/>
        <v>Fuerte</v>
      </c>
      <c r="AE24" s="445">
        <f>(IF(AD24="Fuerte",100,IF(AD24="Moderado",50,0))+IF(AD25="Fuerte",100,IF(AD25="Moderado",50,0)))/2</f>
        <v>100</v>
      </c>
      <c r="AF24" s="444" t="str">
        <f>IF(AE24=100,"Fuerte",IF(OR(AE24=99,AE24&gt;=50),"Moderado","Débil"))</f>
        <v>Fuerte</v>
      </c>
      <c r="AG24" s="444" t="s">
        <v>150</v>
      </c>
      <c r="AH24" s="444" t="s">
        <v>152</v>
      </c>
      <c r="AI24" s="444" t="str">
        <f>VLOOKUP(IF(DE24=0,DE24+1,DE24),[9]Validacion!$J$15:$K$19,2,FALSE)</f>
        <v>Rara Vez</v>
      </c>
      <c r="AJ24" s="444" t="str">
        <f>VLOOKUP(IF(DG24=0,DG24+1,DG24),[9]Validacion!$J$23:$K$27,2,FALSE)</f>
        <v>Mayor</v>
      </c>
      <c r="AK24" s="444" t="str">
        <f>INDEX([9]Validacion!$C$15:$G$19,IF(DE24=0,DE24+1,'Mapa de Riesgos'!DE24:DE25),IF(DG24=0,DG24+1,'Mapa de Riesgos'!DG24:DG25))</f>
        <v>Alta</v>
      </c>
      <c r="AL24" s="444" t="s">
        <v>226</v>
      </c>
      <c r="AM24" s="119" t="s">
        <v>354</v>
      </c>
      <c r="AN24" s="119" t="s">
        <v>355</v>
      </c>
      <c r="AO24" s="119" t="s">
        <v>340</v>
      </c>
      <c r="AP24" s="84">
        <v>43467</v>
      </c>
      <c r="AQ24" s="84">
        <v>43830</v>
      </c>
      <c r="AR24" s="93" t="s">
        <v>356</v>
      </c>
      <c r="AS24" s="93"/>
      <c r="AT24" s="93"/>
      <c r="AU24" s="93"/>
      <c r="AV24" s="93"/>
      <c r="AW24" s="114"/>
      <c r="AX24" s="86"/>
      <c r="AY24" s="439"/>
      <c r="AZ24" s="94"/>
      <c r="BA24" s="439"/>
      <c r="BB24" s="115"/>
      <c r="BC24" s="115"/>
      <c r="BD24" s="115"/>
      <c r="BE24" s="115"/>
      <c r="BF24" s="116"/>
      <c r="BG24" s="117"/>
      <c r="BH24" s="353"/>
      <c r="BI24" s="353"/>
      <c r="BJ24" s="488"/>
      <c r="BK24" s="115"/>
      <c r="BL24" s="115"/>
      <c r="BM24" s="115"/>
      <c r="BN24" s="115"/>
      <c r="BO24" s="116"/>
      <c r="BP24" s="117"/>
      <c r="BQ24" s="353"/>
      <c r="BR24" s="353"/>
      <c r="BS24" s="460"/>
      <c r="BT24" s="118"/>
      <c r="BU24" s="118"/>
      <c r="BV24" s="118"/>
      <c r="BW24" s="118"/>
      <c r="BX24" s="118"/>
      <c r="BY24" s="118"/>
      <c r="BZ24" s="118"/>
      <c r="CA24" s="118"/>
      <c r="CB24" s="118"/>
      <c r="CC24" s="93"/>
      <c r="CD24" s="93"/>
      <c r="CE24" s="93"/>
      <c r="CF24" s="93"/>
      <c r="CG24" s="93"/>
      <c r="CH24" s="93"/>
      <c r="CI24" s="93"/>
      <c r="CJ24" s="93"/>
      <c r="CK24" s="93"/>
      <c r="CM24" s="495"/>
      <c r="CY24" s="439">
        <f>VLOOKUP(N24,[9]Validacion!$I$15:$M$19,2,FALSE)</f>
        <v>3</v>
      </c>
      <c r="CZ24" s="439">
        <f>VLOOKUP(O24,[9]Validacion!$I$23:$J$27,2,FALSE)</f>
        <v>4</v>
      </c>
      <c r="DD24" s="439">
        <f>VLOOKUP($N24,[9]Validacion!$I$15:$M$19,2,FALSE)</f>
        <v>3</v>
      </c>
      <c r="DE24" s="439">
        <f>IF(AF24="Fuerte",DD24-2,IF(AND(AF24="Moderado",AG24="Directamente",AH24="Directamente"),DD24-1,IF(AND(AF24="Moderado",AG24="No Disminuye",AH24="Directamente"),DD24,IF(AND(AF24="Moderado",AG24="Directamente",AH24="No Disminuye"),DD24-1,DD24))))</f>
        <v>1</v>
      </c>
      <c r="DF24" s="439">
        <f>VLOOKUP($O24,[9]Validacion!$I$23:$J$27,2,FALSE)</f>
        <v>4</v>
      </c>
      <c r="DG24" s="442">
        <f>IF(AF24="Fuerte",DF24,IF(AND(AF24="Moderado",AG24="Directamente",AH24="Directamente"),DF24-1,IF(AND(AF24="Moderado",AG24="No Disminuye",AH24="Directamente"),DF24-1,IF(AND(AF24="Moderado",AG24="Directamente",AH24="No Disminuye"),DF24,DF24))))</f>
        <v>4</v>
      </c>
    </row>
    <row r="25" spans="1:112" ht="103.5" customHeight="1" x14ac:dyDescent="0.25">
      <c r="A25" s="437"/>
      <c r="B25" s="437"/>
      <c r="C25" s="437"/>
      <c r="D25" s="498"/>
      <c r="E25" s="497"/>
      <c r="F25" s="450"/>
      <c r="L25" s="450"/>
      <c r="M25" s="450"/>
      <c r="N25" s="444"/>
      <c r="O25" s="444"/>
      <c r="P25" s="444"/>
      <c r="Q25" s="93" t="s">
        <v>357</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3" t="str">
        <f t="shared" si="3"/>
        <v>Fuerte</v>
      </c>
      <c r="AE25" s="445"/>
      <c r="AF25" s="444"/>
      <c r="AG25" s="444"/>
      <c r="AH25" s="444"/>
      <c r="AI25" s="444"/>
      <c r="AJ25" s="444"/>
      <c r="AK25" s="444"/>
      <c r="AL25" s="444"/>
      <c r="AM25" s="119" t="s">
        <v>347</v>
      </c>
      <c r="AN25" s="85" t="s">
        <v>348</v>
      </c>
      <c r="AO25" s="119" t="s">
        <v>340</v>
      </c>
      <c r="AP25" s="84">
        <v>43467</v>
      </c>
      <c r="AQ25" s="84">
        <v>43830</v>
      </c>
      <c r="AR25" s="93" t="s">
        <v>349</v>
      </c>
      <c r="AS25" s="93"/>
      <c r="AT25" s="85"/>
      <c r="AU25" s="92"/>
      <c r="AV25" s="92"/>
      <c r="AW25" s="125"/>
      <c r="AX25" s="131"/>
      <c r="AY25" s="441"/>
      <c r="AZ25" s="96"/>
      <c r="BA25" s="441"/>
      <c r="BB25" s="115"/>
      <c r="BC25" s="119"/>
      <c r="BD25" s="127"/>
      <c r="BE25" s="127"/>
      <c r="BF25" s="128"/>
      <c r="BG25" s="132"/>
      <c r="BH25" s="470"/>
      <c r="BI25" s="470"/>
      <c r="BJ25" s="490"/>
      <c r="BK25" s="115"/>
      <c r="BL25" s="119"/>
      <c r="BM25" s="127"/>
      <c r="BN25" s="127"/>
      <c r="BO25" s="128"/>
      <c r="BP25" s="132"/>
      <c r="BQ25" s="470"/>
      <c r="BR25" s="470"/>
      <c r="BS25" s="461"/>
      <c r="BT25" s="98"/>
      <c r="BU25" s="98"/>
      <c r="BV25" s="98"/>
      <c r="BW25" s="98"/>
      <c r="BX25" s="98"/>
      <c r="BY25" s="98"/>
      <c r="BZ25" s="98"/>
      <c r="CA25" s="98"/>
      <c r="CB25" s="98"/>
      <c r="CC25" s="93"/>
      <c r="CD25" s="93"/>
      <c r="CE25" s="93"/>
      <c r="CF25" s="93"/>
      <c r="CG25" s="93"/>
      <c r="CH25" s="93"/>
      <c r="CI25" s="93"/>
      <c r="CJ25" s="93"/>
      <c r="CK25" s="93"/>
      <c r="CM25" s="495"/>
      <c r="CY25" s="441"/>
      <c r="CZ25" s="441"/>
      <c r="DD25" s="440"/>
      <c r="DE25" s="440"/>
      <c r="DF25" s="440"/>
      <c r="DG25" s="442"/>
    </row>
    <row r="26" spans="1:112" ht="132.75" customHeight="1" x14ac:dyDescent="0.25">
      <c r="A26" s="437" t="s">
        <v>54</v>
      </c>
      <c r="B26" s="437" t="s">
        <v>197</v>
      </c>
      <c r="C26" s="437" t="s">
        <v>197</v>
      </c>
      <c r="D26" s="496" t="s">
        <v>215</v>
      </c>
      <c r="E26" s="497" t="s">
        <v>358</v>
      </c>
      <c r="F26" s="447" t="s">
        <v>359</v>
      </c>
      <c r="L26" s="447" t="s">
        <v>360</v>
      </c>
      <c r="M26" s="447" t="s">
        <v>361</v>
      </c>
      <c r="N26" s="444" t="s">
        <v>9</v>
      </c>
      <c r="O26" s="444" t="s">
        <v>14</v>
      </c>
      <c r="P26" s="444" t="str">
        <f>INDEX([9]Validacion!$C$15:$G$19,'Mapa de Riesgos'!CY26:CY28,'Mapa de Riesgos'!CZ26:CZ28)</f>
        <v>Extrema</v>
      </c>
      <c r="Q26" s="119" t="s">
        <v>362</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3" t="str">
        <f t="shared" si="3"/>
        <v>Fuerte</v>
      </c>
      <c r="AE26" s="445">
        <f>(IF(AD26="Fuerte",100,IF(AD26="Moderado",50,0))+IF(AD27="Fuerte",100,IF(AD27="Moderado",50,0))+IF(AD28="Fuerte",100,IF(AD28="Moderado",50,0)))/3</f>
        <v>100</v>
      </c>
      <c r="AF26" s="444" t="str">
        <f>IF(AE26=100,"Fuerte",IF(OR(AE26=99,AE26&gt;=50),"Moderado","Débil"))</f>
        <v>Fuerte</v>
      </c>
      <c r="AG26" s="444" t="s">
        <v>150</v>
      </c>
      <c r="AH26" s="444" t="s">
        <v>152</v>
      </c>
      <c r="AI26" s="444" t="str">
        <f>VLOOKUP(IF(DE26=0,DE26+1,DE26),[9]Validacion!$J$15:$K$19,2,FALSE)</f>
        <v>Rara Vez</v>
      </c>
      <c r="AJ26" s="444" t="str">
        <f>VLOOKUP(IF(DG26=0,DG26+1,DG26),[9]Validacion!$J$23:$K$27,2,FALSE)</f>
        <v>Mayor</v>
      </c>
      <c r="AK26" s="444" t="str">
        <f>INDEX([9]Validacion!$C$15:$G$19,IF(DE26=0,DE26+1,'Mapa de Riesgos'!DE26:DE28),IF(DG26=0,DG26+1,'Mapa de Riesgos'!DG26:DG28))</f>
        <v>Alta</v>
      </c>
      <c r="AL26" s="444" t="s">
        <v>226</v>
      </c>
      <c r="AM26" s="85" t="s">
        <v>363</v>
      </c>
      <c r="AN26" s="85" t="s">
        <v>339</v>
      </c>
      <c r="AO26" s="85" t="s">
        <v>340</v>
      </c>
      <c r="AP26" s="84">
        <v>43467</v>
      </c>
      <c r="AQ26" s="84">
        <v>43830</v>
      </c>
      <c r="AR26" s="93" t="s">
        <v>341</v>
      </c>
      <c r="AS26" s="93"/>
      <c r="AT26" s="93"/>
      <c r="AU26" s="93"/>
      <c r="AV26" s="93"/>
      <c r="AW26" s="114"/>
      <c r="AX26" s="86"/>
      <c r="AY26" s="439"/>
      <c r="AZ26" s="94"/>
      <c r="BA26" s="439"/>
      <c r="BB26" s="115"/>
      <c r="BC26" s="115"/>
      <c r="BD26" s="115"/>
      <c r="BE26" s="115"/>
      <c r="BF26" s="116"/>
      <c r="BG26" s="117"/>
      <c r="BH26" s="353"/>
      <c r="BI26" s="353"/>
      <c r="BJ26" s="488"/>
      <c r="BK26" s="115"/>
      <c r="BL26" s="115"/>
      <c r="BM26" s="115"/>
      <c r="BN26" s="115"/>
      <c r="BO26" s="116"/>
      <c r="BP26" s="117"/>
      <c r="BQ26" s="353"/>
      <c r="BR26" s="353"/>
      <c r="BS26" s="460"/>
      <c r="BT26" s="118"/>
      <c r="BU26" s="118"/>
      <c r="BV26" s="118"/>
      <c r="BW26" s="118"/>
      <c r="BX26" s="118"/>
      <c r="BY26" s="118"/>
      <c r="BZ26" s="118"/>
      <c r="CA26" s="118"/>
      <c r="CB26" s="118"/>
      <c r="CC26" s="93"/>
      <c r="CD26" s="93"/>
      <c r="CE26" s="93"/>
      <c r="CF26" s="93"/>
      <c r="CG26" s="93"/>
      <c r="CH26" s="93"/>
      <c r="CI26" s="93"/>
      <c r="CJ26" s="93"/>
      <c r="CK26" s="93"/>
      <c r="CM26" s="495"/>
      <c r="CY26" s="439">
        <f>VLOOKUP(N26,[9]Validacion!$I$15:$M$19,2,FALSE)</f>
        <v>3</v>
      </c>
      <c r="CZ26" s="439">
        <f>VLOOKUP(O26,[9]Validacion!$I$23:$J$27,2,FALSE)</f>
        <v>4</v>
      </c>
      <c r="DD26" s="439">
        <f>VLOOKUP($N26,[9]Validacion!$I$15:$M$19,2,FALSE)</f>
        <v>3</v>
      </c>
      <c r="DE26" s="439">
        <f>IF(AF26="Fuerte",DD26-2,IF(AND(AF26="Moderado",AG26="Directamente",AH26="Directamente"),DD26-1,IF(AND(AF26="Moderado",AG26="No Disminuye",AH26="Directamente"),DD26,IF(AND(AF26="Moderado",AG26="Directamente",AH26="No Disminuye"),DD26-1,DD26))))</f>
        <v>1</v>
      </c>
      <c r="DF26" s="439">
        <f>VLOOKUP($O26,[9]Validacion!$I$23:$J$27,2,FALSE)</f>
        <v>4</v>
      </c>
      <c r="DG26" s="442">
        <f>IF(AF26="Fuerte",DF26,IF(AND(AF26="Moderado",AG26="Directamente",AH26="Directamente"),DF26-1,IF(AND(AF26="Moderado",AG26="No Disminuye",AH26="Directamente"),DF26-1,IF(AND(AF26="Moderado",AG26="Directamente",AH26="No Disminuye"),DF26,DF26))))</f>
        <v>4</v>
      </c>
    </row>
    <row r="27" spans="1:112" ht="91.5" customHeight="1" x14ac:dyDescent="0.25">
      <c r="A27" s="437"/>
      <c r="B27" s="437"/>
      <c r="C27" s="437"/>
      <c r="D27" s="496"/>
      <c r="E27" s="497"/>
      <c r="F27" s="447"/>
      <c r="L27" s="447"/>
      <c r="M27" s="447"/>
      <c r="N27" s="444"/>
      <c r="O27" s="444"/>
      <c r="P27" s="444"/>
      <c r="Q27" s="85" t="s">
        <v>364</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3" t="str">
        <f t="shared" si="3"/>
        <v>Fuerte</v>
      </c>
      <c r="AE27" s="445"/>
      <c r="AF27" s="444"/>
      <c r="AG27" s="444"/>
      <c r="AH27" s="444"/>
      <c r="AI27" s="444"/>
      <c r="AJ27" s="444"/>
      <c r="AK27" s="444"/>
      <c r="AL27" s="444"/>
      <c r="AM27" s="85" t="s">
        <v>365</v>
      </c>
      <c r="AN27" s="85" t="s">
        <v>366</v>
      </c>
      <c r="AO27" s="85" t="s">
        <v>54</v>
      </c>
      <c r="AP27" s="84">
        <v>43467</v>
      </c>
      <c r="AQ27" s="84">
        <v>43830</v>
      </c>
      <c r="AR27" s="93" t="s">
        <v>367</v>
      </c>
      <c r="AS27" s="93"/>
      <c r="AT27" s="93"/>
      <c r="AU27" s="458"/>
      <c r="AV27" s="458"/>
      <c r="AW27" s="463"/>
      <c r="AX27" s="465"/>
      <c r="AY27" s="440"/>
      <c r="AZ27" s="95"/>
      <c r="BA27" s="440"/>
      <c r="BB27" s="115"/>
      <c r="BC27" s="115"/>
      <c r="BD27" s="491"/>
      <c r="BE27" s="491"/>
      <c r="BF27" s="493"/>
      <c r="BG27" s="486"/>
      <c r="BH27" s="469"/>
      <c r="BI27" s="469"/>
      <c r="BJ27" s="489"/>
      <c r="BK27" s="115"/>
      <c r="BL27" s="115"/>
      <c r="BM27" s="491"/>
      <c r="BN27" s="491"/>
      <c r="BO27" s="493"/>
      <c r="BP27" s="486"/>
      <c r="BQ27" s="469"/>
      <c r="BR27" s="469"/>
      <c r="BS27" s="468"/>
      <c r="BT27" s="97"/>
      <c r="BU27" s="97"/>
      <c r="BV27" s="460"/>
      <c r="BW27" s="460"/>
      <c r="BX27" s="460"/>
      <c r="BY27" s="460"/>
      <c r="BZ27" s="460"/>
      <c r="CA27" s="97"/>
      <c r="CB27" s="460"/>
      <c r="CC27" s="93"/>
      <c r="CD27" s="93"/>
      <c r="CE27" s="93"/>
      <c r="CF27" s="93"/>
      <c r="CG27" s="93"/>
      <c r="CH27" s="93"/>
      <c r="CI27" s="93"/>
      <c r="CJ27" s="93"/>
      <c r="CK27" s="93"/>
      <c r="CM27" s="495"/>
      <c r="CY27" s="440"/>
      <c r="CZ27" s="440"/>
      <c r="DD27" s="440"/>
      <c r="DE27" s="440"/>
      <c r="DF27" s="440"/>
      <c r="DG27" s="442"/>
    </row>
    <row r="28" spans="1:112" ht="105.75" customHeight="1" x14ac:dyDescent="0.25">
      <c r="A28" s="437"/>
      <c r="B28" s="437"/>
      <c r="C28" s="437"/>
      <c r="D28" s="496"/>
      <c r="E28" s="497"/>
      <c r="F28" s="447"/>
      <c r="L28" s="447"/>
      <c r="M28" s="447"/>
      <c r="N28" s="444"/>
      <c r="O28" s="444"/>
      <c r="P28" s="444"/>
      <c r="Q28" s="85" t="s">
        <v>368</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3" t="str">
        <f t="shared" si="3"/>
        <v>Fuerte</v>
      </c>
      <c r="AE28" s="445"/>
      <c r="AF28" s="444"/>
      <c r="AG28" s="444"/>
      <c r="AH28" s="444"/>
      <c r="AI28" s="444"/>
      <c r="AJ28" s="444"/>
      <c r="AK28" s="444"/>
      <c r="AL28" s="444"/>
      <c r="AM28" s="85" t="s">
        <v>369</v>
      </c>
      <c r="AN28" s="85" t="s">
        <v>370</v>
      </c>
      <c r="AO28" s="93" t="s">
        <v>54</v>
      </c>
      <c r="AP28" s="84">
        <v>43467</v>
      </c>
      <c r="AQ28" s="84">
        <v>43830</v>
      </c>
      <c r="AR28" s="93" t="s">
        <v>371</v>
      </c>
      <c r="AS28" s="93"/>
      <c r="AT28" s="85"/>
      <c r="AU28" s="459"/>
      <c r="AV28" s="459"/>
      <c r="AW28" s="464"/>
      <c r="AX28" s="466"/>
      <c r="AY28" s="441"/>
      <c r="AZ28" s="96"/>
      <c r="BA28" s="441"/>
      <c r="BB28" s="115"/>
      <c r="BC28" s="119"/>
      <c r="BD28" s="492"/>
      <c r="BE28" s="492"/>
      <c r="BF28" s="494"/>
      <c r="BG28" s="487"/>
      <c r="BH28" s="470"/>
      <c r="BI28" s="470"/>
      <c r="BJ28" s="490"/>
      <c r="BK28" s="115"/>
      <c r="BL28" s="119"/>
      <c r="BM28" s="492"/>
      <c r="BN28" s="492"/>
      <c r="BO28" s="494"/>
      <c r="BP28" s="487"/>
      <c r="BQ28" s="470"/>
      <c r="BR28" s="470"/>
      <c r="BS28" s="461"/>
      <c r="BT28" s="98"/>
      <c r="BU28" s="98"/>
      <c r="BV28" s="461"/>
      <c r="BW28" s="461"/>
      <c r="BX28" s="461"/>
      <c r="BY28" s="461"/>
      <c r="BZ28" s="461"/>
      <c r="CA28" s="98"/>
      <c r="CB28" s="461"/>
      <c r="CC28" s="93"/>
      <c r="CD28" s="93"/>
      <c r="CE28" s="93"/>
      <c r="CF28" s="93"/>
      <c r="CG28" s="93"/>
      <c r="CH28" s="93"/>
      <c r="CI28" s="93"/>
      <c r="CJ28" s="93"/>
      <c r="CK28" s="93"/>
      <c r="CM28" s="495"/>
      <c r="CY28" s="441"/>
      <c r="CZ28" s="441"/>
      <c r="DD28" s="440"/>
      <c r="DE28" s="440"/>
      <c r="DF28" s="440"/>
      <c r="DG28" s="442"/>
    </row>
    <row r="29" spans="1:112" ht="105.75" customHeight="1" x14ac:dyDescent="0.25">
      <c r="A29" s="437" t="s">
        <v>54</v>
      </c>
      <c r="B29" s="437" t="s">
        <v>197</v>
      </c>
      <c r="C29" s="437" t="s">
        <v>197</v>
      </c>
      <c r="D29" s="496" t="s">
        <v>215</v>
      </c>
      <c r="E29" s="497" t="s">
        <v>358</v>
      </c>
      <c r="F29" s="447" t="s">
        <v>372</v>
      </c>
      <c r="L29" s="447" t="s">
        <v>373</v>
      </c>
      <c r="M29" s="447" t="s">
        <v>374</v>
      </c>
      <c r="N29" s="444" t="s">
        <v>9</v>
      </c>
      <c r="O29" s="444" t="s">
        <v>14</v>
      </c>
      <c r="P29" s="444" t="str">
        <f>INDEX([9]Validacion!$C$15:$G$19,'Mapa de Riesgos'!CY29:CY31,'Mapa de Riesgos'!CZ29:CZ31)</f>
        <v>Extrema</v>
      </c>
      <c r="Q29" s="85" t="s">
        <v>375</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3" t="str">
        <f t="shared" si="3"/>
        <v>Fuerte</v>
      </c>
      <c r="AE29" s="445">
        <f>(IF(AD29="Fuerte",100,IF(AD29="Moderado",50,0))+IF(AD30="Fuerte",100,IF(AD30="Moderado",50,0))+IF(AD31="Fuerte",100,IF(AD31="Moderado",50,0)))/3</f>
        <v>100</v>
      </c>
      <c r="AF29" s="444" t="str">
        <f>IF(AE29=100,"Fuerte",IF(OR(AE29=99,AE29&gt;=50),"Moderado","Débil"))</f>
        <v>Fuerte</v>
      </c>
      <c r="AG29" s="444" t="s">
        <v>150</v>
      </c>
      <c r="AH29" s="444" t="s">
        <v>152</v>
      </c>
      <c r="AI29" s="444" t="str">
        <f>VLOOKUP(IF(DE29=0,DE29+1,DE29),[9]Validacion!$J$15:$K$19,2,FALSE)</f>
        <v>Rara Vez</v>
      </c>
      <c r="AJ29" s="444" t="str">
        <f>VLOOKUP(IF(DG29=0,DG29+1,DG29),[9]Validacion!$J$23:$K$27,2,FALSE)</f>
        <v>Mayor</v>
      </c>
      <c r="AK29" s="444" t="str">
        <f>INDEX([9]Validacion!$C$15:$G$19,IF(DE29=0,DE29+1,'Mapa de Riesgos'!DE29:DE31),IF(DG29=0,DG29+1,'Mapa de Riesgos'!DG29:DG31))</f>
        <v>Alta</v>
      </c>
      <c r="AL29" s="444" t="s">
        <v>226</v>
      </c>
      <c r="AM29" s="85" t="s">
        <v>376</v>
      </c>
      <c r="AN29" s="93" t="s">
        <v>377</v>
      </c>
      <c r="AO29" s="93" t="s">
        <v>378</v>
      </c>
      <c r="AP29" s="84">
        <v>43467</v>
      </c>
      <c r="AQ29" s="84">
        <v>43830</v>
      </c>
      <c r="AR29" s="93" t="s">
        <v>379</v>
      </c>
      <c r="AS29" s="93"/>
      <c r="AT29" s="93"/>
      <c r="AU29" s="93"/>
      <c r="AV29" s="93"/>
      <c r="AW29" s="114"/>
      <c r="AX29" s="86"/>
      <c r="AY29" s="439"/>
      <c r="AZ29" s="94"/>
      <c r="BA29" s="439"/>
      <c r="BB29" s="115"/>
      <c r="BC29" s="115"/>
      <c r="BD29" s="115"/>
      <c r="BE29" s="115"/>
      <c r="BF29" s="116"/>
      <c r="BG29" s="117"/>
      <c r="BH29" s="353"/>
      <c r="BI29" s="353"/>
      <c r="BJ29" s="488"/>
      <c r="BK29" s="115"/>
      <c r="BL29" s="115"/>
      <c r="BM29" s="115"/>
      <c r="BN29" s="115"/>
      <c r="BO29" s="116"/>
      <c r="BP29" s="117"/>
      <c r="BQ29" s="353"/>
      <c r="BR29" s="353"/>
      <c r="BS29" s="460"/>
      <c r="BT29" s="118"/>
      <c r="BU29" s="118"/>
      <c r="BV29" s="118"/>
      <c r="BW29" s="118"/>
      <c r="BX29" s="118"/>
      <c r="BY29" s="118"/>
      <c r="BZ29" s="118"/>
      <c r="CA29" s="118"/>
      <c r="CB29" s="118"/>
      <c r="CC29" s="93"/>
      <c r="CD29" s="93"/>
      <c r="CE29" s="93"/>
      <c r="CF29" s="93"/>
      <c r="CG29" s="93"/>
      <c r="CH29" s="93"/>
      <c r="CI29" s="93"/>
      <c r="CJ29" s="93"/>
      <c r="CK29" s="93"/>
      <c r="CM29" s="495"/>
      <c r="CY29" s="439">
        <f>VLOOKUP(N29,[9]Validacion!$I$15:$M$19,2,FALSE)</f>
        <v>3</v>
      </c>
      <c r="CZ29" s="439">
        <f>VLOOKUP(O29,[9]Validacion!$I$23:$J$27,2,FALSE)</f>
        <v>4</v>
      </c>
      <c r="DD29" s="439">
        <f>VLOOKUP($N29,[9]Validacion!$I$15:$M$19,2,FALSE)</f>
        <v>3</v>
      </c>
      <c r="DE29" s="439">
        <f>IF(AF29="Fuerte",DD29-2,IF(AND(AF29="Moderado",AG29="Directamente",AH29="Directamente"),DD29-1,IF(AND(AF29="Moderado",AG29="No Disminuye",AH29="Directamente"),DD29,IF(AND(AF29="Moderado",AG29="Directamente",AH29="No Disminuye"),DD29-1,DD29))))</f>
        <v>1</v>
      </c>
      <c r="DF29" s="439">
        <f>VLOOKUP($O29,[9]Validacion!$I$23:$J$27,2,FALSE)</f>
        <v>4</v>
      </c>
      <c r="DG29" s="442">
        <f>IF(AF29="Fuerte",DF29,IF(AND(AF29="Moderado",AG29="Directamente",AH29="Directamente"),DF29-1,IF(AND(AF29="Moderado",AG29="No Disminuye",AH29="Directamente"),DF29-1,IF(AND(AF29="Moderado",AG29="Directamente",AH29="No Disminuye"),DF29,DF29))))</f>
        <v>4</v>
      </c>
    </row>
    <row r="30" spans="1:112" ht="105.75" customHeight="1" x14ac:dyDescent="0.25">
      <c r="A30" s="437"/>
      <c r="B30" s="437"/>
      <c r="C30" s="437"/>
      <c r="D30" s="496"/>
      <c r="E30" s="497"/>
      <c r="F30" s="447"/>
      <c r="L30" s="447"/>
      <c r="M30" s="447"/>
      <c r="N30" s="444"/>
      <c r="O30" s="444"/>
      <c r="P30" s="444"/>
      <c r="Q30" s="85" t="s">
        <v>380</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3" t="str">
        <f t="shared" si="3"/>
        <v>Fuerte</v>
      </c>
      <c r="AE30" s="445"/>
      <c r="AF30" s="444"/>
      <c r="AG30" s="444"/>
      <c r="AH30" s="444"/>
      <c r="AI30" s="444"/>
      <c r="AJ30" s="444"/>
      <c r="AK30" s="444"/>
      <c r="AL30" s="444"/>
      <c r="AM30" s="85" t="s">
        <v>381</v>
      </c>
      <c r="AN30" s="93" t="s">
        <v>382</v>
      </c>
      <c r="AO30" s="93" t="s">
        <v>378</v>
      </c>
      <c r="AP30" s="84">
        <v>43467</v>
      </c>
      <c r="AQ30" s="84">
        <v>43830</v>
      </c>
      <c r="AR30" s="93" t="s">
        <v>383</v>
      </c>
      <c r="AS30" s="93"/>
      <c r="AT30" s="93"/>
      <c r="AU30" s="458"/>
      <c r="AV30" s="458"/>
      <c r="AW30" s="463"/>
      <c r="AX30" s="465"/>
      <c r="AY30" s="440"/>
      <c r="AZ30" s="95"/>
      <c r="BA30" s="440"/>
      <c r="BB30" s="115"/>
      <c r="BC30" s="115"/>
      <c r="BD30" s="491"/>
      <c r="BE30" s="491"/>
      <c r="BF30" s="493"/>
      <c r="BG30" s="486"/>
      <c r="BH30" s="469"/>
      <c r="BI30" s="469"/>
      <c r="BJ30" s="489"/>
      <c r="BK30" s="115"/>
      <c r="BL30" s="115"/>
      <c r="BM30" s="491"/>
      <c r="BN30" s="491"/>
      <c r="BO30" s="493"/>
      <c r="BP30" s="486"/>
      <c r="BQ30" s="469"/>
      <c r="BR30" s="469"/>
      <c r="BS30" s="468"/>
      <c r="BT30" s="97"/>
      <c r="BU30" s="97"/>
      <c r="BV30" s="460"/>
      <c r="BW30" s="460"/>
      <c r="BX30" s="460"/>
      <c r="BY30" s="460"/>
      <c r="BZ30" s="460"/>
      <c r="CA30" s="97"/>
      <c r="CB30" s="460"/>
      <c r="CC30" s="93"/>
      <c r="CD30" s="93"/>
      <c r="CE30" s="93"/>
      <c r="CF30" s="93"/>
      <c r="CG30" s="93"/>
      <c r="CH30" s="93"/>
      <c r="CI30" s="93"/>
      <c r="CJ30" s="93"/>
      <c r="CK30" s="93"/>
      <c r="CM30" s="495"/>
      <c r="CY30" s="440"/>
      <c r="CZ30" s="440"/>
      <c r="DD30" s="440"/>
      <c r="DE30" s="440"/>
      <c r="DF30" s="440"/>
      <c r="DG30" s="442"/>
    </row>
    <row r="31" spans="1:112" ht="108" customHeight="1" x14ac:dyDescent="0.25">
      <c r="A31" s="437"/>
      <c r="B31" s="437"/>
      <c r="C31" s="437"/>
      <c r="D31" s="496"/>
      <c r="E31" s="497"/>
      <c r="F31" s="447"/>
      <c r="L31" s="447"/>
      <c r="M31" s="447"/>
      <c r="N31" s="444"/>
      <c r="O31" s="444"/>
      <c r="P31" s="444"/>
      <c r="Q31" s="85" t="s">
        <v>368</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3" t="str">
        <f t="shared" si="3"/>
        <v>Fuerte</v>
      </c>
      <c r="AE31" s="445"/>
      <c r="AF31" s="444"/>
      <c r="AG31" s="444"/>
      <c r="AH31" s="444"/>
      <c r="AI31" s="444"/>
      <c r="AJ31" s="444"/>
      <c r="AK31" s="444"/>
      <c r="AL31" s="444"/>
      <c r="AM31" s="85" t="s">
        <v>369</v>
      </c>
      <c r="AN31" s="85" t="s">
        <v>370</v>
      </c>
      <c r="AO31" s="93" t="s">
        <v>54</v>
      </c>
      <c r="AP31" s="84">
        <v>43467</v>
      </c>
      <c r="AQ31" s="84">
        <v>43830</v>
      </c>
      <c r="AR31" s="93" t="s">
        <v>371</v>
      </c>
      <c r="AS31" s="93"/>
      <c r="AT31" s="85"/>
      <c r="AU31" s="459"/>
      <c r="AV31" s="459"/>
      <c r="AW31" s="464"/>
      <c r="AX31" s="466"/>
      <c r="AY31" s="441"/>
      <c r="AZ31" s="96"/>
      <c r="BA31" s="441"/>
      <c r="BB31" s="115"/>
      <c r="BC31" s="119"/>
      <c r="BD31" s="492"/>
      <c r="BE31" s="492"/>
      <c r="BF31" s="494"/>
      <c r="BG31" s="487"/>
      <c r="BH31" s="470"/>
      <c r="BI31" s="470"/>
      <c r="BJ31" s="490"/>
      <c r="BK31" s="115"/>
      <c r="BL31" s="119"/>
      <c r="BM31" s="492"/>
      <c r="BN31" s="492"/>
      <c r="BO31" s="494"/>
      <c r="BP31" s="487"/>
      <c r="BQ31" s="470"/>
      <c r="BR31" s="470"/>
      <c r="BS31" s="461"/>
      <c r="BT31" s="98"/>
      <c r="BU31" s="98"/>
      <c r="BV31" s="461"/>
      <c r="BW31" s="461"/>
      <c r="BX31" s="461"/>
      <c r="BY31" s="461"/>
      <c r="BZ31" s="461"/>
      <c r="CA31" s="98"/>
      <c r="CB31" s="461"/>
      <c r="CC31" s="93"/>
      <c r="CD31" s="93"/>
      <c r="CE31" s="93"/>
      <c r="CF31" s="93"/>
      <c r="CG31" s="93"/>
      <c r="CH31" s="93"/>
      <c r="CI31" s="93"/>
      <c r="CJ31" s="93"/>
      <c r="CK31" s="93"/>
      <c r="CM31" s="495"/>
      <c r="CY31" s="441"/>
      <c r="CZ31" s="441"/>
      <c r="DD31" s="440"/>
      <c r="DE31" s="440"/>
      <c r="DF31" s="440"/>
      <c r="DG31" s="442"/>
    </row>
    <row r="32" spans="1:112" ht="174.75" customHeight="1" x14ac:dyDescent="0.25">
      <c r="A32" s="93" t="s">
        <v>52</v>
      </c>
      <c r="B32" s="93" t="s">
        <v>197</v>
      </c>
      <c r="C32" s="93" t="s">
        <v>197</v>
      </c>
      <c r="D32" s="133" t="s">
        <v>214</v>
      </c>
      <c r="E32" s="134" t="s">
        <v>384</v>
      </c>
      <c r="F32" s="134" t="s">
        <v>385</v>
      </c>
      <c r="L32" s="134" t="s">
        <v>386</v>
      </c>
      <c r="M32" s="134" t="s">
        <v>387</v>
      </c>
      <c r="N32" s="90" t="s">
        <v>10</v>
      </c>
      <c r="O32" s="90" t="s">
        <v>14</v>
      </c>
      <c r="P32" s="90" t="str">
        <f>INDEX([9]Validacion!$C$15:$G$19,'Mapa de Riesgos'!CY32:CY32,'Mapa de Riesgos'!CZ32:CZ32)</f>
        <v>Alta</v>
      </c>
      <c r="Q32" s="119" t="s">
        <v>388</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3"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389</v>
      </c>
      <c r="AN32" s="85" t="s">
        <v>366</v>
      </c>
      <c r="AO32" s="85" t="s">
        <v>52</v>
      </c>
      <c r="AP32" s="84">
        <v>43467</v>
      </c>
      <c r="AQ32" s="84">
        <v>43830</v>
      </c>
      <c r="AR32" s="93" t="s">
        <v>390</v>
      </c>
      <c r="AS32" s="93"/>
      <c r="AT32" s="93"/>
      <c r="AU32" s="93"/>
      <c r="AV32" s="93"/>
      <c r="AW32" s="114"/>
      <c r="AX32" s="86"/>
      <c r="AY32" s="94"/>
      <c r="AZ32" s="94"/>
      <c r="BA32" s="94"/>
      <c r="BB32" s="115"/>
      <c r="BC32" s="115"/>
      <c r="BD32" s="115"/>
      <c r="BE32" s="115"/>
      <c r="BF32" s="116"/>
      <c r="BG32" s="117"/>
      <c r="BH32" s="135"/>
      <c r="BI32" s="135"/>
      <c r="BJ32" s="136"/>
      <c r="BK32" s="115"/>
      <c r="BL32" s="115"/>
      <c r="BM32" s="115"/>
      <c r="BN32" s="115"/>
      <c r="BO32" s="116"/>
      <c r="BP32" s="117"/>
      <c r="BQ32" s="135"/>
      <c r="BR32" s="135"/>
      <c r="BS32" s="97"/>
      <c r="BT32" s="118"/>
      <c r="BU32" s="118"/>
      <c r="BV32" s="118"/>
      <c r="BW32" s="118"/>
      <c r="BX32" s="118"/>
      <c r="BY32" s="118"/>
      <c r="BZ32" s="118"/>
      <c r="CA32" s="118"/>
      <c r="CB32" s="118"/>
      <c r="CC32" s="93"/>
      <c r="CD32" s="93"/>
      <c r="CE32" s="93"/>
      <c r="CF32" s="93"/>
      <c r="CG32" s="93"/>
      <c r="CH32" s="93"/>
      <c r="CI32" s="93"/>
      <c r="CJ32" s="93"/>
      <c r="CK32" s="93"/>
      <c r="CM32" s="137"/>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 customHeight="1" x14ac:dyDescent="0.25">
      <c r="A33" s="437" t="s">
        <v>25</v>
      </c>
      <c r="B33" s="437" t="s">
        <v>27</v>
      </c>
      <c r="C33" s="437" t="s">
        <v>27</v>
      </c>
      <c r="D33" s="485" t="s">
        <v>391</v>
      </c>
      <c r="E33" s="437" t="s">
        <v>392</v>
      </c>
      <c r="F33" s="447" t="s">
        <v>393</v>
      </c>
      <c r="L33" s="437" t="s">
        <v>394</v>
      </c>
      <c r="M33" s="437" t="s">
        <v>395</v>
      </c>
      <c r="N33" s="444" t="s">
        <v>10</v>
      </c>
      <c r="O33" s="444" t="s">
        <v>14</v>
      </c>
      <c r="P33" s="444" t="str">
        <f>INDEX([9]Validacion!$C$15:$G$19,'Mapa de Riesgos'!CY33:CY34,'Mapa de Riesgos'!CZ33:CZ34)</f>
        <v>Alta</v>
      </c>
      <c r="Q33" s="93" t="s">
        <v>396</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3" t="str">
        <f t="shared" si="3"/>
        <v>Fuerte</v>
      </c>
      <c r="AE33" s="444">
        <f>(IF(AD33="Fuerte",100,IF(AD33="Moderado",50,0))+IF(AD34="Fuerte",100,IF(AD34="Moderado",50,0)))/2</f>
        <v>100</v>
      </c>
      <c r="AF33" s="444" t="str">
        <f>IF(AE33=100,"Fuerte",IF(OR(AE33=99,AE33&gt;=50),"Moderado","Débil"))</f>
        <v>Fuerte</v>
      </c>
      <c r="AG33" s="444" t="s">
        <v>150</v>
      </c>
      <c r="AH33" s="444" t="s">
        <v>152</v>
      </c>
      <c r="AI33" s="444" t="str">
        <f>VLOOKUP(IF(DE33=0,DE33+1,DE33),[9]Validacion!$J$15:$K$19,2,FALSE)</f>
        <v>Rara Vez</v>
      </c>
      <c r="AJ33" s="444" t="str">
        <f>VLOOKUP(IF(DG33=0,DG33+1,DG33),[9]Validacion!$J$23:$K$27,2,FALSE)</f>
        <v>Mayor</v>
      </c>
      <c r="AK33" s="444" t="str">
        <f>INDEX([9]Validacion!$C$15:$G$19,IF(DE33=0,DE33+1,'Mapa de Riesgos'!DE33:DE34),IF(DG33=0,DG33+1,'Mapa de Riesgos'!DG33:DG34))</f>
        <v>Alta</v>
      </c>
      <c r="AL33" s="444" t="s">
        <v>226</v>
      </c>
      <c r="AM33" s="93" t="s">
        <v>397</v>
      </c>
      <c r="AN33" s="93" t="s">
        <v>398</v>
      </c>
      <c r="AO33" s="93" t="s">
        <v>25</v>
      </c>
      <c r="AP33" s="84">
        <v>43467</v>
      </c>
      <c r="AQ33" s="84">
        <v>43830</v>
      </c>
      <c r="AR33" s="93" t="s">
        <v>341</v>
      </c>
      <c r="AS33" s="452"/>
      <c r="AT33" s="452"/>
      <c r="AU33" s="93"/>
      <c r="AV33" s="93"/>
      <c r="AW33" s="138"/>
      <c r="AX33" s="86"/>
      <c r="AY33" s="439"/>
      <c r="AZ33" s="94"/>
      <c r="BA33" s="439"/>
      <c r="BB33" s="91"/>
      <c r="BC33" s="91"/>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93"/>
      <c r="CD33" s="93"/>
      <c r="CE33" s="93"/>
      <c r="CF33" s="93"/>
      <c r="CG33" s="93"/>
      <c r="CH33" s="93"/>
      <c r="CI33" s="93"/>
      <c r="CJ33" s="93"/>
      <c r="CK33" s="93"/>
      <c r="CY33" s="439">
        <f>VLOOKUP(N33,[9]Validacion!$I$15:$M$19,2,FALSE)</f>
        <v>2</v>
      </c>
      <c r="CZ33" s="439">
        <f>VLOOKUP(O33,[9]Validacion!$I$23:$J$27,2,FALSE)</f>
        <v>4</v>
      </c>
      <c r="DD33" s="439">
        <f>VLOOKUP($N33,[9]Validacion!$I$15:$M$19,2,FALSE)</f>
        <v>2</v>
      </c>
      <c r="DE33" s="439">
        <f>IF(AF33="Fuerte",DD33-2,IF(AND(AF33="Moderado",AG33="Directamente",AH33="Directamente"),DD33-1,IF(AND(AF33="Moderado",AG33="No Disminuye",AH33="Directamente"),DD33,IF(AND(AF33="Moderado",AG33="Directamente",AH33="No Disminuye"),DD33-1,DD33))))</f>
        <v>0</v>
      </c>
      <c r="DF33" s="439">
        <f>VLOOKUP($O33,[9]Validacion!$I$23:$J$27,2,FALSE)</f>
        <v>4</v>
      </c>
      <c r="DG33" s="442">
        <f>IF(AF33="Fuerte",DF33,IF(AND(AF33="Moderado",AG33="Directamente",AH33="Directamente"),DF33-1,IF(AND(AF33="Moderado",AG33="No Disminuye",AH33="Directamente"),DF33-1,IF(AND(AF33="Moderado",AG33="Directamente",AH33="No Disminuye"),DF33,DF33))))</f>
        <v>4</v>
      </c>
    </row>
    <row r="34" spans="1:111" ht="102" customHeight="1" x14ac:dyDescent="0.25">
      <c r="A34" s="437"/>
      <c r="B34" s="437"/>
      <c r="C34" s="437"/>
      <c r="D34" s="485"/>
      <c r="E34" s="437"/>
      <c r="F34" s="447"/>
      <c r="L34" s="437"/>
      <c r="M34" s="437"/>
      <c r="N34" s="444"/>
      <c r="O34" s="444"/>
      <c r="P34" s="444"/>
      <c r="Q34" s="93" t="s">
        <v>399</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3" t="str">
        <f t="shared" si="3"/>
        <v>Fuerte</v>
      </c>
      <c r="AE34" s="444"/>
      <c r="AF34" s="444"/>
      <c r="AG34" s="444"/>
      <c r="AH34" s="444"/>
      <c r="AI34" s="444"/>
      <c r="AJ34" s="444"/>
      <c r="AK34" s="444"/>
      <c r="AL34" s="444"/>
      <c r="AM34" s="93" t="s">
        <v>400</v>
      </c>
      <c r="AN34" s="93" t="s">
        <v>401</v>
      </c>
      <c r="AO34" s="93" t="s">
        <v>25</v>
      </c>
      <c r="AP34" s="84">
        <v>43467</v>
      </c>
      <c r="AQ34" s="84">
        <v>43830</v>
      </c>
      <c r="AR34" s="93" t="s">
        <v>402</v>
      </c>
      <c r="AS34" s="453"/>
      <c r="AT34" s="453"/>
      <c r="AU34" s="93"/>
      <c r="AV34" s="93"/>
      <c r="AW34" s="139"/>
      <c r="AX34" s="86"/>
      <c r="AY34" s="441"/>
      <c r="AZ34" s="96"/>
      <c r="BA34" s="441"/>
      <c r="BB34" s="92"/>
      <c r="BC34" s="92"/>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93"/>
      <c r="CD34" s="93"/>
      <c r="CE34" s="93"/>
      <c r="CF34" s="93"/>
      <c r="CG34" s="93"/>
      <c r="CH34" s="93"/>
      <c r="CI34" s="93"/>
      <c r="CJ34" s="93"/>
      <c r="CK34" s="93"/>
      <c r="CY34" s="441"/>
      <c r="CZ34" s="441"/>
      <c r="DD34" s="441"/>
      <c r="DE34" s="441"/>
      <c r="DF34" s="441"/>
      <c r="DG34" s="442"/>
    </row>
    <row r="35" spans="1:111" ht="134.25" customHeight="1" x14ac:dyDescent="0.25">
      <c r="A35" s="437" t="s">
        <v>25</v>
      </c>
      <c r="B35" s="437" t="s">
        <v>27</v>
      </c>
      <c r="C35" s="437" t="s">
        <v>27</v>
      </c>
      <c r="D35" s="484" t="s">
        <v>213</v>
      </c>
      <c r="E35" s="437" t="s">
        <v>403</v>
      </c>
      <c r="F35" s="447" t="s">
        <v>404</v>
      </c>
      <c r="L35" s="447" t="s">
        <v>405</v>
      </c>
      <c r="M35" s="447" t="s">
        <v>406</v>
      </c>
      <c r="N35" s="444" t="s">
        <v>10</v>
      </c>
      <c r="O35" s="444" t="s">
        <v>14</v>
      </c>
      <c r="P35" s="444" t="str">
        <f>INDEX([9]Validacion!$C$15:$G$19,'Mapa de Riesgos'!CY35:CY36,'Mapa de Riesgos'!CZ35:CZ36)</f>
        <v>Alta</v>
      </c>
      <c r="Q35" s="93" t="s">
        <v>407</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3" t="str">
        <f>IF(AND(AA35="Moderado",AB35="Moderado",AC35=100),"Moderado",IF(AC35=200,"Fuerte",IF(OR(AC35=150,),"Moderado","Débil")))</f>
        <v>Fuerte</v>
      </c>
      <c r="AE35" s="444">
        <f>(IF(AD35="Fuerte",100,IF(AD35="Moderado",50,0))+IF(AD36="Fuerte",100,IF(AD36="Moderado",50,0)))/2</f>
        <v>100</v>
      </c>
      <c r="AF35" s="444" t="str">
        <f>IF(AE35=100,"Fuerte",IF(OR(AE35=99,AE35&gt;=50),"Moderado","Débil"))</f>
        <v>Fuerte</v>
      </c>
      <c r="AG35" s="444" t="s">
        <v>150</v>
      </c>
      <c r="AH35" s="444" t="s">
        <v>152</v>
      </c>
      <c r="AI35" s="444" t="str">
        <f>VLOOKUP(IF(DE35=0,DE35+1,DE35),[9]Validacion!$J$15:$K$19,2,FALSE)</f>
        <v>Rara Vez</v>
      </c>
      <c r="AJ35" s="444" t="str">
        <f>VLOOKUP(IF(DG35=0,DG35+1,DG35),[9]Validacion!$J$23:$K$27,2,FALSE)</f>
        <v>Mayor</v>
      </c>
      <c r="AK35" s="444" t="str">
        <f>INDEX([9]Validacion!$C$15:$G$19,IF(DE35=0,DE35+1,'Mapa de Riesgos'!DE35:DE36),IF(DG35=0,DG35+1,'Mapa de Riesgos'!DG35:DG36))</f>
        <v>Alta</v>
      </c>
      <c r="AL35" s="444" t="s">
        <v>226</v>
      </c>
      <c r="AM35" s="93" t="s">
        <v>408</v>
      </c>
      <c r="AN35" s="93" t="s">
        <v>313</v>
      </c>
      <c r="AO35" s="93" t="s">
        <v>25</v>
      </c>
      <c r="AP35" s="84">
        <v>43467</v>
      </c>
      <c r="AQ35" s="84">
        <v>43830</v>
      </c>
      <c r="AR35" s="93" t="s">
        <v>409</v>
      </c>
      <c r="AS35" s="452"/>
      <c r="AT35" s="452"/>
      <c r="AU35" s="93"/>
      <c r="AV35" s="93"/>
      <c r="AW35" s="90"/>
      <c r="AX35" s="86"/>
      <c r="AY35" s="439"/>
      <c r="AZ35" s="94"/>
      <c r="BA35" s="439"/>
      <c r="BB35" s="452"/>
      <c r="BC35" s="452"/>
      <c r="BD35" s="93"/>
      <c r="BE35" s="90"/>
      <c r="BF35" s="90"/>
      <c r="BG35" s="86"/>
      <c r="BH35" s="439"/>
      <c r="BI35" s="439"/>
      <c r="BJ35" s="460"/>
      <c r="BK35" s="452"/>
      <c r="BL35" s="452"/>
      <c r="BM35" s="93"/>
      <c r="BN35" s="90"/>
      <c r="BO35" s="90"/>
      <c r="BP35" s="86"/>
      <c r="BQ35" s="439"/>
      <c r="BR35" s="439"/>
      <c r="BS35" s="439"/>
      <c r="BT35" s="118"/>
      <c r="BU35" s="118"/>
      <c r="BV35" s="118"/>
      <c r="BW35" s="118"/>
      <c r="BX35" s="118"/>
      <c r="BY35" s="118"/>
      <c r="BZ35" s="118"/>
      <c r="CA35" s="118"/>
      <c r="CB35" s="118"/>
      <c r="CC35" s="93"/>
      <c r="CD35" s="93"/>
      <c r="CE35" s="93"/>
      <c r="CF35" s="93"/>
      <c r="CG35" s="93"/>
      <c r="CH35" s="93"/>
      <c r="CI35" s="93"/>
      <c r="CJ35" s="93"/>
      <c r="CK35" s="93"/>
      <c r="CY35" s="439">
        <f>VLOOKUP(N35,[9]Validacion!$I$15:$M$19,2,FALSE)</f>
        <v>2</v>
      </c>
      <c r="CZ35" s="439">
        <f>VLOOKUP(O35,[9]Validacion!$I$23:$J$27,2,FALSE)</f>
        <v>4</v>
      </c>
      <c r="DD35" s="439">
        <f>VLOOKUP($N35,[9]Validacion!$I$15:$M$19,2,FALSE)</f>
        <v>2</v>
      </c>
      <c r="DE35" s="439">
        <f>IF(AF35="Fuerte",DD35-2,IF(AND(AF35="Moderado",AG35="Directamente",AH35="Directamente"),DD35-1,IF(AND(AF35="Moderado",AG35="No Disminuye",AH35="Directamente"),DD35,IF(AND(AF35="Moderado",AG35="Directamente",AH35="No Disminuye"),DD35-1,DD35))))</f>
        <v>0</v>
      </c>
      <c r="DF35" s="439">
        <f>VLOOKUP($O35,[9]Validacion!$I$23:$J$27,2,FALSE)</f>
        <v>4</v>
      </c>
      <c r="DG35" s="442">
        <f>IF(AF35="Fuerte",DF35,IF(AND(AF35="Moderado",AG35="Directamente",AH35="Directamente"),DF35-1,IF(AND(AF35="Moderado",AG35="No Disminuye",AH35="Directamente"),DF35-1,IF(AND(AF35="Moderado",AG35="Directamente",AH35="No Disminuye"),DF35,DF35))))</f>
        <v>4</v>
      </c>
    </row>
    <row r="36" spans="1:111" ht="99" customHeight="1" x14ac:dyDescent="0.25">
      <c r="A36" s="437"/>
      <c r="B36" s="437"/>
      <c r="C36" s="437"/>
      <c r="D36" s="484"/>
      <c r="E36" s="437"/>
      <c r="F36" s="447"/>
      <c r="L36" s="447"/>
      <c r="M36" s="447"/>
      <c r="N36" s="444"/>
      <c r="O36" s="444"/>
      <c r="P36" s="444"/>
      <c r="Q36" s="93" t="s">
        <v>410</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3" t="str">
        <f>IF(AND(AA36="Moderado",AB36="Moderado",AC36=100),"Moderado",IF(AC36=200,"Fuerte",IF(OR(AC36=150,),"Moderado","Débil")))</f>
        <v>Fuerte</v>
      </c>
      <c r="AE36" s="444"/>
      <c r="AF36" s="444"/>
      <c r="AG36" s="444"/>
      <c r="AH36" s="444"/>
      <c r="AI36" s="444"/>
      <c r="AJ36" s="444"/>
      <c r="AK36" s="444"/>
      <c r="AL36" s="444"/>
      <c r="AM36" s="93" t="s">
        <v>411</v>
      </c>
      <c r="AN36" s="93" t="s">
        <v>412</v>
      </c>
      <c r="AO36" s="93" t="s">
        <v>25</v>
      </c>
      <c r="AP36" s="84">
        <v>43467</v>
      </c>
      <c r="AQ36" s="84">
        <v>43830</v>
      </c>
      <c r="AR36" s="93" t="s">
        <v>413</v>
      </c>
      <c r="AS36" s="453"/>
      <c r="AT36" s="453"/>
      <c r="AU36" s="93"/>
      <c r="AV36" s="93"/>
      <c r="AW36" s="114"/>
      <c r="AX36" s="86"/>
      <c r="AY36" s="441"/>
      <c r="AZ36" s="96"/>
      <c r="BA36" s="441"/>
      <c r="BB36" s="453"/>
      <c r="BC36" s="453"/>
      <c r="BD36" s="93"/>
      <c r="BE36" s="93"/>
      <c r="BF36" s="114"/>
      <c r="BG36" s="86"/>
      <c r="BH36" s="441"/>
      <c r="BI36" s="441"/>
      <c r="BJ36" s="461"/>
      <c r="BK36" s="453"/>
      <c r="BL36" s="453"/>
      <c r="BM36" s="93"/>
      <c r="BN36" s="93"/>
      <c r="BO36" s="114"/>
      <c r="BP36" s="86"/>
      <c r="BQ36" s="441"/>
      <c r="BR36" s="441"/>
      <c r="BS36" s="441"/>
      <c r="BT36" s="118"/>
      <c r="BU36" s="118"/>
      <c r="BV36" s="118"/>
      <c r="BW36" s="118"/>
      <c r="BX36" s="118"/>
      <c r="BY36" s="118"/>
      <c r="BZ36" s="118"/>
      <c r="CA36" s="118"/>
      <c r="CB36" s="118"/>
      <c r="CC36" s="93"/>
      <c r="CD36" s="93"/>
      <c r="CE36" s="93"/>
      <c r="CF36" s="93"/>
      <c r="CG36" s="93"/>
      <c r="CH36" s="93"/>
      <c r="CI36" s="93"/>
      <c r="CJ36" s="93"/>
      <c r="CK36" s="93"/>
      <c r="CY36" s="441"/>
      <c r="CZ36" s="441"/>
      <c r="DD36" s="441"/>
      <c r="DE36" s="441"/>
      <c r="DF36" s="441"/>
      <c r="DG36" s="442"/>
    </row>
    <row r="37" spans="1:111" ht="99" customHeight="1" x14ac:dyDescent="0.25">
      <c r="A37" s="437" t="s">
        <v>24</v>
      </c>
      <c r="B37" s="437" t="s">
        <v>27</v>
      </c>
      <c r="C37" s="437" t="s">
        <v>27</v>
      </c>
      <c r="D37" s="477" t="s">
        <v>202</v>
      </c>
      <c r="E37" s="437" t="s">
        <v>414</v>
      </c>
      <c r="F37" s="437" t="s">
        <v>415</v>
      </c>
      <c r="L37" s="437" t="s">
        <v>416</v>
      </c>
      <c r="M37" s="437" t="s">
        <v>417</v>
      </c>
      <c r="N37" s="444" t="s">
        <v>10</v>
      </c>
      <c r="O37" s="444" t="s">
        <v>14</v>
      </c>
      <c r="P37" s="444" t="str">
        <f>INDEX([9]Validacion!$C$15:$G$19,'Mapa de Riesgos'!CY37:CY40,'Mapa de Riesgos'!CZ37:CZ40)</f>
        <v>Alta</v>
      </c>
      <c r="Q37" s="93" t="s">
        <v>418</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3" t="str">
        <f t="shared" si="3"/>
        <v>Fuerte</v>
      </c>
      <c r="AE37" s="445">
        <f>(IF(AD37="Fuerte",100,IF(AD37="Moderado",50,0))+IF(AD38="Fuerte",100,IF(AD38="Moderado",50,0))+IF(AD39="Fuerte",100,IF(AD39="Moderado",50,0))+IF(AD40="Fuerte",100,IF(AD40="Moderado",50,0)))/4</f>
        <v>100</v>
      </c>
      <c r="AF37" s="444" t="str">
        <f>IF(AE37=100,"Fuerte",IF(OR(AE37=99,AE37&gt;=50),"Moderado","Débil"))</f>
        <v>Fuerte</v>
      </c>
      <c r="AG37" s="444" t="s">
        <v>150</v>
      </c>
      <c r="AH37" s="444" t="s">
        <v>152</v>
      </c>
      <c r="AI37" s="444" t="str">
        <f>VLOOKUP(IF(DE37=0,DE37+1,DE37),[9]Validacion!$J$15:$K$19,2,FALSE)</f>
        <v>Rara Vez</v>
      </c>
      <c r="AJ37" s="444" t="str">
        <f>VLOOKUP(IF(DG37=0,DG37+1,DG37),[9]Validacion!$J$23:$K$27,2,FALSE)</f>
        <v>Mayor</v>
      </c>
      <c r="AK37" s="444" t="str">
        <f>INDEX([9]Validacion!$C$15:$G$19,IF(DE37=0,DE37+1,'Mapa de Riesgos'!DE37:DE40),IF(DG37=0,DG37+1,'Mapa de Riesgos'!DG37:DG40))</f>
        <v>Alta</v>
      </c>
      <c r="AL37" s="444" t="s">
        <v>226</v>
      </c>
      <c r="AM37" s="93" t="s">
        <v>419</v>
      </c>
      <c r="AN37" s="93" t="s">
        <v>420</v>
      </c>
      <c r="AO37" s="93" t="s">
        <v>421</v>
      </c>
      <c r="AP37" s="84">
        <v>43467</v>
      </c>
      <c r="AQ37" s="84">
        <v>43830</v>
      </c>
      <c r="AR37" s="93" t="s">
        <v>422</v>
      </c>
      <c r="AS37" s="140"/>
      <c r="AT37" s="140"/>
      <c r="AU37" s="93"/>
      <c r="AV37" s="85"/>
      <c r="AW37" s="120"/>
      <c r="AX37" s="86"/>
      <c r="AY37" s="439"/>
      <c r="AZ37" s="94"/>
      <c r="BA37" s="439"/>
      <c r="BB37" s="140"/>
      <c r="BC37" s="140"/>
      <c r="BD37" s="93"/>
      <c r="BE37" s="85"/>
      <c r="BF37" s="120"/>
      <c r="BG37" s="86"/>
      <c r="BH37" s="439"/>
      <c r="BI37" s="439"/>
      <c r="BJ37" s="140" t="s">
        <v>423</v>
      </c>
      <c r="BK37" s="140"/>
      <c r="BL37" s="140"/>
      <c r="BM37" s="93"/>
      <c r="BN37" s="85"/>
      <c r="BO37" s="120"/>
      <c r="BP37" s="86"/>
      <c r="BQ37" s="439"/>
      <c r="BR37" s="439"/>
      <c r="BS37" s="140"/>
      <c r="BT37" s="140"/>
      <c r="BU37" s="93"/>
      <c r="BV37" s="85"/>
      <c r="BW37" s="120"/>
      <c r="BX37" s="86"/>
      <c r="BY37" s="439"/>
      <c r="BZ37" s="439"/>
      <c r="CA37" s="118"/>
      <c r="CB37" s="118"/>
      <c r="CC37" s="93"/>
      <c r="CD37" s="93"/>
      <c r="CE37" s="93"/>
      <c r="CF37" s="93"/>
      <c r="CG37" s="93"/>
      <c r="CH37" s="93"/>
      <c r="CI37" s="93"/>
      <c r="CJ37" s="93"/>
      <c r="CK37" s="93"/>
      <c r="CY37" s="439">
        <f>VLOOKUP(N37,[9]Validacion!$I$15:$M$19,2,FALSE)</f>
        <v>2</v>
      </c>
      <c r="CZ37" s="439">
        <f>VLOOKUP(O37,[9]Validacion!$I$23:$J$27,2,FALSE)</f>
        <v>4</v>
      </c>
      <c r="DD37" s="439">
        <f>VLOOKUP($N37,[9]Validacion!$I$15:$M$19,2,FALSE)</f>
        <v>2</v>
      </c>
      <c r="DE37" s="439">
        <f>IF(AF37="Fuerte",DD37-2,IF(AND(AF37="Moderado",AG37="Directamente",AH37="Directamente"),DD37-1,IF(AND(AF37="Moderado",AG37="No Disminuye",AH37="Directamente"),DD37,IF(AND(AF37="Moderado",AG37="Directamente",AH37="No Disminuye"),DD37-1,DD37))))</f>
        <v>0</v>
      </c>
      <c r="DF37" s="439">
        <f>VLOOKUP($O37,[9]Validacion!$I$23:$J$27,2,FALSE)</f>
        <v>4</v>
      </c>
      <c r="DG37" s="442">
        <f>IF(AF37="Fuerte",DF37,IF(AND(AF37="Moderado",AG37="Directamente",AH37="Directamente"),DF37-1,IF(AND(AF37="Moderado",AG37="No Disminuye",AH37="Directamente"),DF37-1,IF(AND(AF37="Moderado",AG37="Directamente",AH37="No Disminuye"),DF37,DF37))))</f>
        <v>4</v>
      </c>
    </row>
    <row r="38" spans="1:111" ht="107.25" customHeight="1" x14ac:dyDescent="0.25">
      <c r="A38" s="437"/>
      <c r="B38" s="437"/>
      <c r="C38" s="437"/>
      <c r="D38" s="477"/>
      <c r="E38" s="437"/>
      <c r="F38" s="437"/>
      <c r="L38" s="437"/>
      <c r="M38" s="437"/>
      <c r="N38" s="444"/>
      <c r="O38" s="444"/>
      <c r="P38" s="444"/>
      <c r="Q38" s="93" t="s">
        <v>424</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3" t="str">
        <f t="shared" si="3"/>
        <v>Fuerte</v>
      </c>
      <c r="AE38" s="445"/>
      <c r="AF38" s="444"/>
      <c r="AG38" s="444"/>
      <c r="AH38" s="444"/>
      <c r="AI38" s="444"/>
      <c r="AJ38" s="444"/>
      <c r="AK38" s="444"/>
      <c r="AL38" s="444"/>
      <c r="AM38" s="93" t="s">
        <v>425</v>
      </c>
      <c r="AN38" s="93" t="s">
        <v>426</v>
      </c>
      <c r="AO38" s="93" t="s">
        <v>421</v>
      </c>
      <c r="AP38" s="84">
        <v>43467</v>
      </c>
      <c r="AQ38" s="84">
        <v>43830</v>
      </c>
      <c r="AR38" s="93" t="s">
        <v>427</v>
      </c>
      <c r="AS38" s="140"/>
      <c r="AT38" s="140"/>
      <c r="AU38" s="458"/>
      <c r="AV38" s="478"/>
      <c r="AW38" s="481"/>
      <c r="AX38" s="465"/>
      <c r="AY38" s="440"/>
      <c r="AZ38" s="95"/>
      <c r="BA38" s="440"/>
      <c r="BB38" s="140"/>
      <c r="BC38" s="140"/>
      <c r="BD38" s="458"/>
      <c r="BE38" s="478"/>
      <c r="BF38" s="481"/>
      <c r="BG38" s="465"/>
      <c r="BH38" s="440"/>
      <c r="BI38" s="440"/>
      <c r="BJ38" s="452" t="s">
        <v>428</v>
      </c>
      <c r="BK38" s="140"/>
      <c r="BL38" s="140"/>
      <c r="BM38" s="458"/>
      <c r="BN38" s="478"/>
      <c r="BO38" s="481"/>
      <c r="BP38" s="465"/>
      <c r="BQ38" s="440"/>
      <c r="BR38" s="440"/>
      <c r="BS38" s="452"/>
      <c r="BT38" s="140"/>
      <c r="BU38" s="458"/>
      <c r="BV38" s="478"/>
      <c r="BW38" s="481"/>
      <c r="BX38" s="465"/>
      <c r="BY38" s="440"/>
      <c r="BZ38" s="440"/>
      <c r="CA38" s="118"/>
      <c r="CB38" s="118"/>
      <c r="CC38" s="93"/>
      <c r="CD38" s="93"/>
      <c r="CE38" s="93"/>
      <c r="CF38" s="93"/>
      <c r="CG38" s="93"/>
      <c r="CH38" s="93"/>
      <c r="CI38" s="93"/>
      <c r="CJ38" s="93"/>
      <c r="CK38" s="93"/>
      <c r="CY38" s="440"/>
      <c r="CZ38" s="440"/>
      <c r="DD38" s="440"/>
      <c r="DE38" s="440"/>
      <c r="DF38" s="440"/>
      <c r="DG38" s="442"/>
    </row>
    <row r="39" spans="1:111" ht="105" customHeight="1" x14ac:dyDescent="0.25">
      <c r="A39" s="437"/>
      <c r="B39" s="437"/>
      <c r="C39" s="437"/>
      <c r="D39" s="477"/>
      <c r="E39" s="437"/>
      <c r="F39" s="437"/>
      <c r="L39" s="437"/>
      <c r="M39" s="437"/>
      <c r="N39" s="444"/>
      <c r="O39" s="444"/>
      <c r="P39" s="444"/>
      <c r="Q39" s="93" t="s">
        <v>429</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3" t="str">
        <f t="shared" si="3"/>
        <v>Fuerte</v>
      </c>
      <c r="AE39" s="445"/>
      <c r="AF39" s="444"/>
      <c r="AG39" s="444"/>
      <c r="AH39" s="444"/>
      <c r="AI39" s="444"/>
      <c r="AJ39" s="444"/>
      <c r="AK39" s="444"/>
      <c r="AL39" s="444"/>
      <c r="AM39" s="93" t="s">
        <v>430</v>
      </c>
      <c r="AN39" s="93" t="s">
        <v>431</v>
      </c>
      <c r="AO39" s="93" t="s">
        <v>421</v>
      </c>
      <c r="AP39" s="84">
        <v>43467</v>
      </c>
      <c r="AQ39" s="84">
        <v>43830</v>
      </c>
      <c r="AR39" s="93" t="s">
        <v>432</v>
      </c>
      <c r="AS39" s="140"/>
      <c r="AT39" s="140"/>
      <c r="AU39" s="467"/>
      <c r="AV39" s="479"/>
      <c r="AW39" s="482"/>
      <c r="AX39" s="472"/>
      <c r="AY39" s="440"/>
      <c r="AZ39" s="95"/>
      <c r="BA39" s="440"/>
      <c r="BB39" s="140"/>
      <c r="BC39" s="140"/>
      <c r="BD39" s="467"/>
      <c r="BE39" s="479"/>
      <c r="BF39" s="482"/>
      <c r="BG39" s="472"/>
      <c r="BH39" s="440"/>
      <c r="BI39" s="440"/>
      <c r="BJ39" s="475"/>
      <c r="BK39" s="140"/>
      <c r="BL39" s="140"/>
      <c r="BM39" s="467"/>
      <c r="BN39" s="479"/>
      <c r="BO39" s="482"/>
      <c r="BP39" s="472"/>
      <c r="BQ39" s="440"/>
      <c r="BR39" s="440"/>
      <c r="BS39" s="475"/>
      <c r="BT39" s="140"/>
      <c r="BU39" s="467"/>
      <c r="BV39" s="479"/>
      <c r="BW39" s="482"/>
      <c r="BX39" s="472"/>
      <c r="BY39" s="440"/>
      <c r="BZ39" s="440"/>
      <c r="CA39" s="118"/>
      <c r="CB39" s="118"/>
      <c r="CC39" s="93"/>
      <c r="CD39" s="93"/>
      <c r="CE39" s="93"/>
      <c r="CF39" s="93"/>
      <c r="CG39" s="93"/>
      <c r="CH39" s="93"/>
      <c r="CI39" s="93"/>
      <c r="CJ39" s="93"/>
      <c r="CK39" s="93"/>
      <c r="CY39" s="440"/>
      <c r="CZ39" s="440"/>
      <c r="DD39" s="440"/>
      <c r="DE39" s="440"/>
      <c r="DF39" s="440"/>
      <c r="DG39" s="442"/>
    </row>
    <row r="40" spans="1:111" ht="93.75" customHeight="1" x14ac:dyDescent="0.25">
      <c r="A40" s="437"/>
      <c r="B40" s="437"/>
      <c r="C40" s="437"/>
      <c r="D40" s="477"/>
      <c r="E40" s="437"/>
      <c r="F40" s="437"/>
      <c r="L40" s="437"/>
      <c r="M40" s="437"/>
      <c r="N40" s="444"/>
      <c r="O40" s="444"/>
      <c r="P40" s="444"/>
      <c r="Q40" s="93" t="s">
        <v>433</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3" t="str">
        <f t="shared" si="3"/>
        <v>Fuerte</v>
      </c>
      <c r="AE40" s="445"/>
      <c r="AF40" s="444"/>
      <c r="AG40" s="444"/>
      <c r="AH40" s="444"/>
      <c r="AI40" s="444"/>
      <c r="AJ40" s="444"/>
      <c r="AK40" s="444"/>
      <c r="AL40" s="444"/>
      <c r="AM40" s="141" t="s">
        <v>434</v>
      </c>
      <c r="AN40" s="93" t="s">
        <v>435</v>
      </c>
      <c r="AO40" s="93" t="s">
        <v>421</v>
      </c>
      <c r="AP40" s="84">
        <v>43467</v>
      </c>
      <c r="AQ40" s="84">
        <v>43830</v>
      </c>
      <c r="AR40" s="93" t="s">
        <v>436</v>
      </c>
      <c r="AS40" s="140"/>
      <c r="AT40" s="140"/>
      <c r="AU40" s="459"/>
      <c r="AV40" s="480"/>
      <c r="AW40" s="483"/>
      <c r="AX40" s="466"/>
      <c r="AY40" s="441"/>
      <c r="AZ40" s="96"/>
      <c r="BA40" s="441"/>
      <c r="BB40" s="140"/>
      <c r="BC40" s="140"/>
      <c r="BD40" s="459"/>
      <c r="BE40" s="480"/>
      <c r="BF40" s="483"/>
      <c r="BG40" s="466"/>
      <c r="BH40" s="441"/>
      <c r="BI40" s="441"/>
      <c r="BJ40" s="453"/>
      <c r="BK40" s="140"/>
      <c r="BL40" s="140"/>
      <c r="BM40" s="459"/>
      <c r="BN40" s="480"/>
      <c r="BO40" s="483"/>
      <c r="BP40" s="466"/>
      <c r="BQ40" s="441"/>
      <c r="BR40" s="441"/>
      <c r="BS40" s="453"/>
      <c r="BT40" s="140"/>
      <c r="BU40" s="459"/>
      <c r="BV40" s="480"/>
      <c r="BW40" s="483"/>
      <c r="BX40" s="466"/>
      <c r="BY40" s="441"/>
      <c r="BZ40" s="441"/>
      <c r="CA40" s="118"/>
      <c r="CB40" s="118"/>
      <c r="CC40" s="93"/>
      <c r="CD40" s="93"/>
      <c r="CE40" s="93"/>
      <c r="CF40" s="93"/>
      <c r="CG40" s="93"/>
      <c r="CH40" s="93"/>
      <c r="CI40" s="93"/>
      <c r="CJ40" s="93"/>
      <c r="CK40" s="93"/>
      <c r="CY40" s="441"/>
      <c r="CZ40" s="441"/>
      <c r="DD40" s="440"/>
      <c r="DE40" s="440"/>
      <c r="DF40" s="440"/>
      <c r="DG40" s="442"/>
    </row>
    <row r="41" spans="1:111" ht="81.75" customHeight="1" x14ac:dyDescent="0.25">
      <c r="A41" s="437" t="s">
        <v>24</v>
      </c>
      <c r="B41" s="437" t="s">
        <v>27</v>
      </c>
      <c r="C41" s="437" t="s">
        <v>27</v>
      </c>
      <c r="D41" s="477" t="s">
        <v>203</v>
      </c>
      <c r="E41" s="437" t="s">
        <v>414</v>
      </c>
      <c r="F41" s="437" t="s">
        <v>437</v>
      </c>
      <c r="L41" s="437" t="s">
        <v>438</v>
      </c>
      <c r="M41" s="437" t="s">
        <v>439</v>
      </c>
      <c r="N41" s="444" t="s">
        <v>10</v>
      </c>
      <c r="O41" s="444" t="s">
        <v>14</v>
      </c>
      <c r="P41" s="444" t="str">
        <f>INDEX([9]Validacion!$C$15:$G$19,'Mapa de Riesgos'!CY41:CY43,'Mapa de Riesgos'!CZ41:CZ43)</f>
        <v>Alta</v>
      </c>
      <c r="Q41" s="93" t="s">
        <v>440</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3" t="str">
        <f t="shared" si="3"/>
        <v>Fuerte</v>
      </c>
      <c r="AE41" s="445">
        <f>(IF(AD41="Fuerte",100,IF(AD41="Moderado",50,0))+IF(AD42="Fuerte",100,IF(AD42="Moderado",50,0))+IF(AD43="Fuerte",100,IF(AD43="Moderado",50,0)))/3</f>
        <v>100</v>
      </c>
      <c r="AF41" s="444" t="str">
        <f>IF(AE41=100,"Fuerte",IF(OR(AE41=99,AE41&gt;=50),"Moderado","Débil"))</f>
        <v>Fuerte</v>
      </c>
      <c r="AG41" s="444" t="s">
        <v>150</v>
      </c>
      <c r="AH41" s="444" t="s">
        <v>152</v>
      </c>
      <c r="AI41" s="444" t="str">
        <f>VLOOKUP(IF(DE41=0,DE41+1,DE41),[9]Validacion!$J$15:$K$19,2,FALSE)</f>
        <v>Rara Vez</v>
      </c>
      <c r="AJ41" s="444" t="str">
        <f>VLOOKUP(IF(DG41=0,DG41+1,DG41),[9]Validacion!$J$23:$K$27,2,FALSE)</f>
        <v>Mayor</v>
      </c>
      <c r="AK41" s="444" t="str">
        <f>INDEX([9]Validacion!$C$15:$G$19,IF(DE41=0,DE41+1,'Mapa de Riesgos'!DE41:DE43),IF(DG41=0,DG41+1,'Mapa de Riesgos'!DG41:DG43))</f>
        <v>Alta</v>
      </c>
      <c r="AL41" s="444" t="s">
        <v>226</v>
      </c>
      <c r="AM41" s="93" t="s">
        <v>441</v>
      </c>
      <c r="AN41" s="93" t="s">
        <v>442</v>
      </c>
      <c r="AO41" s="93" t="s">
        <v>443</v>
      </c>
      <c r="AP41" s="84">
        <v>43467</v>
      </c>
      <c r="AQ41" s="84">
        <v>43830</v>
      </c>
      <c r="AR41" s="93" t="s">
        <v>444</v>
      </c>
      <c r="AS41" s="140"/>
      <c r="AT41" s="140"/>
      <c r="AU41" s="93"/>
      <c r="AV41" s="93"/>
      <c r="AW41" s="142"/>
      <c r="AX41" s="86"/>
      <c r="AY41" s="439"/>
      <c r="AZ41" s="94"/>
      <c r="BA41" s="439"/>
      <c r="BB41" s="20"/>
      <c r="BC41" s="20"/>
      <c r="BD41" s="93"/>
      <c r="BE41" s="122"/>
      <c r="BF41" s="143"/>
      <c r="BG41" s="144"/>
      <c r="BH41" s="439"/>
      <c r="BI41" s="439"/>
      <c r="BJ41" s="460"/>
      <c r="BK41" s="20"/>
      <c r="BL41" s="20"/>
      <c r="BM41" s="93"/>
      <c r="BN41" s="122"/>
      <c r="BO41" s="143"/>
      <c r="BP41" s="86"/>
      <c r="BQ41" s="439"/>
      <c r="BR41" s="439"/>
      <c r="BS41" s="118"/>
      <c r="BT41" s="118"/>
      <c r="BU41" s="118"/>
      <c r="BV41" s="118"/>
      <c r="BW41" s="118"/>
      <c r="BX41" s="118"/>
      <c r="BY41" s="118"/>
      <c r="BZ41" s="118"/>
      <c r="CA41" s="118"/>
      <c r="CB41" s="118"/>
      <c r="CC41" s="93"/>
      <c r="CD41" s="93"/>
      <c r="CE41" s="93"/>
      <c r="CF41" s="93"/>
      <c r="CG41" s="93"/>
      <c r="CH41" s="93"/>
      <c r="CI41" s="93"/>
      <c r="CJ41" s="93"/>
      <c r="CK41" s="93"/>
      <c r="CY41" s="439">
        <f>VLOOKUP(N41,[9]Validacion!$I$15:$M$19,2,FALSE)</f>
        <v>2</v>
      </c>
      <c r="CZ41" s="439">
        <f>VLOOKUP(O41,[9]Validacion!$I$23:$J$27,2,FALSE)</f>
        <v>4</v>
      </c>
      <c r="DD41" s="439">
        <f>VLOOKUP($N41,[9]Validacion!$I$15:$M$19,2,FALSE)</f>
        <v>2</v>
      </c>
      <c r="DE41" s="439">
        <f>IF(AF41="Fuerte",DD41-2,IF(AND(AF41="Moderado",AG41="Directamente",AH41="Directamente"),DD41-1,IF(AND(AF41="Moderado",AG41="No Disminuye",AH41="Directamente"),DD41,IF(AND(AF41="Moderado",AG41="Directamente",AH41="No Disminuye"),DD41-1,DD41))))</f>
        <v>0</v>
      </c>
      <c r="DF41" s="439">
        <f>VLOOKUP($O41,[9]Validacion!$I$23:$J$27,2,FALSE)</f>
        <v>4</v>
      </c>
      <c r="DG41" s="442">
        <f>IF(AF41="Fuerte",DF41,IF(AND(AF41="Moderado",AG41="Directamente",AH41="Directamente"),DF41-1,IF(AND(AF41="Moderado",AG41="No Disminuye",AH41="Directamente"),DF41-1,IF(AND(AF41="Moderado",AG41="Directamente",AH41="No Disminuye"),DF41,DF41))))</f>
        <v>4</v>
      </c>
    </row>
    <row r="42" spans="1:111" ht="70.5" customHeight="1" x14ac:dyDescent="0.25">
      <c r="A42" s="437"/>
      <c r="B42" s="437"/>
      <c r="C42" s="437"/>
      <c r="D42" s="477"/>
      <c r="E42" s="437"/>
      <c r="F42" s="437"/>
      <c r="L42" s="437"/>
      <c r="M42" s="437"/>
      <c r="N42" s="444"/>
      <c r="O42" s="444"/>
      <c r="P42" s="444"/>
      <c r="Q42" s="93" t="s">
        <v>445</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3" t="str">
        <f t="shared" si="3"/>
        <v>Fuerte</v>
      </c>
      <c r="AE42" s="445"/>
      <c r="AF42" s="444"/>
      <c r="AG42" s="444"/>
      <c r="AH42" s="444"/>
      <c r="AI42" s="444"/>
      <c r="AJ42" s="444"/>
      <c r="AK42" s="444"/>
      <c r="AL42" s="444"/>
      <c r="AM42" s="93" t="s">
        <v>446</v>
      </c>
      <c r="AN42" s="93" t="s">
        <v>447</v>
      </c>
      <c r="AO42" s="93" t="s">
        <v>443</v>
      </c>
      <c r="AP42" s="84">
        <v>43467</v>
      </c>
      <c r="AQ42" s="84">
        <v>43830</v>
      </c>
      <c r="AR42" s="93" t="s">
        <v>333</v>
      </c>
      <c r="AS42" s="140"/>
      <c r="AT42" s="140"/>
      <c r="AU42" s="93"/>
      <c r="AV42" s="93"/>
      <c r="AW42" s="142"/>
      <c r="AX42" s="86"/>
      <c r="AY42" s="440"/>
      <c r="AZ42" s="95"/>
      <c r="BA42" s="440"/>
      <c r="BB42" s="93"/>
      <c r="BC42" s="93"/>
      <c r="BD42" s="118"/>
      <c r="BE42" s="118"/>
      <c r="BF42" s="145"/>
      <c r="BG42" s="144"/>
      <c r="BH42" s="440"/>
      <c r="BI42" s="440"/>
      <c r="BJ42" s="468"/>
      <c r="BK42" s="93"/>
      <c r="BL42" s="93"/>
      <c r="BM42" s="118"/>
      <c r="BN42" s="118"/>
      <c r="BO42" s="118"/>
      <c r="BP42" s="118"/>
      <c r="BQ42" s="440"/>
      <c r="BR42" s="440"/>
      <c r="BS42" s="118"/>
      <c r="BT42" s="118"/>
      <c r="BU42" s="118"/>
      <c r="BV42" s="118"/>
      <c r="BW42" s="118"/>
      <c r="BX42" s="118"/>
      <c r="BY42" s="118"/>
      <c r="BZ42" s="118"/>
      <c r="CA42" s="118"/>
      <c r="CB42" s="118"/>
      <c r="CC42" s="93"/>
      <c r="CD42" s="93"/>
      <c r="CE42" s="93"/>
      <c r="CF42" s="93"/>
      <c r="CG42" s="93"/>
      <c r="CH42" s="93"/>
      <c r="CI42" s="93"/>
      <c r="CJ42" s="93"/>
      <c r="CK42" s="93"/>
      <c r="CY42" s="440"/>
      <c r="CZ42" s="440"/>
      <c r="DD42" s="440"/>
      <c r="DE42" s="440"/>
      <c r="DF42" s="440"/>
      <c r="DG42" s="442"/>
    </row>
    <row r="43" spans="1:111" ht="84.75" customHeight="1" x14ac:dyDescent="0.25">
      <c r="A43" s="437"/>
      <c r="B43" s="437"/>
      <c r="C43" s="437"/>
      <c r="D43" s="477"/>
      <c r="E43" s="437"/>
      <c r="F43" s="437"/>
      <c r="L43" s="437"/>
      <c r="M43" s="437"/>
      <c r="N43" s="444"/>
      <c r="O43" s="444"/>
      <c r="P43" s="444"/>
      <c r="Q43" s="93" t="s">
        <v>448</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3" t="str">
        <f t="shared" si="3"/>
        <v>Fuerte</v>
      </c>
      <c r="AE43" s="445"/>
      <c r="AF43" s="444"/>
      <c r="AG43" s="444"/>
      <c r="AH43" s="444"/>
      <c r="AI43" s="444"/>
      <c r="AJ43" s="444"/>
      <c r="AK43" s="444"/>
      <c r="AL43" s="444"/>
      <c r="AM43" s="93" t="s">
        <v>449</v>
      </c>
      <c r="AN43" s="93" t="s">
        <v>450</v>
      </c>
      <c r="AO43" s="93" t="s">
        <v>443</v>
      </c>
      <c r="AP43" s="84">
        <v>43467</v>
      </c>
      <c r="AQ43" s="84">
        <v>43830</v>
      </c>
      <c r="AR43" s="93" t="s">
        <v>451</v>
      </c>
      <c r="AS43" s="140"/>
      <c r="AT43" s="140"/>
      <c r="AU43" s="93"/>
      <c r="AV43" s="93"/>
      <c r="AW43" s="120"/>
      <c r="AX43" s="86"/>
      <c r="AY43" s="441"/>
      <c r="AZ43" s="96"/>
      <c r="BA43" s="441"/>
      <c r="BB43" s="140"/>
      <c r="BC43" s="140"/>
      <c r="BD43" s="93"/>
      <c r="BE43" s="93"/>
      <c r="BF43" s="146"/>
      <c r="BG43" s="144"/>
      <c r="BH43" s="441"/>
      <c r="BI43" s="441"/>
      <c r="BJ43" s="461"/>
      <c r="BK43" s="140"/>
      <c r="BL43" s="140"/>
      <c r="BM43" s="93"/>
      <c r="BN43" s="93"/>
      <c r="BO43" s="146"/>
      <c r="BP43" s="144"/>
      <c r="BQ43" s="441"/>
      <c r="BR43" s="441"/>
      <c r="BS43" s="93"/>
      <c r="BT43" s="118"/>
      <c r="BU43" s="118"/>
      <c r="BV43" s="118"/>
      <c r="BW43" s="118"/>
      <c r="BX43" s="118"/>
      <c r="BY43" s="118"/>
      <c r="BZ43" s="118"/>
      <c r="CA43" s="118"/>
      <c r="CB43" s="118"/>
      <c r="CC43" s="93"/>
      <c r="CD43" s="93"/>
      <c r="CE43" s="93"/>
      <c r="CF43" s="93"/>
      <c r="CG43" s="93"/>
      <c r="CH43" s="93"/>
      <c r="CI43" s="93"/>
      <c r="CJ43" s="93"/>
      <c r="CK43" s="93"/>
      <c r="CY43" s="441"/>
      <c r="CZ43" s="441"/>
      <c r="DD43" s="440"/>
      <c r="DE43" s="440"/>
      <c r="DF43" s="440"/>
      <c r="DG43" s="442"/>
    </row>
    <row r="44" spans="1:111" ht="133.5" customHeight="1" x14ac:dyDescent="0.25">
      <c r="A44" s="437" t="s">
        <v>24</v>
      </c>
      <c r="B44" s="437" t="s">
        <v>27</v>
      </c>
      <c r="C44" s="437" t="s">
        <v>27</v>
      </c>
      <c r="D44" s="477" t="s">
        <v>204</v>
      </c>
      <c r="E44" s="437" t="s">
        <v>414</v>
      </c>
      <c r="F44" s="437" t="s">
        <v>452</v>
      </c>
      <c r="L44" s="437" t="s">
        <v>453</v>
      </c>
      <c r="M44" s="437" t="s">
        <v>454</v>
      </c>
      <c r="N44" s="444" t="s">
        <v>11</v>
      </c>
      <c r="O44" s="444" t="s">
        <v>14</v>
      </c>
      <c r="P44" s="444" t="str">
        <f>INDEX([9]Validacion!$C$15:$G$19,'Mapa de Riesgos'!CY44:CY45,'Mapa de Riesgos'!CZ44:CZ45)</f>
        <v>Alta</v>
      </c>
      <c r="Q44" s="93" t="s">
        <v>455</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3" t="str">
        <f t="shared" si="3"/>
        <v>Fuerte</v>
      </c>
      <c r="AE44" s="444">
        <f>(IF(AD44="Fuerte",100,IF(AD44="Moderado",50,0))+IF(AD45="Fuerte",100,IF(AD45="Moderado",50,0)))/2</f>
        <v>100</v>
      </c>
      <c r="AF44" s="444" t="str">
        <f>IF(AE44=100,"Fuerte",IF(OR(AE44=99,AE44&gt;=50),"Moderado","Débil"))</f>
        <v>Fuerte</v>
      </c>
      <c r="AG44" s="444" t="s">
        <v>150</v>
      </c>
      <c r="AH44" s="444" t="s">
        <v>152</v>
      </c>
      <c r="AI44" s="444" t="str">
        <f>VLOOKUP(IF(DE44=0,DE44+1,IF(DE44=-1,DE44+2,DE44)),[9]Validacion!$J$15:$K$19,2,FALSE)</f>
        <v>Rara Vez</v>
      </c>
      <c r="AJ44" s="444" t="str">
        <f>VLOOKUP(IF(DG44=0,DG44+1,DG44),[9]Validacion!$J$23:$K$27,2,FALSE)</f>
        <v>Mayor</v>
      </c>
      <c r="AK44" s="444" t="str">
        <f>INDEX([9]Validacion!$C$15:$G$19,IF(DE44=0,DE44+1,IF(DE44=-1,DE44+2,'Mapa de Riesgos'!DE44:DE45)),IF(DG44=0,DG44+1,'Mapa de Riesgos'!DG44:DG45))</f>
        <v>Alta</v>
      </c>
      <c r="AL44" s="444" t="s">
        <v>226</v>
      </c>
      <c r="AM44" s="85" t="s">
        <v>456</v>
      </c>
      <c r="AN44" s="93" t="s">
        <v>457</v>
      </c>
      <c r="AO44" s="93" t="s">
        <v>458</v>
      </c>
      <c r="AP44" s="84">
        <v>43467</v>
      </c>
      <c r="AQ44" s="84">
        <v>43830</v>
      </c>
      <c r="AR44" s="93" t="s">
        <v>459</v>
      </c>
      <c r="AS44" s="452"/>
      <c r="AT44" s="452"/>
      <c r="AU44" s="93"/>
      <c r="AV44" s="93"/>
      <c r="AW44" s="120"/>
      <c r="AX44" s="86"/>
      <c r="AY44" s="439"/>
      <c r="AZ44" s="94"/>
      <c r="BA44" s="439"/>
      <c r="BB44" s="452"/>
      <c r="BC44" s="452"/>
      <c r="BD44" s="93"/>
      <c r="BE44" s="93"/>
      <c r="BF44" s="120"/>
      <c r="BG44" s="144"/>
      <c r="BH44" s="439"/>
      <c r="BI44" s="439"/>
      <c r="BJ44" s="93" t="s">
        <v>460</v>
      </c>
      <c r="BK44" s="452"/>
      <c r="BL44" s="452"/>
      <c r="BM44" s="93"/>
      <c r="BN44" s="93"/>
      <c r="BO44" s="120"/>
      <c r="BP44" s="144"/>
      <c r="BQ44" s="439"/>
      <c r="BR44" s="439"/>
      <c r="BS44" s="93"/>
      <c r="BT44" s="118"/>
      <c r="BU44" s="118"/>
      <c r="BV44" s="118"/>
      <c r="BW44" s="118"/>
      <c r="BX44" s="118"/>
      <c r="BY44" s="118"/>
      <c r="BZ44" s="118"/>
      <c r="CA44" s="118"/>
      <c r="CB44" s="118"/>
      <c r="CC44" s="93"/>
      <c r="CD44" s="93"/>
      <c r="CE44" s="93"/>
      <c r="CF44" s="93"/>
      <c r="CG44" s="93"/>
      <c r="CH44" s="93"/>
      <c r="CI44" s="93"/>
      <c r="CJ44" s="93"/>
      <c r="CK44" s="93"/>
      <c r="CY44" s="439">
        <f>VLOOKUP(N44,[9]Validacion!$I$15:$M$19,2,FALSE)</f>
        <v>1</v>
      </c>
      <c r="CZ44" s="439">
        <f>VLOOKUP(O44,[9]Validacion!$I$23:$J$27,2,FALSE)</f>
        <v>4</v>
      </c>
      <c r="DD44" s="439">
        <f>VLOOKUP($N44,[9]Validacion!$I$15:$M$19,2,FALSE)</f>
        <v>1</v>
      </c>
      <c r="DE44" s="439">
        <f>IF(AF44="Fuerte",DD44-2,IF(AND(AF44="Moderado",AG44="Directamente",AH44="Directamente"),DD44-1,IF(AND(AF44="Moderado",AG44="No Disminuye",AH44="Directamente"),DD44,IF(AND(AF44="Moderado",AG44="Directamente",AH44="No Disminuye"),DD44-1,DD44))))</f>
        <v>-1</v>
      </c>
      <c r="DF44" s="439">
        <f>VLOOKUP($O44,[9]Validacion!$I$23:$J$27,2,FALSE)</f>
        <v>4</v>
      </c>
      <c r="DG44" s="442">
        <f>IF(AF44="Fuerte",DF44,IF(AND(AF44="Moderado",AG44="Directamente",AH44="Directamente"),DF44-1,IF(AND(AF44="Moderado",AG44="No Disminuye",AH44="Directamente"),DF44-1,IF(AND(AF44="Moderado",AG44="Directamente",AH44="No Disminuye"),DF44,DF44))))</f>
        <v>4</v>
      </c>
    </row>
    <row r="45" spans="1:111" ht="81.75" customHeight="1" x14ac:dyDescent="0.25">
      <c r="A45" s="437"/>
      <c r="B45" s="437"/>
      <c r="C45" s="437"/>
      <c r="D45" s="477"/>
      <c r="E45" s="437"/>
      <c r="F45" s="437"/>
      <c r="L45" s="437"/>
      <c r="M45" s="437"/>
      <c r="N45" s="444"/>
      <c r="O45" s="444"/>
      <c r="P45" s="444"/>
      <c r="Q45" s="93" t="s">
        <v>433</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3" t="str">
        <f t="shared" si="3"/>
        <v>Fuerte</v>
      </c>
      <c r="AE45" s="444"/>
      <c r="AF45" s="444"/>
      <c r="AG45" s="444"/>
      <c r="AH45" s="444"/>
      <c r="AI45" s="444"/>
      <c r="AJ45" s="444"/>
      <c r="AK45" s="444"/>
      <c r="AL45" s="444"/>
      <c r="AM45" s="141" t="s">
        <v>434</v>
      </c>
      <c r="AN45" s="93" t="s">
        <v>435</v>
      </c>
      <c r="AO45" s="93" t="s">
        <v>458</v>
      </c>
      <c r="AP45" s="84">
        <v>43467</v>
      </c>
      <c r="AQ45" s="84">
        <v>43830</v>
      </c>
      <c r="AR45" s="93" t="s">
        <v>436</v>
      </c>
      <c r="AS45" s="453"/>
      <c r="AT45" s="453"/>
      <c r="AU45" s="93"/>
      <c r="AV45" s="93"/>
      <c r="AW45" s="120"/>
      <c r="AX45" s="86"/>
      <c r="AY45" s="441"/>
      <c r="AZ45" s="96"/>
      <c r="BA45" s="441"/>
      <c r="BB45" s="453"/>
      <c r="BC45" s="453"/>
      <c r="BD45" s="93"/>
      <c r="BE45" s="93"/>
      <c r="BF45" s="120"/>
      <c r="BG45" s="144"/>
      <c r="BH45" s="441"/>
      <c r="BI45" s="441"/>
      <c r="BJ45" s="118"/>
      <c r="BK45" s="453"/>
      <c r="BL45" s="453"/>
      <c r="BM45" s="93"/>
      <c r="BN45" s="93"/>
      <c r="BO45" s="120"/>
      <c r="BP45" s="144"/>
      <c r="BQ45" s="441"/>
      <c r="BR45" s="441"/>
      <c r="BS45" s="118"/>
      <c r="BT45" s="118"/>
      <c r="BU45" s="118"/>
      <c r="BV45" s="118"/>
      <c r="BW45" s="118"/>
      <c r="BX45" s="118"/>
      <c r="BY45" s="118"/>
      <c r="BZ45" s="118"/>
      <c r="CA45" s="118"/>
      <c r="CB45" s="118"/>
      <c r="CC45" s="93"/>
      <c r="CD45" s="93"/>
      <c r="CE45" s="93"/>
      <c r="CF45" s="93"/>
      <c r="CG45" s="93"/>
      <c r="CH45" s="93"/>
      <c r="CI45" s="93"/>
      <c r="CJ45" s="93"/>
      <c r="CK45" s="93"/>
      <c r="CY45" s="441"/>
      <c r="CZ45" s="441"/>
      <c r="DD45" s="441"/>
      <c r="DE45" s="441"/>
      <c r="DF45" s="441"/>
      <c r="DG45" s="442"/>
    </row>
    <row r="46" spans="1:111" ht="112.5" customHeight="1" x14ac:dyDescent="0.25">
      <c r="A46" s="437" t="s">
        <v>24</v>
      </c>
      <c r="B46" s="437" t="s">
        <v>27</v>
      </c>
      <c r="C46" s="437" t="s">
        <v>27</v>
      </c>
      <c r="D46" s="476" t="s">
        <v>206</v>
      </c>
      <c r="E46" s="437" t="s">
        <v>461</v>
      </c>
      <c r="F46" s="447" t="s">
        <v>462</v>
      </c>
      <c r="L46" s="437" t="s">
        <v>463</v>
      </c>
      <c r="M46" s="437" t="s">
        <v>454</v>
      </c>
      <c r="N46" s="444" t="s">
        <v>8</v>
      </c>
      <c r="O46" s="444" t="s">
        <v>14</v>
      </c>
      <c r="P46" s="444" t="str">
        <f>INDEX([9]Validacion!$C$15:$G$19,'Mapa de Riesgos'!CY46:CY47,'Mapa de Riesgos'!CZ46:CZ47)</f>
        <v>Extrema</v>
      </c>
      <c r="Q46" s="93" t="s">
        <v>464</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3" t="str">
        <f t="shared" si="3"/>
        <v>Fuerte</v>
      </c>
      <c r="AE46" s="444">
        <f>(IF(AD46="Fuerte",100,IF(AD46="Moderado",50,0))+IF(AD47="Fuerte",100,IF(AD47="Moderado",50,0)))/2</f>
        <v>100</v>
      </c>
      <c r="AF46" s="444" t="str">
        <f>IF(AE46=100,"Fuerte",IF(OR(AE46=99,AE46&gt;=50),"Moderado","Débil"))</f>
        <v>Fuerte</v>
      </c>
      <c r="AG46" s="444" t="s">
        <v>150</v>
      </c>
      <c r="AH46" s="444" t="s">
        <v>152</v>
      </c>
      <c r="AI46" s="444" t="str">
        <f>VLOOKUP(IF(DE46=0,DE46+1,DE46),[9]Validacion!$J$15:$K$19,2,FALSE)</f>
        <v>Improbable</v>
      </c>
      <c r="AJ46" s="444" t="str">
        <f>VLOOKUP(IF(DG46=0,DG46+1,DG46),[9]Validacion!$J$23:$K$27,2,FALSE)</f>
        <v>Mayor</v>
      </c>
      <c r="AK46" s="444" t="str">
        <f>INDEX([9]Validacion!$C$15:$G$19,IF(DE46=0,DE46+1,'Mapa de Riesgos'!DE46:DE47),IF(DG46=0,DG46+1,'Mapa de Riesgos'!DG46:DG47))</f>
        <v>Alta</v>
      </c>
      <c r="AL46" s="444" t="s">
        <v>226</v>
      </c>
      <c r="AM46" s="85" t="s">
        <v>465</v>
      </c>
      <c r="AN46" s="147" t="s">
        <v>466</v>
      </c>
      <c r="AO46" s="93" t="s">
        <v>467</v>
      </c>
      <c r="AP46" s="84">
        <v>43467</v>
      </c>
      <c r="AQ46" s="84">
        <v>43830</v>
      </c>
      <c r="AR46" s="93" t="s">
        <v>468</v>
      </c>
      <c r="AS46" s="452"/>
      <c r="AT46" s="452"/>
      <c r="AU46" s="93"/>
      <c r="AV46" s="93"/>
      <c r="AW46" s="120"/>
      <c r="AX46" s="86"/>
      <c r="AY46" s="439"/>
      <c r="AZ46" s="94"/>
      <c r="BA46" s="439"/>
      <c r="BB46" s="91"/>
      <c r="BC46" s="91"/>
      <c r="BD46" s="439"/>
      <c r="BE46" s="460"/>
      <c r="BF46" s="473"/>
      <c r="BG46" s="465"/>
      <c r="BH46" s="460"/>
      <c r="BI46" s="460"/>
      <c r="BJ46" s="118"/>
      <c r="BK46" s="118"/>
      <c r="BL46" s="118"/>
      <c r="BM46" s="439"/>
      <c r="BN46" s="460"/>
      <c r="BO46" s="473"/>
      <c r="BP46" s="465"/>
      <c r="BQ46" s="460"/>
      <c r="BR46" s="460"/>
      <c r="BS46" s="118"/>
      <c r="BT46" s="118"/>
      <c r="BU46" s="118"/>
      <c r="BV46" s="118"/>
      <c r="BW46" s="118"/>
      <c r="BX46" s="118"/>
      <c r="BY46" s="118"/>
      <c r="BZ46" s="118"/>
      <c r="CA46" s="118"/>
      <c r="CB46" s="118"/>
      <c r="CC46" s="93"/>
      <c r="CD46" s="93"/>
      <c r="CE46" s="93"/>
      <c r="CF46" s="93"/>
      <c r="CG46" s="93"/>
      <c r="CH46" s="93"/>
      <c r="CI46" s="93"/>
      <c r="CJ46" s="93"/>
      <c r="CK46" s="93"/>
      <c r="CY46" s="439">
        <f>VLOOKUP(N46,[9]Validacion!$I$15:$M$19,2,FALSE)</f>
        <v>4</v>
      </c>
      <c r="CZ46" s="439">
        <f>VLOOKUP(O46,[9]Validacion!$I$23:$J$27,2,FALSE)</f>
        <v>4</v>
      </c>
      <c r="DD46" s="439">
        <f>VLOOKUP($N46,[9]Validacion!$I$15:$M$19,2,FALSE)</f>
        <v>4</v>
      </c>
      <c r="DE46" s="439">
        <f>IF(AF46="Fuerte",DD46-2,IF(AND(AF46="Moderado",AG46="Directamente",AH46="Directamente"),DD46-1,IF(AND(AF46="Moderado",AG46="No Disminuye",AH46="Directamente"),DD46,IF(AND(AF46="Moderado",AG46="Directamente",AH46="No Disminuye"),DD46-1,DD46))))</f>
        <v>2</v>
      </c>
      <c r="DF46" s="439">
        <f>VLOOKUP($O46,[9]Validacion!$I$23:$J$27,2,FALSE)</f>
        <v>4</v>
      </c>
      <c r="DG46" s="442">
        <f>IF(AF46="Fuerte",DF46,IF(AND(AF46="Moderado",AG46="Directamente",AH46="Directamente"),DF46-1,IF(AND(AF46="Moderado",AG46="No Disminuye",AH46="Directamente"),DF46-1,IF(AND(AF46="Moderado",AG46="Directamente",AH46="No Disminuye"),DF46,DF46))))</f>
        <v>4</v>
      </c>
    </row>
    <row r="47" spans="1:111" ht="112.5" customHeight="1" x14ac:dyDescent="0.25">
      <c r="A47" s="437"/>
      <c r="B47" s="437"/>
      <c r="C47" s="437"/>
      <c r="D47" s="476"/>
      <c r="E47" s="437"/>
      <c r="F47" s="447"/>
      <c r="L47" s="437"/>
      <c r="M47" s="437"/>
      <c r="N47" s="444"/>
      <c r="O47" s="444"/>
      <c r="P47" s="444"/>
      <c r="Q47" s="93" t="s">
        <v>469</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3" t="str">
        <f t="shared" si="3"/>
        <v>Fuerte</v>
      </c>
      <c r="AE47" s="444"/>
      <c r="AF47" s="444"/>
      <c r="AG47" s="444"/>
      <c r="AH47" s="444"/>
      <c r="AI47" s="444"/>
      <c r="AJ47" s="444"/>
      <c r="AK47" s="444"/>
      <c r="AL47" s="444"/>
      <c r="AM47" s="141" t="s">
        <v>434</v>
      </c>
      <c r="AN47" s="93" t="s">
        <v>435</v>
      </c>
      <c r="AO47" s="93" t="s">
        <v>467</v>
      </c>
      <c r="AP47" s="84">
        <v>43467</v>
      </c>
      <c r="AQ47" s="84">
        <v>43830</v>
      </c>
      <c r="AR47" s="93" t="s">
        <v>436</v>
      </c>
      <c r="AS47" s="475"/>
      <c r="AT47" s="475"/>
      <c r="AU47" s="93"/>
      <c r="AV47" s="93"/>
      <c r="AW47" s="120"/>
      <c r="AX47" s="86"/>
      <c r="AY47" s="440"/>
      <c r="AZ47" s="95"/>
      <c r="BA47" s="440"/>
      <c r="BB47" s="99"/>
      <c r="BC47" s="99"/>
      <c r="BD47" s="440"/>
      <c r="BE47" s="468"/>
      <c r="BF47" s="474"/>
      <c r="BG47" s="472"/>
      <c r="BH47" s="468"/>
      <c r="BI47" s="468"/>
      <c r="BJ47" s="118"/>
      <c r="BK47" s="118"/>
      <c r="BL47" s="118"/>
      <c r="BM47" s="440"/>
      <c r="BN47" s="468"/>
      <c r="BO47" s="474"/>
      <c r="BP47" s="472"/>
      <c r="BQ47" s="468"/>
      <c r="BR47" s="468"/>
      <c r="BS47" s="118"/>
      <c r="BT47" s="118"/>
      <c r="BU47" s="118"/>
      <c r="BV47" s="118"/>
      <c r="BW47" s="118"/>
      <c r="BX47" s="118"/>
      <c r="BY47" s="118"/>
      <c r="BZ47" s="118"/>
      <c r="CA47" s="118"/>
      <c r="CB47" s="118"/>
      <c r="CC47" s="93"/>
      <c r="CD47" s="93"/>
      <c r="CE47" s="93"/>
      <c r="CF47" s="93"/>
      <c r="CG47" s="93"/>
      <c r="CH47" s="93"/>
      <c r="CI47" s="93"/>
      <c r="CJ47" s="93"/>
      <c r="CK47" s="93"/>
      <c r="CY47" s="440"/>
      <c r="CZ47" s="441"/>
      <c r="DD47" s="440"/>
      <c r="DE47" s="440"/>
      <c r="DF47" s="440"/>
      <c r="DG47" s="442"/>
    </row>
    <row r="48" spans="1:111" ht="127.5" customHeight="1" x14ac:dyDescent="0.25">
      <c r="A48" s="437" t="s">
        <v>24</v>
      </c>
      <c r="B48" s="437" t="s">
        <v>27</v>
      </c>
      <c r="C48" s="437" t="s">
        <v>27</v>
      </c>
      <c r="D48" s="471" t="s">
        <v>210</v>
      </c>
      <c r="E48" s="437" t="s">
        <v>470</v>
      </c>
      <c r="F48" s="437" t="s">
        <v>471</v>
      </c>
      <c r="L48" s="437" t="s">
        <v>472</v>
      </c>
      <c r="M48" s="447" t="s">
        <v>473</v>
      </c>
      <c r="N48" s="444" t="s">
        <v>10</v>
      </c>
      <c r="O48" s="444" t="s">
        <v>14</v>
      </c>
      <c r="P48" s="444" t="str">
        <f>INDEX([9]Validacion!$C$15:$G$19,'Mapa de Riesgos'!CY48:CY50,'Mapa de Riesgos'!CZ48:CZ50)</f>
        <v>Alta</v>
      </c>
      <c r="Q48" s="93" t="s">
        <v>474</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3" t="str">
        <f t="shared" si="3"/>
        <v>Fuerte</v>
      </c>
      <c r="AE48" s="445">
        <f>(IF(AD48="Fuerte",100,IF(AD48="Moderado",50,0))+IF(AD49="Fuerte",100,IF(AD49="Moderado",50,0))+IF(AD50="Fuerte",100,IF(AD50="Moderado",50,0)))/3</f>
        <v>100</v>
      </c>
      <c r="AF48" s="444" t="str">
        <f>IF(AE48=100,"Fuerte",IF(OR(AE48=99,AE48&gt;=50),"Moderado","Débil"))</f>
        <v>Fuerte</v>
      </c>
      <c r="AG48" s="444" t="s">
        <v>150</v>
      </c>
      <c r="AH48" s="444" t="s">
        <v>152</v>
      </c>
      <c r="AI48" s="444" t="str">
        <f>VLOOKUP(IF(DE48=0,DE48+1,DE48),[9]Validacion!$J$15:$K$19,2,FALSE)</f>
        <v>Rara Vez</v>
      </c>
      <c r="AJ48" s="444" t="str">
        <f>VLOOKUP(IF(DG48=0,DG48+1,DG48),[9]Validacion!$J$23:$K$27,2,FALSE)</f>
        <v>Mayor</v>
      </c>
      <c r="AK48" s="444" t="str">
        <f>INDEX([9]Validacion!$C$15:$G$19,IF(DE48=0,DE48+1,'Mapa de Riesgos'!DE48:DE50),IF(DG48=0,DG48+1,'Mapa de Riesgos'!DG48:DG50))</f>
        <v>Alta</v>
      </c>
      <c r="AL48" s="444" t="s">
        <v>226</v>
      </c>
      <c r="AM48" s="93" t="s">
        <v>475</v>
      </c>
      <c r="AN48" s="93" t="s">
        <v>476</v>
      </c>
      <c r="AO48" s="93" t="s">
        <v>477</v>
      </c>
      <c r="AP48" s="84">
        <v>43467</v>
      </c>
      <c r="AQ48" s="84">
        <v>43830</v>
      </c>
      <c r="AR48" s="93" t="s">
        <v>478</v>
      </c>
      <c r="AS48" s="20"/>
      <c r="AT48" s="20"/>
      <c r="AU48" s="85"/>
      <c r="AV48" s="85"/>
      <c r="AW48" s="139"/>
      <c r="AX48" s="86"/>
      <c r="AY48" s="439"/>
      <c r="AZ48" s="94"/>
      <c r="BA48" s="439"/>
      <c r="BB48" s="20"/>
      <c r="BC48" s="20"/>
      <c r="BD48" s="119"/>
      <c r="BE48" s="119"/>
      <c r="BF48" s="148"/>
      <c r="BG48" s="86"/>
      <c r="BH48" s="460"/>
      <c r="BI48" s="460"/>
      <c r="BJ48" s="458" t="s">
        <v>479</v>
      </c>
      <c r="BK48" s="20"/>
      <c r="BL48" s="20"/>
      <c r="BM48" s="85"/>
      <c r="BN48" s="85"/>
      <c r="BO48" s="148"/>
      <c r="BP48" s="86"/>
      <c r="BQ48" s="353"/>
      <c r="BR48" s="353"/>
      <c r="BS48" s="458"/>
      <c r="BT48" s="118"/>
      <c r="BU48" s="118"/>
      <c r="BV48" s="118"/>
      <c r="BW48" s="118"/>
      <c r="BX48" s="118"/>
      <c r="BY48" s="118"/>
      <c r="BZ48" s="118"/>
      <c r="CA48" s="118"/>
      <c r="CB48" s="118"/>
      <c r="CC48" s="93"/>
      <c r="CD48" s="93"/>
      <c r="CE48" s="93"/>
      <c r="CF48" s="93"/>
      <c r="CG48" s="93"/>
      <c r="CH48" s="93"/>
      <c r="CI48" s="93"/>
      <c r="CJ48" s="93"/>
      <c r="CK48" s="93"/>
      <c r="CY48" s="439">
        <f>VLOOKUP(N48,[9]Validacion!$I$15:$M$19,2,FALSE)</f>
        <v>2</v>
      </c>
      <c r="CZ48" s="439">
        <f>VLOOKUP(O48,[9]Validacion!$I$23:$J$27,2,FALSE)</f>
        <v>4</v>
      </c>
      <c r="DD48" s="439">
        <f>VLOOKUP($N48,[9]Validacion!$I$15:$M$19,2,FALSE)</f>
        <v>2</v>
      </c>
      <c r="DE48" s="439">
        <f>IF(AF48="Fuerte",DD48-2,IF(AND(AF48="Moderado",AG48="Directamente",AH48="Directamente"),DD48-1,IF(AND(AF48="Moderado",AG48="No Disminuye",AH48="Directamente"),DD48,IF(AND(AF48="Moderado",AG48="Directamente",AH48="No Disminuye"),DD48-1,DD48))))</f>
        <v>0</v>
      </c>
      <c r="DF48" s="439">
        <f>VLOOKUP($O48,[9]Validacion!$I$23:$J$27,2,FALSE)</f>
        <v>4</v>
      </c>
      <c r="DG48" s="442">
        <f>IF(AF48="Fuerte",DF48,IF(AND(AF48="Moderado",AG48="Directamente",AH48="Directamente"),DF48-1,IF(AND(AF48="Moderado",AG48="No Disminuye",AH48="Directamente"),DF48-1,IF(AND(AF48="Moderado",AG48="Directamente",AH48="No Disminuye"),DF48,DF48))))</f>
        <v>4</v>
      </c>
    </row>
    <row r="49" spans="1:111" ht="86.25" customHeight="1" x14ac:dyDescent="0.25">
      <c r="A49" s="437"/>
      <c r="B49" s="437"/>
      <c r="C49" s="437"/>
      <c r="D49" s="471"/>
      <c r="E49" s="437"/>
      <c r="F49" s="437"/>
      <c r="L49" s="437"/>
      <c r="M49" s="447"/>
      <c r="N49" s="444"/>
      <c r="O49" s="444"/>
      <c r="P49" s="444"/>
      <c r="Q49" s="93" t="s">
        <v>480</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3" t="str">
        <f t="shared" si="3"/>
        <v>Fuerte</v>
      </c>
      <c r="AE49" s="445"/>
      <c r="AF49" s="444"/>
      <c r="AG49" s="444"/>
      <c r="AH49" s="444"/>
      <c r="AI49" s="444"/>
      <c r="AJ49" s="444"/>
      <c r="AK49" s="444"/>
      <c r="AL49" s="444"/>
      <c r="AM49" s="93" t="s">
        <v>481</v>
      </c>
      <c r="AN49" s="93" t="s">
        <v>482</v>
      </c>
      <c r="AO49" s="93" t="s">
        <v>477</v>
      </c>
      <c r="AP49" s="84">
        <v>43467</v>
      </c>
      <c r="AQ49" s="84">
        <v>43830</v>
      </c>
      <c r="AR49" s="93" t="s">
        <v>483</v>
      </c>
      <c r="AS49" s="20"/>
      <c r="AT49" s="20"/>
      <c r="AU49" s="458"/>
      <c r="AV49" s="458"/>
      <c r="AW49" s="463"/>
      <c r="AX49" s="465"/>
      <c r="AY49" s="440"/>
      <c r="AZ49" s="95"/>
      <c r="BA49" s="440"/>
      <c r="BB49" s="20"/>
      <c r="BC49" s="20"/>
      <c r="BD49" s="458"/>
      <c r="BE49" s="458"/>
      <c r="BF49" s="463"/>
      <c r="BG49" s="465"/>
      <c r="BH49" s="468"/>
      <c r="BI49" s="468"/>
      <c r="BJ49" s="467"/>
      <c r="BK49" s="20"/>
      <c r="BL49" s="20"/>
      <c r="BM49" s="458"/>
      <c r="BN49" s="458"/>
      <c r="BO49" s="463"/>
      <c r="BP49" s="465"/>
      <c r="BQ49" s="469"/>
      <c r="BR49" s="469"/>
      <c r="BS49" s="467"/>
      <c r="BT49" s="118"/>
      <c r="BU49" s="118"/>
      <c r="BV49" s="118"/>
      <c r="BW49" s="118"/>
      <c r="BX49" s="118"/>
      <c r="BY49" s="118"/>
      <c r="BZ49" s="118"/>
      <c r="CA49" s="118"/>
      <c r="CB49" s="118"/>
      <c r="CC49" s="93"/>
      <c r="CD49" s="93"/>
      <c r="CE49" s="93"/>
      <c r="CF49" s="93"/>
      <c r="CG49" s="93"/>
      <c r="CH49" s="93"/>
      <c r="CI49" s="93"/>
      <c r="CJ49" s="93"/>
      <c r="CK49" s="93"/>
      <c r="CY49" s="440"/>
      <c r="CZ49" s="440"/>
      <c r="DD49" s="440"/>
      <c r="DE49" s="440"/>
      <c r="DF49" s="440"/>
      <c r="DG49" s="442"/>
    </row>
    <row r="50" spans="1:111" ht="105" customHeight="1" x14ac:dyDescent="0.25">
      <c r="A50" s="437"/>
      <c r="B50" s="437"/>
      <c r="C50" s="437"/>
      <c r="D50" s="471"/>
      <c r="E50" s="437"/>
      <c r="F50" s="437"/>
      <c r="L50" s="437"/>
      <c r="M50" s="447"/>
      <c r="N50" s="444"/>
      <c r="O50" s="444"/>
      <c r="P50" s="444"/>
      <c r="Q50" s="93" t="s">
        <v>484</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3" t="str">
        <f t="shared" si="3"/>
        <v>Fuerte</v>
      </c>
      <c r="AE50" s="445"/>
      <c r="AF50" s="444"/>
      <c r="AG50" s="444"/>
      <c r="AH50" s="444"/>
      <c r="AI50" s="444"/>
      <c r="AJ50" s="444"/>
      <c r="AK50" s="444"/>
      <c r="AL50" s="444"/>
      <c r="AM50" s="93" t="s">
        <v>485</v>
      </c>
      <c r="AN50" s="93" t="s">
        <v>486</v>
      </c>
      <c r="AO50" s="93" t="s">
        <v>477</v>
      </c>
      <c r="AP50" s="84">
        <v>43467</v>
      </c>
      <c r="AQ50" s="84">
        <v>43830</v>
      </c>
      <c r="AR50" s="93" t="s">
        <v>487</v>
      </c>
      <c r="AS50" s="20"/>
      <c r="AT50" s="20"/>
      <c r="AU50" s="459"/>
      <c r="AV50" s="459"/>
      <c r="AW50" s="464"/>
      <c r="AX50" s="466"/>
      <c r="AY50" s="441"/>
      <c r="AZ50" s="96"/>
      <c r="BA50" s="441"/>
      <c r="BB50" s="20"/>
      <c r="BC50" s="20"/>
      <c r="BD50" s="459"/>
      <c r="BE50" s="459"/>
      <c r="BF50" s="464"/>
      <c r="BG50" s="466"/>
      <c r="BH50" s="461"/>
      <c r="BI50" s="461"/>
      <c r="BJ50" s="459"/>
      <c r="BK50" s="20"/>
      <c r="BL50" s="20"/>
      <c r="BM50" s="459"/>
      <c r="BN50" s="459"/>
      <c r="BO50" s="464"/>
      <c r="BP50" s="466"/>
      <c r="BQ50" s="470"/>
      <c r="BR50" s="470"/>
      <c r="BS50" s="459"/>
      <c r="BT50" s="118"/>
      <c r="BU50" s="118"/>
      <c r="BV50" s="118"/>
      <c r="BW50" s="118"/>
      <c r="BX50" s="118"/>
      <c r="BY50" s="118"/>
      <c r="BZ50" s="118"/>
      <c r="CA50" s="118"/>
      <c r="CB50" s="118"/>
      <c r="CC50" s="93"/>
      <c r="CD50" s="93"/>
      <c r="CE50" s="93"/>
      <c r="CF50" s="93"/>
      <c r="CG50" s="93"/>
      <c r="CH50" s="93"/>
      <c r="CI50" s="93"/>
      <c r="CJ50" s="93"/>
      <c r="CK50" s="93"/>
      <c r="CY50" s="441"/>
      <c r="CZ50" s="441"/>
      <c r="DD50" s="440"/>
      <c r="DE50" s="440"/>
      <c r="DF50" s="440"/>
      <c r="DG50" s="442"/>
    </row>
    <row r="51" spans="1:111" ht="108.75" customHeight="1" x14ac:dyDescent="0.25">
      <c r="A51" s="437" t="s">
        <v>24</v>
      </c>
      <c r="B51" s="437" t="s">
        <v>27</v>
      </c>
      <c r="C51" s="437" t="s">
        <v>27</v>
      </c>
      <c r="D51" s="462" t="s">
        <v>227</v>
      </c>
      <c r="E51" s="450" t="s">
        <v>488</v>
      </c>
      <c r="F51" s="437" t="s">
        <v>489</v>
      </c>
      <c r="L51" s="437" t="s">
        <v>490</v>
      </c>
      <c r="M51" s="437" t="s">
        <v>491</v>
      </c>
      <c r="N51" s="444" t="s">
        <v>10</v>
      </c>
      <c r="O51" s="444" t="s">
        <v>14</v>
      </c>
      <c r="P51" s="444" t="str">
        <f>INDEX([9]Validacion!$C$15:$G$19,'Mapa de Riesgos'!CY51:CY52,'Mapa de Riesgos'!CZ51:CZ52)</f>
        <v>Alta</v>
      </c>
      <c r="Q51" s="93" t="s">
        <v>492</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3" t="str">
        <f t="shared" si="3"/>
        <v>Fuerte</v>
      </c>
      <c r="AE51" s="444">
        <f>(IF(AD51="Fuerte",100,IF(AD51="Moderado",50,0))+IF(AD52="Fuerte",100,IF(AD52="Moderado",50,0)))/2</f>
        <v>100</v>
      </c>
      <c r="AF51" s="444" t="str">
        <f>IF(AE51=100,"Fuerte",IF(OR(AE51=99,AE51&gt;=50),"Moderado","Débil"))</f>
        <v>Fuerte</v>
      </c>
      <c r="AG51" s="444" t="s">
        <v>150</v>
      </c>
      <c r="AH51" s="444" t="s">
        <v>152</v>
      </c>
      <c r="AI51" s="444" t="str">
        <f>VLOOKUP(IF(DE51=0,DE51+1,DE51),[9]Validacion!$J$15:$K$19,2,FALSE)</f>
        <v>Rara Vez</v>
      </c>
      <c r="AJ51" s="444" t="str">
        <f>VLOOKUP(IF(DG51=0,DG51+1,DG51),[9]Validacion!$J$23:$K$27,2,FALSE)</f>
        <v>Mayor</v>
      </c>
      <c r="AK51" s="444" t="str">
        <f>INDEX([9]Validacion!$C$15:$G$19,IF(DE51=0,DE51+1,'Mapa de Riesgos'!DE51:DE52),IF(DG51=0,DG51+1,'Mapa de Riesgos'!DG51:DG52))</f>
        <v>Alta</v>
      </c>
      <c r="AL51" s="444" t="s">
        <v>226</v>
      </c>
      <c r="AM51" s="93" t="s">
        <v>493</v>
      </c>
      <c r="AN51" s="93" t="s">
        <v>494</v>
      </c>
      <c r="AO51" s="93" t="s">
        <v>495</v>
      </c>
      <c r="AP51" s="84">
        <v>43467</v>
      </c>
      <c r="AQ51" s="84">
        <v>43830</v>
      </c>
      <c r="AR51" s="93" t="s">
        <v>496</v>
      </c>
      <c r="AS51" s="20"/>
      <c r="AT51" s="20"/>
      <c r="AU51" s="93"/>
      <c r="AV51" s="93"/>
      <c r="AW51" s="120"/>
      <c r="AX51" s="86"/>
      <c r="AY51" s="439"/>
      <c r="AZ51" s="94"/>
      <c r="BA51" s="439"/>
      <c r="BB51" s="20"/>
      <c r="BC51" s="20"/>
      <c r="BD51" s="93"/>
      <c r="BE51" s="147"/>
      <c r="BF51" s="123"/>
      <c r="BG51" s="86"/>
      <c r="BH51" s="439"/>
      <c r="BI51" s="439"/>
      <c r="BJ51" s="460"/>
      <c r="BK51" s="20"/>
      <c r="BL51" s="20"/>
      <c r="BM51" s="93"/>
      <c r="BN51" s="93"/>
      <c r="BO51" s="123"/>
      <c r="BP51" s="86"/>
      <c r="BQ51" s="458"/>
      <c r="BR51" s="458"/>
      <c r="BS51" s="458"/>
      <c r="BT51" s="118"/>
      <c r="BU51" s="118"/>
      <c r="BV51" s="118"/>
      <c r="BW51" s="118"/>
      <c r="BX51" s="118"/>
      <c r="BY51" s="118"/>
      <c r="BZ51" s="118"/>
      <c r="CA51" s="118"/>
      <c r="CB51" s="118"/>
      <c r="CC51" s="93"/>
      <c r="CD51" s="93"/>
      <c r="CE51" s="93"/>
      <c r="CF51" s="93"/>
      <c r="CG51" s="93"/>
      <c r="CH51" s="93"/>
      <c r="CI51" s="93"/>
      <c r="CJ51" s="93"/>
      <c r="CK51" s="93"/>
      <c r="CY51" s="439">
        <f>VLOOKUP(N51,[9]Validacion!$I$15:$M$19,2,FALSE)</f>
        <v>2</v>
      </c>
      <c r="CZ51" s="439">
        <f>VLOOKUP(O51,[9]Validacion!$I$23:$J$27,2,FALSE)</f>
        <v>4</v>
      </c>
      <c r="DD51" s="439">
        <f>VLOOKUP($N51,[9]Validacion!$I$15:$M$19,2,FALSE)</f>
        <v>2</v>
      </c>
      <c r="DE51" s="439">
        <f>IF(AF51="Fuerte",DD51-2,IF(AND(AF51="Moderado",AG51="Directamente",AH51="Directamente"),DD51-1,IF(AND(AF51="Moderado",AG51="No Disminuye",AH51="Directamente"),DD51,IF(AND(AF51="Moderado",AG51="Directamente",AH51="No Disminuye"),DD51-1,DD51))))</f>
        <v>0</v>
      </c>
      <c r="DF51" s="439">
        <f>VLOOKUP($O51,[9]Validacion!$I$23:$J$27,2,FALSE)</f>
        <v>4</v>
      </c>
      <c r="DG51" s="442">
        <f>IF(AF51="Fuerte",DF51,IF(AND(AF51="Moderado",AG51="Directamente",AH51="Directamente"),DF51-1,IF(AND(AF51="Moderado",AG51="No Disminuye",AH51="Directamente"),DF51-1,IF(AND(AF51="Moderado",AG51="Directamente",AH51="No Disminuye"),DF51,DF51))))</f>
        <v>4</v>
      </c>
    </row>
    <row r="52" spans="1:111" ht="93" customHeight="1" x14ac:dyDescent="0.25">
      <c r="A52" s="437"/>
      <c r="B52" s="437"/>
      <c r="C52" s="437"/>
      <c r="D52" s="462"/>
      <c r="E52" s="450"/>
      <c r="F52" s="437"/>
      <c r="L52" s="437"/>
      <c r="M52" s="437"/>
      <c r="N52" s="444"/>
      <c r="O52" s="444"/>
      <c r="P52" s="444"/>
      <c r="Q52" s="93" t="s">
        <v>497</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3" t="str">
        <f t="shared" si="3"/>
        <v>Fuerte</v>
      </c>
      <c r="AE52" s="444"/>
      <c r="AF52" s="444"/>
      <c r="AG52" s="444"/>
      <c r="AH52" s="444"/>
      <c r="AI52" s="444"/>
      <c r="AJ52" s="444"/>
      <c r="AK52" s="444"/>
      <c r="AL52" s="444"/>
      <c r="AM52" s="93" t="s">
        <v>498</v>
      </c>
      <c r="AN52" s="93" t="s">
        <v>499</v>
      </c>
      <c r="AO52" s="93" t="s">
        <v>495</v>
      </c>
      <c r="AP52" s="84">
        <v>43467</v>
      </c>
      <c r="AQ52" s="84">
        <v>43830</v>
      </c>
      <c r="AR52" s="93" t="s">
        <v>500</v>
      </c>
      <c r="AS52" s="20"/>
      <c r="AT52" s="20"/>
      <c r="AU52" s="93"/>
      <c r="AV52" s="93"/>
      <c r="AW52" s="114"/>
      <c r="AX52" s="86"/>
      <c r="AY52" s="441"/>
      <c r="AZ52" s="96"/>
      <c r="BA52" s="441"/>
      <c r="BB52" s="20"/>
      <c r="BC52" s="20"/>
      <c r="BD52" s="93"/>
      <c r="BE52" s="93"/>
      <c r="BF52" s="114"/>
      <c r="BG52" s="144"/>
      <c r="BH52" s="441"/>
      <c r="BI52" s="441"/>
      <c r="BJ52" s="461"/>
      <c r="BK52" s="20"/>
      <c r="BL52" s="20"/>
      <c r="BM52" s="93"/>
      <c r="BN52" s="93"/>
      <c r="BO52" s="114"/>
      <c r="BP52" s="144"/>
      <c r="BQ52" s="459"/>
      <c r="BR52" s="459"/>
      <c r="BS52" s="459"/>
      <c r="BT52" s="118"/>
      <c r="BU52" s="118"/>
      <c r="BV52" s="118"/>
      <c r="BW52" s="118"/>
      <c r="BX52" s="118"/>
      <c r="BY52" s="118"/>
      <c r="BZ52" s="118"/>
      <c r="CA52" s="118"/>
      <c r="CB52" s="118"/>
      <c r="CC52" s="93"/>
      <c r="CD52" s="93"/>
      <c r="CE52" s="93"/>
      <c r="CF52" s="93"/>
      <c r="CG52" s="93"/>
      <c r="CH52" s="93"/>
      <c r="CI52" s="93"/>
      <c r="CJ52" s="93"/>
      <c r="CK52" s="93"/>
      <c r="CY52" s="441"/>
      <c r="CZ52" s="441"/>
      <c r="DD52" s="440"/>
      <c r="DE52" s="440"/>
      <c r="DF52" s="440"/>
      <c r="DG52" s="442"/>
    </row>
    <row r="53" spans="1:111" ht="138" customHeight="1" x14ac:dyDescent="0.25">
      <c r="A53" s="93" t="s">
        <v>24</v>
      </c>
      <c r="B53" s="93" t="s">
        <v>27</v>
      </c>
      <c r="C53" s="93" t="s">
        <v>27</v>
      </c>
      <c r="D53" s="149" t="s">
        <v>212</v>
      </c>
      <c r="E53" s="85" t="s">
        <v>501</v>
      </c>
      <c r="F53" s="93" t="s">
        <v>502</v>
      </c>
      <c r="L53" s="93" t="s">
        <v>503</v>
      </c>
      <c r="M53" s="93" t="s">
        <v>504</v>
      </c>
      <c r="N53" s="90" t="s">
        <v>9</v>
      </c>
      <c r="O53" s="90" t="s">
        <v>14</v>
      </c>
      <c r="P53" s="90" t="str">
        <f>INDEX([9]Validacion!$C$15:$G$19,'Mapa de Riesgos'!CY53:CY53,'Mapa de Riesgos'!CZ53:CZ53)</f>
        <v>Extrema</v>
      </c>
      <c r="Q53" s="93" t="s">
        <v>505</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3"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506</v>
      </c>
      <c r="AN53" s="93" t="s">
        <v>507</v>
      </c>
      <c r="AO53" s="93" t="s">
        <v>508</v>
      </c>
      <c r="AP53" s="84">
        <v>43467</v>
      </c>
      <c r="AQ53" s="84">
        <v>43830</v>
      </c>
      <c r="AR53" s="93" t="s">
        <v>341</v>
      </c>
      <c r="AS53" s="93"/>
      <c r="AT53" s="93"/>
      <c r="AU53" s="93"/>
      <c r="AV53" s="93"/>
      <c r="AW53" s="90"/>
      <c r="AX53" s="86"/>
      <c r="AY53" s="94"/>
      <c r="AZ53" s="94"/>
      <c r="BA53" s="94"/>
      <c r="BB53" s="91"/>
      <c r="BC53" s="91"/>
      <c r="BD53" s="118"/>
      <c r="BE53" s="118"/>
      <c r="BF53" s="118"/>
      <c r="BG53" s="118"/>
      <c r="BH53" s="118"/>
      <c r="BI53" s="118"/>
      <c r="BJ53" s="118"/>
      <c r="BK53" s="118"/>
      <c r="BL53" s="118"/>
      <c r="BM53" s="118"/>
      <c r="BN53" s="118"/>
      <c r="BO53" s="118"/>
      <c r="BP53" s="118"/>
      <c r="BQ53" s="118"/>
      <c r="BR53" s="118"/>
      <c r="BS53" s="118"/>
      <c r="BT53" s="118"/>
      <c r="BU53" s="118"/>
      <c r="BV53" s="118"/>
      <c r="BW53" s="118"/>
      <c r="BX53" s="118"/>
      <c r="BY53" s="118"/>
      <c r="BZ53" s="118"/>
      <c r="CA53" s="118"/>
      <c r="CB53" s="118"/>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5" customHeight="1" x14ac:dyDescent="0.25">
      <c r="A54" s="437" t="s">
        <v>24</v>
      </c>
      <c r="B54" s="437" t="s">
        <v>27</v>
      </c>
      <c r="C54" s="437" t="s">
        <v>27</v>
      </c>
      <c r="D54" s="456" t="s">
        <v>219</v>
      </c>
      <c r="E54" s="457" t="s">
        <v>509</v>
      </c>
      <c r="F54" s="457" t="s">
        <v>510</v>
      </c>
      <c r="L54" s="450" t="s">
        <v>511</v>
      </c>
      <c r="M54" s="457" t="s">
        <v>512</v>
      </c>
      <c r="N54" s="352" t="s">
        <v>11</v>
      </c>
      <c r="O54" s="352" t="s">
        <v>14</v>
      </c>
      <c r="P54" s="352" t="str">
        <f>INDEX([9]Validacion!$C$15:$G$19,'Mapa de Riesgos'!CY54:CY57,'Mapa de Riesgos'!CZ54:CZ57)</f>
        <v>Alta</v>
      </c>
      <c r="Q54" s="115" t="s">
        <v>513</v>
      </c>
      <c r="R54" s="150" t="s">
        <v>158</v>
      </c>
      <c r="S54" s="151" t="s">
        <v>58</v>
      </c>
      <c r="T54" s="150" t="s">
        <v>59</v>
      </c>
      <c r="U54" s="150" t="s">
        <v>60</v>
      </c>
      <c r="V54" s="150" t="s">
        <v>61</v>
      </c>
      <c r="W54" s="150" t="s">
        <v>62</v>
      </c>
      <c r="X54" s="150" t="s">
        <v>75</v>
      </c>
      <c r="Y54" s="150" t="s">
        <v>63</v>
      </c>
      <c r="Z54" s="150">
        <f t="shared" si="0"/>
        <v>100</v>
      </c>
      <c r="AA54" s="150" t="str">
        <f t="shared" si="6"/>
        <v>Fuerte</v>
      </c>
      <c r="AB54" s="150" t="s">
        <v>141</v>
      </c>
      <c r="AC54" s="152">
        <f t="shared" si="2"/>
        <v>200</v>
      </c>
      <c r="AD54" s="153" t="str">
        <f t="shared" si="3"/>
        <v>Fuerte</v>
      </c>
      <c r="AE54" s="445">
        <f>(IF(AD54="Fuerte",100,IF(AD54="Moderado",50,0))+IF(AD55="Fuerte",100,IF(AD55="Moderado",50,0))+IF(AD56="Fuerte",100,IF(AD56="Moderado",50,0))+IF(AD57="Fuerte",100,IF(AD57="Moderado",50,0)))/4</f>
        <v>100</v>
      </c>
      <c r="AF54" s="352" t="str">
        <f>IF(AE54=100,"Fuerte",IF(OR(AE54=99,AE54&gt;=50),"Moderado","Débil"))</f>
        <v>Fuerte</v>
      </c>
      <c r="AG54" s="352" t="s">
        <v>150</v>
      </c>
      <c r="AH54" s="352" t="s">
        <v>152</v>
      </c>
      <c r="AI54" s="444" t="str">
        <f>VLOOKUP(IF(DE54=0,DE54+1,IF(DE54=-1,DE54+2,DE54)),[9]Validacion!$J$15:$K$19,2,FALSE)</f>
        <v>Rara Vez</v>
      </c>
      <c r="AJ54" s="352" t="str">
        <f>VLOOKUP(IF(DG54=0,DG54+1,DG54),[9]Validacion!$J$23:$K$27,2,FALSE)</f>
        <v>Mayor</v>
      </c>
      <c r="AK54" s="352" t="str">
        <f>INDEX([9]Validacion!$C$15:$G$19,IF(DE54=0,DE54+1,IF(DE54=-1,DE54+2,'Mapa de Riesgos'!DE54:DE57)),IF(DG54=0,DG54+1,'Mapa de Riesgos'!DG54:DG57))</f>
        <v>Alta</v>
      </c>
      <c r="AL54" s="352" t="s">
        <v>226</v>
      </c>
      <c r="AM54" s="115" t="s">
        <v>514</v>
      </c>
      <c r="AN54" s="115" t="s">
        <v>515</v>
      </c>
      <c r="AO54" s="115" t="s">
        <v>516</v>
      </c>
      <c r="AP54" s="84">
        <v>43467</v>
      </c>
      <c r="AQ54" s="84">
        <v>43830</v>
      </c>
      <c r="AR54" s="93" t="s">
        <v>517</v>
      </c>
      <c r="AS54" s="20"/>
      <c r="AT54" s="20"/>
      <c r="AU54" s="93"/>
      <c r="AV54" s="93"/>
      <c r="AW54" s="90"/>
      <c r="AX54" s="86"/>
      <c r="AY54" s="439"/>
      <c r="AZ54" s="94"/>
      <c r="BA54" s="439"/>
      <c r="BB54" s="91"/>
      <c r="BC54" s="91"/>
      <c r="BD54" s="118"/>
      <c r="BE54" s="118"/>
      <c r="BF54" s="118"/>
      <c r="BG54" s="118"/>
      <c r="BH54" s="118"/>
      <c r="BI54" s="118"/>
      <c r="BJ54" s="118"/>
      <c r="BK54" s="118"/>
      <c r="BL54" s="118"/>
      <c r="BM54" s="118"/>
      <c r="BN54" s="118"/>
      <c r="BO54" s="118"/>
      <c r="BP54" s="118"/>
      <c r="BQ54" s="118"/>
      <c r="BR54" s="118"/>
      <c r="BS54" s="118"/>
      <c r="BT54" s="118"/>
      <c r="BU54" s="118"/>
      <c r="BV54" s="118"/>
      <c r="BW54" s="118"/>
      <c r="BX54" s="118"/>
      <c r="BY54" s="118"/>
      <c r="BZ54" s="118"/>
      <c r="CA54" s="118"/>
      <c r="CB54" s="118"/>
      <c r="CC54" s="93"/>
      <c r="CD54" s="93"/>
      <c r="CE54" s="93"/>
      <c r="CF54" s="93"/>
      <c r="CG54" s="93"/>
      <c r="CH54" s="93"/>
      <c r="CI54" s="93"/>
      <c r="CJ54" s="93"/>
      <c r="CK54" s="93"/>
      <c r="CY54" s="439">
        <f>VLOOKUP(N54,[9]Validacion!$I$15:$M$19,2,FALSE)</f>
        <v>1</v>
      </c>
      <c r="CZ54" s="439">
        <f>VLOOKUP(O54,[9]Validacion!$I$23:$J$27,2,FALSE)</f>
        <v>4</v>
      </c>
      <c r="DD54" s="439">
        <f>VLOOKUP($N54,[9]Validacion!$I$15:$M$19,2,FALSE)</f>
        <v>1</v>
      </c>
      <c r="DE54" s="439">
        <f>IF(AF54="Fuerte",DD54-2,IF(AND(AF54="Moderado",AG54="Directamente",AH54="Directamente"),DD54-1,IF(AND(AF54="Moderado",AG54="No Disminuye",AH54="Directamente"),DD54,IF(AND(AF54="Moderado",AG54="Directamente",AH54="No Disminuye"),DD54-1,DD54))))</f>
        <v>-1</v>
      </c>
      <c r="DF54" s="439">
        <f>VLOOKUP($O54,[9]Validacion!$I$23:$J$27,2,FALSE)</f>
        <v>4</v>
      </c>
      <c r="DG54" s="442">
        <f>IF(AF54="Fuerte",DF54,IF(AND(AF54="Moderado",AG54="Directamente",AH54="Directamente"),DF54-1,IF(AND(AF54="Moderado",AG54="No Disminuye",AH54="Directamente"),DF54-1,IF(AND(AF54="Moderado",AG54="Directamente",AH54="No Disminuye"),DF54,DF54))))</f>
        <v>4</v>
      </c>
    </row>
    <row r="55" spans="1:111" ht="115.5" customHeight="1" x14ac:dyDescent="0.25">
      <c r="A55" s="437"/>
      <c r="B55" s="437"/>
      <c r="C55" s="437"/>
      <c r="D55" s="456"/>
      <c r="E55" s="457"/>
      <c r="F55" s="457"/>
      <c r="L55" s="450"/>
      <c r="M55" s="457"/>
      <c r="N55" s="352"/>
      <c r="O55" s="352"/>
      <c r="P55" s="352"/>
      <c r="Q55" s="115" t="s">
        <v>518</v>
      </c>
      <c r="R55" s="150" t="s">
        <v>158</v>
      </c>
      <c r="S55" s="151" t="s">
        <v>58</v>
      </c>
      <c r="T55" s="150" t="s">
        <v>59</v>
      </c>
      <c r="U55" s="150" t="s">
        <v>60</v>
      </c>
      <c r="V55" s="150" t="s">
        <v>61</v>
      </c>
      <c r="W55" s="150" t="s">
        <v>62</v>
      </c>
      <c r="X55" s="150" t="s">
        <v>75</v>
      </c>
      <c r="Y55" s="150" t="s">
        <v>63</v>
      </c>
      <c r="Z55" s="150">
        <f t="shared" si="0"/>
        <v>100</v>
      </c>
      <c r="AA55" s="150" t="str">
        <f t="shared" si="6"/>
        <v>Fuerte</v>
      </c>
      <c r="AB55" s="150" t="s">
        <v>141</v>
      </c>
      <c r="AC55" s="152">
        <f t="shared" si="2"/>
        <v>200</v>
      </c>
      <c r="AD55" s="153" t="str">
        <f t="shared" si="3"/>
        <v>Fuerte</v>
      </c>
      <c r="AE55" s="445"/>
      <c r="AF55" s="352"/>
      <c r="AG55" s="352"/>
      <c r="AH55" s="352"/>
      <c r="AI55" s="444"/>
      <c r="AJ55" s="352"/>
      <c r="AK55" s="352"/>
      <c r="AL55" s="352"/>
      <c r="AM55" s="115" t="s">
        <v>519</v>
      </c>
      <c r="AN55" s="115" t="s">
        <v>520</v>
      </c>
      <c r="AO55" s="115" t="s">
        <v>516</v>
      </c>
      <c r="AP55" s="84">
        <v>43467</v>
      </c>
      <c r="AQ55" s="84">
        <v>43830</v>
      </c>
      <c r="AR55" s="93" t="s">
        <v>521</v>
      </c>
      <c r="AS55" s="140"/>
      <c r="AT55" s="140"/>
      <c r="AU55" s="93"/>
      <c r="AV55" s="93"/>
      <c r="AW55" s="90"/>
      <c r="AX55" s="86"/>
      <c r="AY55" s="440"/>
      <c r="AZ55" s="95"/>
      <c r="BA55" s="440"/>
      <c r="BB55" s="99"/>
      <c r="BC55" s="99"/>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18"/>
      <c r="CC55" s="93"/>
      <c r="CD55" s="93"/>
      <c r="CE55" s="93"/>
      <c r="CF55" s="93"/>
      <c r="CG55" s="93"/>
      <c r="CH55" s="93"/>
      <c r="CI55" s="93"/>
      <c r="CJ55" s="93"/>
      <c r="CK55" s="93"/>
      <c r="CY55" s="440"/>
      <c r="CZ55" s="440"/>
      <c r="DD55" s="440"/>
      <c r="DE55" s="440"/>
      <c r="DF55" s="440"/>
      <c r="DG55" s="442"/>
    </row>
    <row r="56" spans="1:111" ht="92.25" customHeight="1" x14ac:dyDescent="0.25">
      <c r="A56" s="437"/>
      <c r="B56" s="437"/>
      <c r="C56" s="437"/>
      <c r="D56" s="456"/>
      <c r="E56" s="457"/>
      <c r="F56" s="457"/>
      <c r="L56" s="450"/>
      <c r="M56" s="457"/>
      <c r="N56" s="352"/>
      <c r="O56" s="352"/>
      <c r="P56" s="352"/>
      <c r="Q56" s="115" t="s">
        <v>522</v>
      </c>
      <c r="R56" s="150" t="s">
        <v>158</v>
      </c>
      <c r="S56" s="151" t="s">
        <v>58</v>
      </c>
      <c r="T56" s="150" t="s">
        <v>59</v>
      </c>
      <c r="U56" s="150" t="s">
        <v>60</v>
      </c>
      <c r="V56" s="150" t="s">
        <v>61</v>
      </c>
      <c r="W56" s="150" t="s">
        <v>62</v>
      </c>
      <c r="X56" s="150" t="s">
        <v>75</v>
      </c>
      <c r="Y56" s="150" t="s">
        <v>63</v>
      </c>
      <c r="Z56" s="150">
        <f t="shared" si="0"/>
        <v>100</v>
      </c>
      <c r="AA56" s="150" t="str">
        <f t="shared" si="6"/>
        <v>Fuerte</v>
      </c>
      <c r="AB56" s="150" t="s">
        <v>141</v>
      </c>
      <c r="AC56" s="152">
        <f t="shared" si="2"/>
        <v>200</v>
      </c>
      <c r="AD56" s="153" t="str">
        <f t="shared" si="3"/>
        <v>Fuerte</v>
      </c>
      <c r="AE56" s="445"/>
      <c r="AF56" s="352"/>
      <c r="AG56" s="352"/>
      <c r="AH56" s="352"/>
      <c r="AI56" s="444"/>
      <c r="AJ56" s="352"/>
      <c r="AK56" s="352"/>
      <c r="AL56" s="352"/>
      <c r="AM56" s="115" t="s">
        <v>523</v>
      </c>
      <c r="AN56" s="115" t="s">
        <v>524</v>
      </c>
      <c r="AO56" s="115" t="s">
        <v>516</v>
      </c>
      <c r="AP56" s="84">
        <v>43467</v>
      </c>
      <c r="AQ56" s="84">
        <v>43830</v>
      </c>
      <c r="AR56" s="93" t="s">
        <v>525</v>
      </c>
      <c r="AS56" s="452"/>
      <c r="AT56" s="454"/>
      <c r="AU56" s="93"/>
      <c r="AV56" s="93"/>
      <c r="AW56" s="90"/>
      <c r="AX56" s="86"/>
      <c r="AY56" s="440"/>
      <c r="AZ56" s="95"/>
      <c r="BA56" s="440"/>
      <c r="BB56" s="99"/>
      <c r="BC56" s="99"/>
      <c r="BD56" s="118"/>
      <c r="BE56" s="118"/>
      <c r="BF56" s="118"/>
      <c r="BG56" s="118"/>
      <c r="BH56" s="118"/>
      <c r="BI56" s="118"/>
      <c r="BJ56" s="118"/>
      <c r="BK56" s="118"/>
      <c r="BL56" s="118"/>
      <c r="BM56" s="118"/>
      <c r="BN56" s="118"/>
      <c r="BO56" s="118"/>
      <c r="BP56" s="118"/>
      <c r="BQ56" s="118"/>
      <c r="BR56" s="118"/>
      <c r="BS56" s="118"/>
      <c r="BT56" s="118"/>
      <c r="BU56" s="118"/>
      <c r="BV56" s="118"/>
      <c r="BW56" s="118"/>
      <c r="BX56" s="118"/>
      <c r="BY56" s="118"/>
      <c r="BZ56" s="118"/>
      <c r="CA56" s="118"/>
      <c r="CB56" s="118"/>
      <c r="CC56" s="93"/>
      <c r="CD56" s="93"/>
      <c r="CE56" s="93"/>
      <c r="CF56" s="93"/>
      <c r="CG56" s="93"/>
      <c r="CH56" s="93"/>
      <c r="CI56" s="93"/>
      <c r="CJ56" s="93"/>
      <c r="CK56" s="93"/>
      <c r="CY56" s="440"/>
      <c r="CZ56" s="440"/>
      <c r="DD56" s="440"/>
      <c r="DE56" s="440"/>
      <c r="DF56" s="440"/>
      <c r="DG56" s="442"/>
    </row>
    <row r="57" spans="1:111" ht="84" customHeight="1" x14ac:dyDescent="0.25">
      <c r="A57" s="437"/>
      <c r="B57" s="437"/>
      <c r="C57" s="437"/>
      <c r="D57" s="456"/>
      <c r="E57" s="457"/>
      <c r="F57" s="457"/>
      <c r="L57" s="450"/>
      <c r="M57" s="457"/>
      <c r="N57" s="352"/>
      <c r="O57" s="352"/>
      <c r="P57" s="352"/>
      <c r="Q57" s="115" t="s">
        <v>526</v>
      </c>
      <c r="R57" s="150" t="s">
        <v>158</v>
      </c>
      <c r="S57" s="151" t="s">
        <v>58</v>
      </c>
      <c r="T57" s="150" t="s">
        <v>59</v>
      </c>
      <c r="U57" s="150" t="s">
        <v>60</v>
      </c>
      <c r="V57" s="150" t="s">
        <v>61</v>
      </c>
      <c r="W57" s="150" t="s">
        <v>62</v>
      </c>
      <c r="X57" s="150" t="s">
        <v>75</v>
      </c>
      <c r="Y57" s="150" t="s">
        <v>63</v>
      </c>
      <c r="Z57" s="150">
        <f t="shared" si="0"/>
        <v>100</v>
      </c>
      <c r="AA57" s="150" t="str">
        <f t="shared" si="6"/>
        <v>Fuerte</v>
      </c>
      <c r="AB57" s="150" t="s">
        <v>141</v>
      </c>
      <c r="AC57" s="152">
        <f t="shared" si="2"/>
        <v>200</v>
      </c>
      <c r="AD57" s="153" t="str">
        <f t="shared" si="3"/>
        <v>Fuerte</v>
      </c>
      <c r="AE57" s="445"/>
      <c r="AF57" s="352"/>
      <c r="AG57" s="352"/>
      <c r="AH57" s="352"/>
      <c r="AI57" s="444"/>
      <c r="AJ57" s="352"/>
      <c r="AK57" s="352"/>
      <c r="AL57" s="352"/>
      <c r="AM57" s="115" t="s">
        <v>527</v>
      </c>
      <c r="AN57" s="115" t="s">
        <v>528</v>
      </c>
      <c r="AO57" s="115" t="s">
        <v>516</v>
      </c>
      <c r="AP57" s="84">
        <v>43467</v>
      </c>
      <c r="AQ57" s="84">
        <v>43830</v>
      </c>
      <c r="AR57" s="93" t="s">
        <v>529</v>
      </c>
      <c r="AS57" s="453"/>
      <c r="AT57" s="455"/>
      <c r="AU57" s="93"/>
      <c r="AV57" s="93"/>
      <c r="AW57" s="90"/>
      <c r="AX57" s="86"/>
      <c r="AY57" s="441"/>
      <c r="AZ57" s="96"/>
      <c r="BA57" s="441"/>
      <c r="BB57" s="92"/>
      <c r="BC57" s="92"/>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c r="CC57" s="93"/>
      <c r="CD57" s="93"/>
      <c r="CE57" s="93"/>
      <c r="CF57" s="93"/>
      <c r="CG57" s="93"/>
      <c r="CH57" s="93"/>
      <c r="CI57" s="93"/>
      <c r="CJ57" s="93"/>
      <c r="CK57" s="93"/>
      <c r="CM57" s="124"/>
      <c r="CY57" s="441"/>
      <c r="CZ57" s="441"/>
      <c r="DD57" s="440"/>
      <c r="DE57" s="440"/>
      <c r="DF57" s="440"/>
      <c r="DG57" s="442"/>
    </row>
    <row r="58" spans="1:111" ht="129" customHeight="1" x14ac:dyDescent="0.25">
      <c r="A58" s="437" t="s">
        <v>53</v>
      </c>
      <c r="B58" s="437" t="s">
        <v>27</v>
      </c>
      <c r="C58" s="437" t="s">
        <v>27</v>
      </c>
      <c r="D58" s="451" t="s">
        <v>220</v>
      </c>
      <c r="E58" s="437" t="s">
        <v>530</v>
      </c>
      <c r="F58" s="437" t="s">
        <v>531</v>
      </c>
      <c r="L58" s="437" t="s">
        <v>532</v>
      </c>
      <c r="M58" s="450" t="s">
        <v>533</v>
      </c>
      <c r="N58" s="444" t="s">
        <v>9</v>
      </c>
      <c r="O58" s="444" t="s">
        <v>14</v>
      </c>
      <c r="P58" s="444" t="str">
        <f>INDEX([9]Validacion!$C$15:$G$19,'Mapa de Riesgos'!CY58:CY59,'Mapa de Riesgos'!CZ58:CZ59)</f>
        <v>Extrema</v>
      </c>
      <c r="Q58" s="93" t="s">
        <v>534</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444">
        <f>(IF(AD58="Fuerte",100,IF(AD58="Moderado",50,0))+IF(AD59="Fuerte",100,IF(AD59="Moderado",50,0)))/2</f>
        <v>100</v>
      </c>
      <c r="AF58" s="444" t="str">
        <f>IF(AE58=100,"Fuerte",IF(OR(AE58=99,AE58&gt;=50),"Moderado","Débil"))</f>
        <v>Fuerte</v>
      </c>
      <c r="AG58" s="444" t="s">
        <v>150</v>
      </c>
      <c r="AH58" s="444" t="s">
        <v>152</v>
      </c>
      <c r="AI58" s="444" t="str">
        <f>VLOOKUP(IF(DE58=0,DE58+1,DE58),[9]Validacion!$J$15:$K$19,2,FALSE)</f>
        <v>Rara Vez</v>
      </c>
      <c r="AJ58" s="444" t="str">
        <f>VLOOKUP(IF(DG58=0,DG58+1,DG58),[9]Validacion!$J$23:$K$27,2,FALSE)</f>
        <v>Mayor</v>
      </c>
      <c r="AK58" s="444" t="str">
        <f>INDEX([9]Validacion!$C$15:$G$19,IF(DE58=0,DE58+1,'Mapa de Riesgos'!DE58:DE59),IF(DG58=0,DG58+1,'Mapa de Riesgos'!DG58:DG59))</f>
        <v>Alta</v>
      </c>
      <c r="AL58" s="444" t="s">
        <v>226</v>
      </c>
      <c r="AM58" s="115" t="s">
        <v>535</v>
      </c>
      <c r="AN58" s="93" t="s">
        <v>536</v>
      </c>
      <c r="AO58" s="93" t="s">
        <v>537</v>
      </c>
      <c r="AP58" s="84">
        <v>43467</v>
      </c>
      <c r="AQ58" s="84">
        <v>43830</v>
      </c>
      <c r="AR58" s="93" t="s">
        <v>538</v>
      </c>
      <c r="AS58" s="20"/>
      <c r="AT58" s="20"/>
      <c r="AU58" s="93"/>
      <c r="AV58" s="93"/>
      <c r="AW58" s="120"/>
      <c r="AX58" s="86"/>
      <c r="AY58" s="448"/>
      <c r="AZ58" s="154"/>
      <c r="BA58" s="439"/>
      <c r="BB58" s="91"/>
      <c r="BC58" s="91"/>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93"/>
      <c r="CD58" s="93"/>
      <c r="CE58" s="93"/>
      <c r="CF58" s="93"/>
      <c r="CG58" s="93"/>
      <c r="CH58" s="93"/>
      <c r="CI58" s="93"/>
      <c r="CJ58" s="93"/>
      <c r="CK58" s="93"/>
      <c r="CY58" s="439">
        <f>VLOOKUP(N58,[9]Validacion!$I$15:$M$19,2,FALSE)</f>
        <v>3</v>
      </c>
      <c r="CZ58" s="439">
        <f>VLOOKUP(O58,[9]Validacion!$I$23:$J$27,2,FALSE)</f>
        <v>4</v>
      </c>
      <c r="DD58" s="439">
        <f>VLOOKUP($N58,[9]Validacion!$I$15:$M$19,2,FALSE)</f>
        <v>3</v>
      </c>
      <c r="DE58" s="439">
        <f>IF(AF58="Fuerte",DD58-2,IF(AND(AF58="Moderado",AG58="Directamente",AH58="Directamente"),DD58-1,IF(AND(AF58="Moderado",AG58="No Disminuye",AH58="Directamente"),DD58,IF(AND(AF58="Moderado",AG58="Directamente",AH58="No Disminuye"),DD58-1,DD58))))</f>
        <v>1</v>
      </c>
      <c r="DF58" s="439">
        <f>VLOOKUP($O58,[9]Validacion!$I$23:$J$27,2,FALSE)</f>
        <v>4</v>
      </c>
      <c r="DG58" s="442">
        <f>IF(AF58="Fuerte",DF58,IF(AND(AF58="Moderado",AG58="Directamente",AH58="Directamente"),DF58-1,IF(AND(AF58="Moderado",AG58="No Disminuye",AH58="Directamente"),DF58-1,IF(AND(AF58="Moderado",AG58="Directamente",AH58="No Disminuye"),DF58,DF58))))</f>
        <v>4</v>
      </c>
    </row>
    <row r="59" spans="1:111" ht="129" customHeight="1" thickBot="1" x14ac:dyDescent="0.3">
      <c r="A59" s="437"/>
      <c r="B59" s="437"/>
      <c r="C59" s="437"/>
      <c r="D59" s="451"/>
      <c r="E59" s="437"/>
      <c r="F59" s="437"/>
      <c r="L59" s="437"/>
      <c r="M59" s="450"/>
      <c r="N59" s="444"/>
      <c r="O59" s="444"/>
      <c r="P59" s="444"/>
      <c r="Q59" s="93" t="s">
        <v>539</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444"/>
      <c r="AF59" s="444"/>
      <c r="AG59" s="444"/>
      <c r="AH59" s="444"/>
      <c r="AI59" s="444"/>
      <c r="AJ59" s="444"/>
      <c r="AK59" s="444"/>
      <c r="AL59" s="444"/>
      <c r="AM59" s="115" t="s">
        <v>540</v>
      </c>
      <c r="AN59" s="93" t="s">
        <v>541</v>
      </c>
      <c r="AO59" s="93" t="s">
        <v>537</v>
      </c>
      <c r="AP59" s="84">
        <v>43467</v>
      </c>
      <c r="AQ59" s="84">
        <v>43830</v>
      </c>
      <c r="AR59" s="93" t="s">
        <v>341</v>
      </c>
      <c r="AS59" s="155"/>
      <c r="AT59" s="155"/>
      <c r="AU59" s="93"/>
      <c r="AV59" s="93"/>
      <c r="AW59" s="138"/>
      <c r="AX59" s="86"/>
      <c r="AY59" s="449"/>
      <c r="AZ59" s="156"/>
      <c r="BA59" s="441"/>
      <c r="BB59" s="92"/>
      <c r="BC59" s="92"/>
      <c r="BD59" s="118"/>
      <c r="BE59" s="118"/>
      <c r="BF59" s="118"/>
      <c r="BG59" s="118"/>
      <c r="BH59" s="118"/>
      <c r="BI59" s="118"/>
      <c r="BJ59" s="118"/>
      <c r="BK59" s="118"/>
      <c r="BL59" s="118"/>
      <c r="BM59" s="118"/>
      <c r="BN59" s="118"/>
      <c r="BO59" s="118"/>
      <c r="BP59" s="118"/>
      <c r="BQ59" s="118"/>
      <c r="BR59" s="118"/>
      <c r="BS59" s="118"/>
      <c r="BT59" s="118"/>
      <c r="BU59" s="118"/>
      <c r="BV59" s="118"/>
      <c r="BW59" s="118"/>
      <c r="BX59" s="118"/>
      <c r="BY59" s="118"/>
      <c r="BZ59" s="118"/>
      <c r="CA59" s="118"/>
      <c r="CB59" s="118"/>
      <c r="CC59" s="93"/>
      <c r="CD59" s="93"/>
      <c r="CE59" s="93"/>
      <c r="CF59" s="93"/>
      <c r="CG59" s="93"/>
      <c r="CH59" s="93"/>
      <c r="CI59" s="93"/>
      <c r="CJ59" s="93"/>
      <c r="CK59" s="93"/>
      <c r="CY59" s="441"/>
      <c r="CZ59" s="441"/>
      <c r="DD59" s="440"/>
      <c r="DE59" s="440"/>
      <c r="DF59" s="440"/>
      <c r="DG59" s="442"/>
    </row>
    <row r="60" spans="1:111" ht="174" customHeight="1" thickBot="1" x14ac:dyDescent="0.3">
      <c r="A60" s="437" t="s">
        <v>26</v>
      </c>
      <c r="B60" s="437" t="s">
        <v>196</v>
      </c>
      <c r="C60" s="437" t="s">
        <v>196</v>
      </c>
      <c r="D60" s="446" t="s">
        <v>156</v>
      </c>
      <c r="E60" s="437" t="s">
        <v>542</v>
      </c>
      <c r="F60" s="447" t="s">
        <v>543</v>
      </c>
      <c r="L60" s="447" t="s">
        <v>544</v>
      </c>
      <c r="M60" s="447" t="s">
        <v>545</v>
      </c>
      <c r="N60" s="444" t="s">
        <v>9</v>
      </c>
      <c r="O60" s="444" t="s">
        <v>14</v>
      </c>
      <c r="P60" s="444" t="str">
        <f>INDEX([9]Validacion!$C$15:$G$19,'Mapa de Riesgos'!CY60:CY62,'Mapa de Riesgos'!CZ60:CZ62)</f>
        <v>Extrema</v>
      </c>
      <c r="Q60" s="115" t="s">
        <v>546</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3" t="str">
        <f>IF(AND(AA60="Moderado",AB60="Moderado",AC60=100),"Moderado",IF(AC60=200,"Fuerte",IF(OR(AC60=150,),"Moderado","Débil")))</f>
        <v>Fuerte</v>
      </c>
      <c r="AE60" s="445">
        <f>(IF(AD60="Fuerte",100,IF(AD60="Moderado",50,0))+IF(AD61="Fuerte",100,IF(AD61="Moderado",50,0))+IF(AD62="Fuerte",100,IF(AD62="Moderado",50,0)))/3</f>
        <v>100</v>
      </c>
      <c r="AF60" s="444" t="str">
        <f>IF(AE60=100,"Fuerte",IF(OR(AE60=99,AE60&gt;=50),"Moderado","Débil"))</f>
        <v>Fuerte</v>
      </c>
      <c r="AG60" s="444" t="s">
        <v>150</v>
      </c>
      <c r="AH60" s="444" t="s">
        <v>152</v>
      </c>
      <c r="AI60" s="444" t="str">
        <f>VLOOKUP(IF(DE60=0,DE60+1,DE60),[9]Validacion!$J$15:$K$19,2,FALSE)</f>
        <v>Rara Vez</v>
      </c>
      <c r="AJ60" s="444" t="str">
        <f>VLOOKUP(IF(DG60=0,DG60+1,DG60),[9]Validacion!$J$23:$K$27,2,FALSE)</f>
        <v>Mayor</v>
      </c>
      <c r="AK60" s="444" t="str">
        <f>INDEX([9]Validacion!$C$15:$G$19,IF(DE60=0,DE60+1,'Mapa de Riesgos'!DE60:DE62),IF(DG60=0,DG60+1,'Mapa de Riesgos'!DG60:DG62))</f>
        <v>Alta</v>
      </c>
      <c r="AL60" s="444" t="s">
        <v>226</v>
      </c>
      <c r="AM60" s="93" t="s">
        <v>547</v>
      </c>
      <c r="AN60" s="93" t="s">
        <v>548</v>
      </c>
      <c r="AO60" s="93" t="s">
        <v>26</v>
      </c>
      <c r="AP60" s="84">
        <v>43467</v>
      </c>
      <c r="AQ60" s="84">
        <v>43830</v>
      </c>
      <c r="AR60" s="93" t="s">
        <v>549</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439">
        <f>VLOOKUP($N60,[9]Validacion!$I$15:$M$19,2,FALSE)</f>
        <v>3</v>
      </c>
      <c r="CZ60" s="439">
        <f>VLOOKUP($O60,[9]Validacion!$I$23:$J$27,2,FALSE)</f>
        <v>4</v>
      </c>
      <c r="DD60" s="439">
        <f>VLOOKUP($N60,[9]Validacion!$I$15:$M$19,2,FALSE)</f>
        <v>3</v>
      </c>
      <c r="DE60" s="439">
        <f>IF(AF60="Fuerte",DD60-2,IF(AND(AF60="Moderado",AG60="Directamente",AH60="Directamente"),DD60-1,IF(AND(AF60="Moderado",AG60="No Disminuye",AH60="Directamente"),DD60,IF(AND(AF60="Moderado",AG60="Directamente",AH60="No Disminuye"),DD60-1,DD60))))</f>
        <v>1</v>
      </c>
      <c r="DF60" s="439">
        <f>VLOOKUP($O60,[9]Validacion!$I$23:$J$27,2,FALSE)</f>
        <v>4</v>
      </c>
      <c r="DG60" s="442">
        <f>IF(AF60="Fuerte",DF60,IF(AND(AF60="Moderado",AG60="Directamente",AH60="Directamente"),DF60-1,IF(AND(AF60="Moderado",AG60="No Disminuye",AH60="Directamente"),DF60-1,IF(AND(AF60="Moderado",AG60="Directamente",AH60="No Disminuye"),DF60,DF60))))</f>
        <v>4</v>
      </c>
    </row>
    <row r="61" spans="1:111" ht="145.5" customHeight="1" x14ac:dyDescent="0.25">
      <c r="A61" s="437"/>
      <c r="B61" s="437"/>
      <c r="C61" s="437"/>
      <c r="D61" s="446"/>
      <c r="E61" s="437"/>
      <c r="F61" s="447"/>
      <c r="L61" s="447"/>
      <c r="M61" s="447"/>
      <c r="N61" s="444"/>
      <c r="O61" s="444"/>
      <c r="P61" s="444"/>
      <c r="Q61" s="115" t="s">
        <v>550</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3" t="str">
        <f>IF(AND(AA61="Moderado",AB61="Moderado",AC61=100),"Moderado",IF(AC61=200,"Fuerte",IF(OR(AC61=150,),"Moderado","Débil")))</f>
        <v>Fuerte</v>
      </c>
      <c r="AE61" s="445"/>
      <c r="AF61" s="444"/>
      <c r="AG61" s="444"/>
      <c r="AH61" s="444"/>
      <c r="AI61" s="444"/>
      <c r="AJ61" s="444"/>
      <c r="AK61" s="444"/>
      <c r="AL61" s="444"/>
      <c r="AM61" s="93" t="s">
        <v>551</v>
      </c>
      <c r="AN61" s="93" t="s">
        <v>541</v>
      </c>
      <c r="AO61" s="93" t="s">
        <v>26</v>
      </c>
      <c r="AP61" s="84">
        <v>43467</v>
      </c>
      <c r="AQ61" s="84">
        <v>43830</v>
      </c>
      <c r="AR61" s="93" t="s">
        <v>552</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7"/>
      <c r="CY61" s="440"/>
      <c r="CZ61" s="440"/>
      <c r="DD61" s="440"/>
      <c r="DE61" s="440"/>
      <c r="DF61" s="440"/>
      <c r="DG61" s="442"/>
    </row>
    <row r="62" spans="1:111" ht="82.5" customHeight="1" x14ac:dyDescent="0.25">
      <c r="A62" s="437"/>
      <c r="B62" s="437"/>
      <c r="C62" s="437"/>
      <c r="D62" s="446"/>
      <c r="E62" s="437"/>
      <c r="F62" s="447"/>
      <c r="L62" s="447"/>
      <c r="M62" s="447"/>
      <c r="N62" s="444"/>
      <c r="O62" s="444"/>
      <c r="P62" s="444"/>
      <c r="Q62" s="93" t="s">
        <v>553</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3" t="str">
        <f t="shared" ref="AD62" si="8">IF(AND(AA62="Moderado",AB62="Moderado",AC62=100),"Moderado",IF(AC62=200,"Fuerte",IF(OR(AC62=150,),"Moderado","Débil")))</f>
        <v>Fuerte</v>
      </c>
      <c r="AE62" s="445"/>
      <c r="AF62" s="444"/>
      <c r="AG62" s="444"/>
      <c r="AH62" s="444"/>
      <c r="AI62" s="444"/>
      <c r="AJ62" s="444"/>
      <c r="AK62" s="444"/>
      <c r="AL62" s="444"/>
      <c r="AM62" s="93" t="s">
        <v>554</v>
      </c>
      <c r="AN62" s="93" t="s">
        <v>555</v>
      </c>
      <c r="AO62" s="93" t="s">
        <v>26</v>
      </c>
      <c r="AP62" s="84">
        <v>43467</v>
      </c>
      <c r="AQ62" s="84">
        <v>43830</v>
      </c>
      <c r="AR62" s="93" t="s">
        <v>556</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441"/>
      <c r="CZ62" s="441"/>
      <c r="DD62" s="441"/>
      <c r="DE62" s="441"/>
      <c r="DF62" s="441"/>
      <c r="DG62" s="442"/>
    </row>
    <row r="63" spans="1:111" ht="26.25" customHeight="1" x14ac:dyDescent="0.25"/>
    <row r="64" spans="1:111" ht="26.25" customHeight="1" x14ac:dyDescent="0.25"/>
    <row r="65" spans="1:129" ht="33" customHeight="1" x14ac:dyDescent="0.25">
      <c r="D65" s="443" t="s">
        <v>42</v>
      </c>
      <c r="E65" s="443"/>
      <c r="F65" s="443"/>
      <c r="L65" s="14"/>
      <c r="M65" s="15"/>
    </row>
    <row r="66" spans="1:129" s="102" customFormat="1" ht="3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1"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1"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1"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'\Users\mac\Documents\FURAG\Users\pttovar\Downloads\[MAPA DE RIESGOS CORRUPCIÓN IPES 2019 V1 AJUSTADA 210319.xlsx]DATOS '!#REF!</xm:f>
            <x14:dxf>
              <fill>
                <patternFill>
                  <bgColor rgb="FF00B050"/>
                </patternFill>
              </fill>
            </x14:dxf>
          </x14:cfRule>
          <x14:cfRule type="cellIs" priority="241" operator="equal" id="{B6B9C171-8E1F-4A25-8ECB-ECE1DE820AB0}">
            <xm:f>'\Users\mac\Documents\FURAG\Users\pttovar\Downloads\[MAPA DE RIESGOS CORRUPCIÓN IPES 2019 V1 AJUSTADA 210319.xlsx]DATOS '!#REF!</xm:f>
            <x14:dxf>
              <fill>
                <patternFill>
                  <bgColor rgb="FF92D050"/>
                </patternFill>
              </fill>
            </x14:dxf>
          </x14:cfRule>
          <x14:cfRule type="cellIs" priority="242" operator="equal" id="{25ACFC28-ACC8-42C7-B9A4-CCEA8956753D}">
            <xm:f>'\Users\mac\Documents\FURAG\Users\pttovar\Downloads\[MAPA DE RIESGOS CORRUPCIÓN IPES 2019 V1 AJUSTADA 210319.xlsx]DATOS '!#REF!</xm:f>
            <x14:dxf>
              <fill>
                <patternFill>
                  <bgColor rgb="FFFFFF00"/>
                </patternFill>
              </fill>
            </x14:dxf>
          </x14:cfRule>
          <x14:cfRule type="cellIs" priority="243" operator="equal" id="{141F8D8F-D510-4FF5-8AB8-B1D39690CCFC}">
            <xm:f>'\Users\mac\Documents\FURAG\Users\pttovar\Downloads\[MAPA DE RIESGOS CORRUPCIÓN IPES 2019 V1 AJUSTADA 210319.xlsx]DATOS '!#REF!</xm:f>
            <x14:dxf>
              <fill>
                <patternFill>
                  <bgColor rgb="FFFFC000"/>
                </patternFill>
              </fill>
            </x14:dxf>
          </x14:cfRule>
          <x14:cfRule type="cellIs" priority="244" operator="equal" id="{820FA500-D9A7-441F-93F9-BD5FD2E6421B}">
            <xm:f>'\Users\mac\Documents\FURAG\Users\pttovar\Downloads\[MAPA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'\Users\mac\Documents\FURAG\Users\pttovar\Downloads\[MAPA DE RIESGOS CORRUPCIÓN IPES 2019 V1 AJUSTADA 210319.xlsx]DATOS '!#REF!</xm:f>
            <x14:dxf>
              <fill>
                <patternFill>
                  <bgColor rgb="FF00B050"/>
                </patternFill>
              </fill>
            </x14:dxf>
          </x14:cfRule>
          <x14:cfRule type="cellIs" priority="246" operator="equal" id="{575C275D-6170-41C6-A555-4DE960D25192}">
            <xm:f>'\Users\mac\Documents\FURAG\Users\pttovar\Downloads\[MAPA DE RIESGOS CORRUPCIÓN IPES 2019 V1 AJUSTADA 210319.xlsx]DATOS '!#REF!</xm:f>
            <x14:dxf>
              <fill>
                <patternFill>
                  <bgColor rgb="FF92D050"/>
                </patternFill>
              </fill>
            </x14:dxf>
          </x14:cfRule>
          <x14:cfRule type="cellIs" priority="247" operator="equal" id="{4C4B8737-1B8A-4F8D-BC76-A4715542CD98}">
            <xm:f>'\Users\mac\Documents\FURAG\Users\pttovar\Downloads\[MAPA DE RIESGOS CORRUPCIÓN IPES 2019 V1 AJUSTADA 210319.xlsx]DATOS '!#REF!</xm:f>
            <x14:dxf>
              <fill>
                <patternFill>
                  <bgColor rgb="FFFFFF00"/>
                </patternFill>
              </fill>
            </x14:dxf>
          </x14:cfRule>
          <x14:cfRule type="cellIs" priority="248" operator="equal" id="{39D39FD6-4773-4163-AF19-F966963E54E8}">
            <xm:f>'\Users\mac\Documents\FURAG\Users\pttovar\Downloads\[MAPA DE RIESGOS CORRUPCIÓN IPES 2019 V1 AJUSTADA 210319.xlsx]DATOS '!#REF!</xm:f>
            <x14:dxf>
              <fill>
                <patternFill>
                  <bgColor rgb="FFFFC000"/>
                </patternFill>
              </fill>
            </x14:dxf>
          </x14:cfRule>
          <x14:cfRule type="cellIs" priority="249" operator="equal" id="{3928A26B-DB65-4A01-8643-E35C5E33E5DC}">
            <xm:f>'\Users\mac\Documents\FURAG\Users\pttovar\Downloads\[MAPA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'\Users\mac\Documents\FURAG\Users\pttovar\Downloads\[MAPA DE RIESGOS CORRUPCIÓN IPES 2019 V1 AJUSTADA 210319.xlsx]DATOS '!#REF!</xm:f>
            <x14:dxf>
              <fill>
                <patternFill>
                  <bgColor rgb="FF92D050"/>
                </patternFill>
              </fill>
            </x14:dxf>
          </x14:cfRule>
          <x14:cfRule type="cellIs" priority="251" operator="equal" id="{973276DB-9917-45D0-9805-575D2409AA3B}">
            <xm:f>'\Users\mac\Documents\FURAG\Users\pttovar\Downloads\[MAPA DE RIESGOS CORRUPCIÓN IPES 2019 V1 AJUSTADA 210319.xlsx]DATOS '!#REF!</xm:f>
            <x14:dxf>
              <fill>
                <patternFill>
                  <bgColor rgb="FFFFFF00"/>
                </patternFill>
              </fill>
            </x14:dxf>
          </x14:cfRule>
          <x14:cfRule type="cellIs" priority="252" operator="equal" id="{3B77BDF3-BBF6-4044-8C14-8FB588A68753}">
            <xm:f>'\Users\mac\Documents\FURAG\Users\pttovar\Downloads\[MAPA DE RIESGOS CORRUPCIÓN IPES 2019 V1 AJUSTADA 210319.xlsx]DATOS '!#REF!</xm:f>
            <x14:dxf>
              <fill>
                <patternFill>
                  <bgColor rgb="FFFFC000"/>
                </patternFill>
              </fill>
            </x14:dxf>
          </x14:cfRule>
          <x14:cfRule type="cellIs" priority="253" operator="equal" id="{469B1385-6F64-4324-948B-1CE0F3F5DBC7}">
            <xm:f>'\Users\mac\Documents\FURAG\Users\pttovar\Downloads\[MAPA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'\Users\mac\Documents\FURAG\Users\pttovar\Downloads\[MAPA DE RIESGOS CORRUPCIÓN IPES 2019 V1 AJUSTADA 210319.xlsx]DATOS '!#REF!</xm:f>
            <x14:dxf>
              <fill>
                <patternFill>
                  <bgColor rgb="FF00B050"/>
                </patternFill>
              </fill>
            </x14:dxf>
          </x14:cfRule>
          <x14:cfRule type="cellIs" priority="227" operator="equal" id="{613C77E3-C00A-4763-ADFF-6D7BB8419832}">
            <xm:f>'\Users\mac\Documents\FURAG\Users\pttovar\Downloads\[MAPA DE RIESGOS CORRUPCIÓN IPES 2019 V1 AJUSTADA 210319.xlsx]DATOS '!#REF!</xm:f>
            <x14:dxf>
              <fill>
                <patternFill>
                  <bgColor rgb="FF92D050"/>
                </patternFill>
              </fill>
            </x14:dxf>
          </x14:cfRule>
          <x14:cfRule type="cellIs" priority="228" operator="equal" id="{308BB363-5848-48D6-82F4-4BDFE668F3F0}">
            <xm:f>'\Users\mac\Documents\FURAG\Users\pttovar\Downloads\[MAPA DE RIESGOS CORRUPCIÓN IPES 2019 V1 AJUSTADA 210319.xlsx]DATOS '!#REF!</xm:f>
            <x14:dxf>
              <fill>
                <patternFill>
                  <bgColor rgb="FFFFFF00"/>
                </patternFill>
              </fill>
            </x14:dxf>
          </x14:cfRule>
          <x14:cfRule type="cellIs" priority="229" operator="equal" id="{22837721-5937-4EF5-B2EA-DF224EA774B3}">
            <xm:f>'\Users\mac\Documents\FURAG\Users\pttovar\Downloads\[MAPA DE RIESGOS CORRUPCIÓN IPES 2019 V1 AJUSTADA 210319.xlsx]DATOS '!#REF!</xm:f>
            <x14:dxf>
              <fill>
                <patternFill>
                  <bgColor rgb="FFFFC000"/>
                </patternFill>
              </fill>
            </x14:dxf>
          </x14:cfRule>
          <x14:cfRule type="cellIs" priority="230" operator="equal" id="{15085ED9-F513-4901-B1F5-F5D9F2FDAE87}">
            <xm:f>'\Users\mac\Documents\FURAG\Users\pttovar\Downloads\[MAPA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'\Users\mac\Documents\FURAG\Users\pttovar\Downloads\[MAPA DE RIESGOS CORRUPCIÓN IPES 2019 V1 AJUSTADA 210319.xlsx]DATOS '!#REF!</xm:f>
            <x14:dxf>
              <fill>
                <patternFill>
                  <bgColor rgb="FF00B050"/>
                </patternFill>
              </fill>
            </x14:dxf>
          </x14:cfRule>
          <x14:cfRule type="cellIs" priority="232" operator="equal" id="{51D454A0-E2C4-4774-8737-15671F940A8E}">
            <xm:f>'\Users\mac\Documents\FURAG\Users\pttovar\Downloads\[MAPA DE RIESGOS CORRUPCIÓN IPES 2019 V1 AJUSTADA 210319.xlsx]DATOS '!#REF!</xm:f>
            <x14:dxf>
              <fill>
                <patternFill>
                  <bgColor rgb="FF92D050"/>
                </patternFill>
              </fill>
            </x14:dxf>
          </x14:cfRule>
          <x14:cfRule type="cellIs" priority="233" operator="equal" id="{AD264D9E-D2A5-445D-9A5E-CF457F461EEE}">
            <xm:f>'\Users\mac\Documents\FURAG\Users\pttovar\Downloads\[MAPA DE RIESGOS CORRUPCIÓN IPES 2019 V1 AJUSTADA 210319.xlsx]DATOS '!#REF!</xm:f>
            <x14:dxf>
              <fill>
                <patternFill>
                  <bgColor rgb="FFFFFF00"/>
                </patternFill>
              </fill>
            </x14:dxf>
          </x14:cfRule>
          <x14:cfRule type="cellIs" priority="234" operator="equal" id="{FF49B558-7C7B-4D08-B8DE-4A36430F3A0C}">
            <xm:f>'\Users\mac\Documents\FURAG\Users\pttovar\Downloads\[MAPA DE RIESGOS CORRUPCIÓN IPES 2019 V1 AJUSTADA 210319.xlsx]DATOS '!#REF!</xm:f>
            <x14:dxf>
              <fill>
                <patternFill>
                  <bgColor rgb="FFFFC000"/>
                </patternFill>
              </fill>
            </x14:dxf>
          </x14:cfRule>
          <x14:cfRule type="cellIs" priority="235" operator="equal" id="{62111C01-4EC6-4642-994E-7C1D1598DE81}">
            <xm:f>'\Users\mac\Documents\FURAG\Users\pttovar\Downloads\[MAPA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'\Users\mac\Documents\FURAG\Users\pttovar\Downloads\[MAPA DE RIESGOS CORRUPCIÓN IPES 2019 V1 AJUSTADA 210319.xlsx]DATOS '!#REF!</xm:f>
            <x14:dxf>
              <fill>
                <patternFill>
                  <bgColor rgb="FF92D050"/>
                </patternFill>
              </fill>
            </x14:dxf>
          </x14:cfRule>
          <x14:cfRule type="cellIs" priority="237" operator="equal" id="{F8E1C4E9-96B5-403F-AE0C-049D7E680B2A}">
            <xm:f>'\Users\mac\Documents\FURAG\Users\pttovar\Downloads\[MAPA DE RIESGOS CORRUPCIÓN IPES 2019 V1 AJUSTADA 210319.xlsx]DATOS '!#REF!</xm:f>
            <x14:dxf>
              <fill>
                <patternFill>
                  <bgColor rgb="FFFFFF00"/>
                </patternFill>
              </fill>
            </x14:dxf>
          </x14:cfRule>
          <x14:cfRule type="cellIs" priority="238" operator="equal" id="{1CB8079B-29E4-439E-90D9-CC331A78C74A}">
            <xm:f>'\Users\mac\Documents\FURAG\Users\pttovar\Downloads\[MAPA DE RIESGOS CORRUPCIÓN IPES 2019 V1 AJUSTADA 210319.xlsx]DATOS '!#REF!</xm:f>
            <x14:dxf>
              <fill>
                <patternFill>
                  <bgColor rgb="FFFFC000"/>
                </patternFill>
              </fill>
            </x14:dxf>
          </x14:cfRule>
          <x14:cfRule type="cellIs" priority="239" operator="equal" id="{FE94F9C4-146F-4D5D-A2D1-B2D8878B101C}">
            <xm:f>'\Users\mac\Documents\FURAG\Users\pttovar\Downloads\[MAPA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'\Users\mac\Documents\FURAG\Users\pttovar\Downloads\[MAPA DE RIESGOS CORRUPCIÓN IPES 2019 V1 AJUSTADA 210319.xlsx]DATOS '!#REF!</xm:f>
            <x14:dxf>
              <fill>
                <patternFill>
                  <bgColor rgb="FF00B050"/>
                </patternFill>
              </fill>
            </x14:dxf>
          </x14:cfRule>
          <x14:cfRule type="cellIs" priority="213" operator="equal" id="{1BB184D0-7E4D-4127-9048-C45FFB11057B}">
            <xm:f>'\Users\mac\Documents\FURAG\Users\pttovar\Downloads\[MAPA DE RIESGOS CORRUPCIÓN IPES 2019 V1 AJUSTADA 210319.xlsx]DATOS '!#REF!</xm:f>
            <x14:dxf>
              <fill>
                <patternFill>
                  <bgColor rgb="FF92D050"/>
                </patternFill>
              </fill>
            </x14:dxf>
          </x14:cfRule>
          <x14:cfRule type="cellIs" priority="214" operator="equal" id="{130A11E4-E9F4-4C20-8376-1B6AF5CF1848}">
            <xm:f>'\Users\mac\Documents\FURAG\Users\pttovar\Downloads\[MAPA DE RIESGOS CORRUPCIÓN IPES 2019 V1 AJUSTADA 210319.xlsx]DATOS '!#REF!</xm:f>
            <x14:dxf>
              <fill>
                <patternFill>
                  <bgColor rgb="FFFFFF00"/>
                </patternFill>
              </fill>
            </x14:dxf>
          </x14:cfRule>
          <x14:cfRule type="cellIs" priority="215" operator="equal" id="{1B7DAC13-4C38-483B-B7E9-F626737AA61F}">
            <xm:f>'\Users\mac\Documents\FURAG\Users\pttovar\Downloads\[MAPA DE RIESGOS CORRUPCIÓN IPES 2019 V1 AJUSTADA 210319.xlsx]DATOS '!#REF!</xm:f>
            <x14:dxf>
              <fill>
                <patternFill>
                  <bgColor rgb="FFFFC000"/>
                </patternFill>
              </fill>
            </x14:dxf>
          </x14:cfRule>
          <x14:cfRule type="cellIs" priority="216" operator="equal" id="{2D297C4C-EFBD-45BB-BF8D-8B95ECED1256}">
            <xm:f>'\Users\mac\Documents\FURAG\Users\pttovar\Downloads\[MAPA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'\Users\mac\Documents\FURAG\Users\pttovar\Downloads\[MAPA DE RIESGOS CORRUPCIÓN IPES 2019 V1 AJUSTADA 210319.xlsx]DATOS '!#REF!</xm:f>
            <x14:dxf>
              <fill>
                <patternFill>
                  <bgColor rgb="FF00B050"/>
                </patternFill>
              </fill>
            </x14:dxf>
          </x14:cfRule>
          <x14:cfRule type="cellIs" priority="218" operator="equal" id="{725E32B8-BBA3-4E12-9CD6-3C36CCDE338C}">
            <xm:f>'\Users\mac\Documents\FURAG\Users\pttovar\Downloads\[MAPA DE RIESGOS CORRUPCIÓN IPES 2019 V1 AJUSTADA 210319.xlsx]DATOS '!#REF!</xm:f>
            <x14:dxf>
              <fill>
                <patternFill>
                  <bgColor rgb="FF92D050"/>
                </patternFill>
              </fill>
            </x14:dxf>
          </x14:cfRule>
          <x14:cfRule type="cellIs" priority="219" operator="equal" id="{E4A5221C-4376-4AF2-B409-9175A236E76E}">
            <xm:f>'\Users\mac\Documents\FURAG\Users\pttovar\Downloads\[MAPA DE RIESGOS CORRUPCIÓN IPES 2019 V1 AJUSTADA 210319.xlsx]DATOS '!#REF!</xm:f>
            <x14:dxf>
              <fill>
                <patternFill>
                  <bgColor rgb="FFFFFF00"/>
                </patternFill>
              </fill>
            </x14:dxf>
          </x14:cfRule>
          <x14:cfRule type="cellIs" priority="220" operator="equal" id="{AF2DD8A3-AA54-492D-9200-F1FAFB73D763}">
            <xm:f>'\Users\mac\Documents\FURAG\Users\pttovar\Downloads\[MAPA DE RIESGOS CORRUPCIÓN IPES 2019 V1 AJUSTADA 210319.xlsx]DATOS '!#REF!</xm:f>
            <x14:dxf>
              <fill>
                <patternFill>
                  <bgColor rgb="FFFFC000"/>
                </patternFill>
              </fill>
            </x14:dxf>
          </x14:cfRule>
          <x14:cfRule type="cellIs" priority="221" operator="equal" id="{5FE3FA94-31CC-401B-B027-954CCA8C70E2}">
            <xm:f>'\Users\mac\Documents\FURAG\Users\pttovar\Downloads\[MAPA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'\Users\mac\Documents\FURAG\Users\pttovar\Downloads\[MAPA DE RIESGOS CORRUPCIÓN IPES 2019 V1 AJUSTADA 210319.xlsx]DATOS '!#REF!</xm:f>
            <x14:dxf>
              <fill>
                <patternFill>
                  <bgColor rgb="FF92D050"/>
                </patternFill>
              </fill>
            </x14:dxf>
          </x14:cfRule>
          <x14:cfRule type="cellIs" priority="223" operator="equal" id="{08B35356-CB8F-4B91-964A-C94760F5CF77}">
            <xm:f>'\Users\mac\Documents\FURAG\Users\pttovar\Downloads\[MAPA DE RIESGOS CORRUPCIÓN IPES 2019 V1 AJUSTADA 210319.xlsx]DATOS '!#REF!</xm:f>
            <x14:dxf>
              <fill>
                <patternFill>
                  <bgColor rgb="FFFFFF00"/>
                </patternFill>
              </fill>
            </x14:dxf>
          </x14:cfRule>
          <x14:cfRule type="cellIs" priority="224" operator="equal" id="{B49CADB3-255C-438E-8819-F90D4D3D99BF}">
            <xm:f>'\Users\mac\Documents\FURAG\Users\pttovar\Downloads\[MAPA DE RIESGOS CORRUPCIÓN IPES 2019 V1 AJUSTADA 210319.xlsx]DATOS '!#REF!</xm:f>
            <x14:dxf>
              <fill>
                <patternFill>
                  <bgColor rgb="FFFFC000"/>
                </patternFill>
              </fill>
            </x14:dxf>
          </x14:cfRule>
          <x14:cfRule type="cellIs" priority="225" operator="equal" id="{BF238AD4-8855-4033-9C13-0522B8BBEB2B}">
            <xm:f>'\Users\mac\Documents\FURAG\Users\pttovar\Downloads\[MAPA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'\Users\mac\Documents\FURAG\Users\pttovar\Downloads\[MAPA DE RIESGOS CORRUPCIÓN IPES 2019 V1 AJUSTADA 210319.xlsx]DATOS '!#REF!</xm:f>
            <x14:dxf>
              <fill>
                <patternFill>
                  <bgColor rgb="FF92D050"/>
                </patternFill>
              </fill>
            </x14:dxf>
          </x14:cfRule>
          <x14:cfRule type="cellIs" priority="209" operator="equal" id="{9C88E953-8103-4291-BC67-F89D32D11E26}">
            <xm:f>'\Users\mac\Documents\FURAG\Users\pttovar\Downloads\[MAPA DE RIESGOS CORRUPCIÓN IPES 2019 V1 AJUSTADA 210319.xlsx]DATOS '!#REF!</xm:f>
            <x14:dxf>
              <fill>
                <patternFill>
                  <bgColor rgb="FFFFFF00"/>
                </patternFill>
              </fill>
            </x14:dxf>
          </x14:cfRule>
          <x14:cfRule type="cellIs" priority="210" operator="equal" id="{31D0F62A-9BF4-4F2E-BC19-D758C206164E}">
            <xm:f>'\Users\mac\Documents\FURAG\Users\pttovar\Downloads\[MAPA DE RIESGOS CORRUPCIÓN IPES 2019 V1 AJUSTADA 210319.xlsx]DATOS '!#REF!</xm:f>
            <x14:dxf>
              <fill>
                <patternFill>
                  <bgColor rgb="FFFFC000"/>
                </patternFill>
              </fill>
            </x14:dxf>
          </x14:cfRule>
          <x14:cfRule type="cellIs" priority="211" operator="equal" id="{DD3121D1-3727-44E0-BD20-497C941D3AA1}">
            <xm:f>'\Users\mac\Documents\FURAG\Users\pttovar\Downloads\[MAPA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'\Users\mac\Documents\FURAG\Users\pttovar\Downloads\[MAPA DE RIESGOS CORRUPCIÓN IPES 2019 V1 AJUSTADA 210319.xlsx]DATOS '!#REF!</xm:f>
            <x14:dxf>
              <fill>
                <patternFill>
                  <bgColor rgb="FF92D050"/>
                </patternFill>
              </fill>
            </x14:dxf>
          </x14:cfRule>
          <x14:cfRule type="cellIs" priority="205" operator="equal" id="{C0AA73F5-E492-4447-A861-DBEFAB726161}">
            <xm:f>'\Users\mac\Documents\FURAG\Users\pttovar\Downloads\[MAPA DE RIESGOS CORRUPCIÓN IPES 2019 V1 AJUSTADA 210319.xlsx]DATOS '!#REF!</xm:f>
            <x14:dxf>
              <fill>
                <patternFill>
                  <bgColor rgb="FFFFFF00"/>
                </patternFill>
              </fill>
            </x14:dxf>
          </x14:cfRule>
          <x14:cfRule type="cellIs" priority="206" operator="equal" id="{7BEB8F98-CADD-40B4-A7BE-D4A431055256}">
            <xm:f>'\Users\mac\Documents\FURAG\Users\pttovar\Downloads\[MAPA DE RIESGOS CORRUPCIÓN IPES 2019 V1 AJUSTADA 210319.xlsx]DATOS '!#REF!</xm:f>
            <x14:dxf>
              <fill>
                <patternFill>
                  <bgColor rgb="FFFFC000"/>
                </patternFill>
              </fill>
            </x14:dxf>
          </x14:cfRule>
          <x14:cfRule type="cellIs" priority="207" operator="equal" id="{2AC9C8AA-3CCF-4406-9C9E-904EF9F65437}">
            <xm:f>'\Users\mac\Documents\FURAG\Users\pttovar\Downloads\[MAPA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'\Users\mac\Documents\FURAG\Users\pttovar\Downloads\[MAPA DE RIESGOS CORRUPCIÓN IPES 2019 V1 AJUSTADA 210319.xlsx]DATOS '!#REF!</xm:f>
            <x14:dxf>
              <fill>
                <patternFill>
                  <bgColor rgb="FF92D050"/>
                </patternFill>
              </fill>
            </x14:dxf>
          </x14:cfRule>
          <x14:cfRule type="cellIs" priority="197" operator="equal" id="{6CDF7AB9-CE5C-48DC-AC51-AA16B88E659C}">
            <xm:f>'\Users\mac\Documents\FURAG\Users\pttovar\Downloads\[MAPA DE RIESGOS CORRUPCIÓN IPES 2019 V1 AJUSTADA 210319.xlsx]DATOS '!#REF!</xm:f>
            <x14:dxf>
              <fill>
                <patternFill>
                  <bgColor rgb="FFFFFF00"/>
                </patternFill>
              </fill>
            </x14:dxf>
          </x14:cfRule>
          <x14:cfRule type="cellIs" priority="198" operator="equal" id="{095E7D31-15CF-4ADA-B741-38ABAF05D89D}">
            <xm:f>'\Users\mac\Documents\FURAG\Users\pttovar\Downloads\[MAPA DE RIESGOS CORRUPCIÓN IPES 2019 V1 AJUSTADA 210319.xlsx]DATOS '!#REF!</xm:f>
            <x14:dxf>
              <fill>
                <patternFill>
                  <bgColor rgb="FFFFC000"/>
                </patternFill>
              </fill>
            </x14:dxf>
          </x14:cfRule>
          <x14:cfRule type="cellIs" priority="199" operator="equal" id="{90CAE7D2-40C2-424E-BC12-AA7AAB50B4D0}">
            <xm:f>'\Users\mac\Documents\FURAG\Users\pttovar\Downloads\[MAPA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'\Users\mac\Documents\FURAG\Users\pttovar\Downloads\[MAPA DE RIESGOS CORRUPCIÓN IPES 2019 V1 AJUSTADA 210319.xlsx]DATOS '!#REF!</xm:f>
            <x14:dxf>
              <fill>
                <patternFill>
                  <bgColor rgb="FF92D050"/>
                </patternFill>
              </fill>
            </x14:dxf>
          </x14:cfRule>
          <x14:cfRule type="cellIs" priority="193" operator="equal" id="{096FC912-E317-4C04-B546-D660A46922A6}">
            <xm:f>'\Users\mac\Documents\FURAG\Users\pttovar\Downloads\[MAPA DE RIESGOS CORRUPCIÓN IPES 2019 V1 AJUSTADA 210319.xlsx]DATOS '!#REF!</xm:f>
            <x14:dxf>
              <fill>
                <patternFill>
                  <bgColor rgb="FFFFFF00"/>
                </patternFill>
              </fill>
            </x14:dxf>
          </x14:cfRule>
          <x14:cfRule type="cellIs" priority="194" operator="equal" id="{4CD56F10-659C-49EB-8207-0FAFEDFA7A81}">
            <xm:f>'\Users\mac\Documents\FURAG\Users\pttovar\Downloads\[MAPA DE RIESGOS CORRUPCIÓN IPES 2019 V1 AJUSTADA 210319.xlsx]DATOS '!#REF!</xm:f>
            <x14:dxf>
              <fill>
                <patternFill>
                  <bgColor rgb="FFFFC000"/>
                </patternFill>
              </fill>
            </x14:dxf>
          </x14:cfRule>
          <x14:cfRule type="cellIs" priority="195" operator="equal" id="{7EFBA67B-FF28-4401-8E9A-D21EDB96EB69}">
            <xm:f>'\Users\mac\Documents\FURAG\Users\pttovar\Downloads\[MAPA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'\Users\mac\Documents\FURAG\Users\pttovar\Downloads\[MAPA DE RIESGOS CORRUPCIÓN IPES 2019 V1 AJUSTADA 210319.xlsx]DATOS '!#REF!</xm:f>
            <x14:dxf>
              <fill>
                <patternFill>
                  <bgColor rgb="FF92D050"/>
                </patternFill>
              </fill>
            </x14:dxf>
          </x14:cfRule>
          <x14:cfRule type="cellIs" priority="201" operator="equal" id="{217B652A-B70B-40FC-B653-AD35D8C8D89D}">
            <xm:f>'\Users\mac\Documents\FURAG\Users\pttovar\Downloads\[MAPA DE RIESGOS CORRUPCIÓN IPES 2019 V1 AJUSTADA 210319.xlsx]DATOS '!#REF!</xm:f>
            <x14:dxf>
              <fill>
                <patternFill>
                  <bgColor rgb="FFFFFF00"/>
                </patternFill>
              </fill>
            </x14:dxf>
          </x14:cfRule>
          <x14:cfRule type="cellIs" priority="202" operator="equal" id="{C3E58C29-69D6-4BC1-A415-A615D9626CDE}">
            <xm:f>'\Users\mac\Documents\FURAG\Users\pttovar\Downloads\[MAPA DE RIESGOS CORRUPCIÓN IPES 2019 V1 AJUSTADA 210319.xlsx]DATOS '!#REF!</xm:f>
            <x14:dxf>
              <fill>
                <patternFill>
                  <bgColor rgb="FFFFC000"/>
                </patternFill>
              </fill>
            </x14:dxf>
          </x14:cfRule>
          <x14:cfRule type="cellIs" priority="203" operator="equal" id="{2066C757-97B2-40A7-A153-2E789813528C}">
            <xm:f>'\Users\mac\Documents\FURAG\Users\pttovar\Downloads\[MAPA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'\Users\mac\Documents\FURAG\Users\pttovar\Downloads\[MAPA DE RIESGOS CORRUPCIÓN IPES 2019 V1 AJUSTADA 210319.xlsx]DATOS '!#REF!</xm:f>
            <x14:dxf>
              <fill>
                <patternFill>
                  <bgColor rgb="FF92D050"/>
                </patternFill>
              </fill>
            </x14:dxf>
          </x14:cfRule>
          <x14:cfRule type="cellIs" priority="175" operator="equal" id="{5194F15A-1DC4-4653-B29D-67725163530E}">
            <xm:f>'\Users\mac\Documents\FURAG\Users\pttovar\Downloads\[MAPA DE RIESGOS CORRUPCIÓN IPES 2019 V1 AJUSTADA 210319.xlsx]DATOS '!#REF!</xm:f>
            <x14:dxf>
              <fill>
                <patternFill>
                  <bgColor rgb="FFFFFF00"/>
                </patternFill>
              </fill>
            </x14:dxf>
          </x14:cfRule>
          <x14:cfRule type="cellIs" priority="176" operator="equal" id="{097AF897-6667-4C26-9F87-0645EFDB1840}">
            <xm:f>'\Users\mac\Documents\FURAG\Users\pttovar\Downloads\[MAPA DE RIESGOS CORRUPCIÓN IPES 2019 V1 AJUSTADA 210319.xlsx]DATOS '!#REF!</xm:f>
            <x14:dxf>
              <fill>
                <patternFill>
                  <bgColor rgb="FFFFC000"/>
                </patternFill>
              </fill>
            </x14:dxf>
          </x14:cfRule>
          <x14:cfRule type="cellIs" priority="177" operator="equal" id="{97F7F212-0061-4F74-9F5E-C25C3378380E}">
            <xm:f>'\Users\mac\Documents\FURAG\Users\pttovar\Downloads\[MAPA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'\Users\mac\Documents\FURAG\Users\pttovar\Downloads\[MAPA DE RIESGOS CORRUPCIÓN IPES 2019 V1 AJUSTADA 210319.xlsx]DATOS '!#REF!</xm:f>
            <x14:dxf>
              <fill>
                <patternFill>
                  <bgColor rgb="FF00B050"/>
                </patternFill>
              </fill>
            </x14:dxf>
          </x14:cfRule>
          <x14:cfRule type="cellIs" priority="179" operator="equal" id="{2CA3E3B8-1A22-43ED-9BA8-C4C07E4FC13B}">
            <xm:f>'\Users\mac\Documents\FURAG\Users\pttovar\Downloads\[MAPA DE RIESGOS CORRUPCIÓN IPES 2019 V1 AJUSTADA 210319.xlsx]DATOS '!#REF!</xm:f>
            <x14:dxf>
              <fill>
                <patternFill>
                  <bgColor rgb="FF92D050"/>
                </patternFill>
              </fill>
            </x14:dxf>
          </x14:cfRule>
          <x14:cfRule type="cellIs" priority="180" operator="equal" id="{DBF97B47-D593-48C6-AC4A-D99BBFA626E8}">
            <xm:f>'\Users\mac\Documents\FURAG\Users\pttovar\Downloads\[MAPA DE RIESGOS CORRUPCIÓN IPES 2019 V1 AJUSTADA 210319.xlsx]DATOS '!#REF!</xm:f>
            <x14:dxf>
              <fill>
                <patternFill>
                  <bgColor rgb="FFFFFF00"/>
                </patternFill>
              </fill>
            </x14:dxf>
          </x14:cfRule>
          <x14:cfRule type="cellIs" priority="181" operator="equal" id="{BF3DC295-1705-47F7-A46D-2FC3155E6402}">
            <xm:f>'\Users\mac\Documents\FURAG\Users\pttovar\Downloads\[MAPA DE RIESGOS CORRUPCIÓN IPES 2019 V1 AJUSTADA 210319.xlsx]DATOS '!#REF!</xm:f>
            <x14:dxf>
              <fill>
                <patternFill>
                  <bgColor rgb="FFFFC000"/>
                </patternFill>
              </fill>
            </x14:dxf>
          </x14:cfRule>
          <x14:cfRule type="cellIs" priority="182" operator="equal" id="{3CFD30B5-791E-4F8D-A3DA-77D4245B4B14}">
            <xm:f>'\Users\mac\Documents\FURAG\Users\pttovar\Downloads\[MAPA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'\Users\mac\Documents\FURAG\Users\pttovar\Downloads\[MAPA DE RIESGOS CORRUPCIÓN IPES 2019 V1 AJUSTADA 210319.xlsx]DATOS '!#REF!</xm:f>
            <x14:dxf>
              <fill>
                <patternFill>
                  <bgColor rgb="FF00B050"/>
                </patternFill>
              </fill>
            </x14:dxf>
          </x14:cfRule>
          <x14:cfRule type="cellIs" priority="184" operator="equal" id="{CF1876F5-08F9-40D1-8499-2B1DCEE8E37C}">
            <xm:f>'\Users\mac\Documents\FURAG\Users\pttovar\Downloads\[MAPA DE RIESGOS CORRUPCIÓN IPES 2019 V1 AJUSTADA 210319.xlsx]DATOS '!#REF!</xm:f>
            <x14:dxf>
              <fill>
                <patternFill>
                  <bgColor rgb="FF92D050"/>
                </patternFill>
              </fill>
            </x14:dxf>
          </x14:cfRule>
          <x14:cfRule type="cellIs" priority="185" operator="equal" id="{1306E880-F981-4152-AC53-C773D0058E56}">
            <xm:f>'\Users\mac\Documents\FURAG\Users\pttovar\Downloads\[MAPA DE RIESGOS CORRUPCIÓN IPES 2019 V1 AJUSTADA 210319.xlsx]DATOS '!#REF!</xm:f>
            <x14:dxf>
              <fill>
                <patternFill>
                  <bgColor rgb="FFFFFF00"/>
                </patternFill>
              </fill>
            </x14:dxf>
          </x14:cfRule>
          <x14:cfRule type="cellIs" priority="186" operator="equal" id="{E638B88B-80F3-4E93-AD37-CAD21308E207}">
            <xm:f>'\Users\mac\Documents\FURAG\Users\pttovar\Downloads\[MAPA DE RIESGOS CORRUPCIÓN IPES 2019 V1 AJUSTADA 210319.xlsx]DATOS '!#REF!</xm:f>
            <x14:dxf>
              <fill>
                <patternFill>
                  <bgColor rgb="FFFFC000"/>
                </patternFill>
              </fill>
            </x14:dxf>
          </x14:cfRule>
          <x14:cfRule type="cellIs" priority="187" operator="equal" id="{AEEDAE85-BABD-4F78-A2E5-42680BCDA418}">
            <xm:f>'\Users\mac\Documents\FURAG\Users\pttovar\Downloads\[MAPA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'\Users\mac\Documents\FURAG\Users\pttovar\Downloads\[MAPA DE RIESGOS CORRUPCIÓN IPES 2019 V1 AJUSTADA 210319.xlsx]DATOS '!#REF!</xm:f>
            <x14:dxf>
              <fill>
                <patternFill>
                  <bgColor rgb="FF92D050"/>
                </patternFill>
              </fill>
            </x14:dxf>
          </x14:cfRule>
          <x14:cfRule type="cellIs" priority="189" operator="equal" id="{AC19C434-F925-4E4E-85D7-9CABB6BA8DB5}">
            <xm:f>'\Users\mac\Documents\FURAG\Users\pttovar\Downloads\[MAPA DE RIESGOS CORRUPCIÓN IPES 2019 V1 AJUSTADA 210319.xlsx]DATOS '!#REF!</xm:f>
            <x14:dxf>
              <fill>
                <patternFill>
                  <bgColor rgb="FFFFFF00"/>
                </patternFill>
              </fill>
            </x14:dxf>
          </x14:cfRule>
          <x14:cfRule type="cellIs" priority="190" operator="equal" id="{C19CE58B-F57F-490A-9D25-6737C9283539}">
            <xm:f>'\Users\mac\Documents\FURAG\Users\pttovar\Downloads\[MAPA DE RIESGOS CORRUPCIÓN IPES 2019 V1 AJUSTADA 210319.xlsx]DATOS '!#REF!</xm:f>
            <x14:dxf>
              <fill>
                <patternFill>
                  <bgColor rgb="FFFFC000"/>
                </patternFill>
              </fill>
            </x14:dxf>
          </x14:cfRule>
          <x14:cfRule type="cellIs" priority="191" operator="equal" id="{5CCA03DC-7D31-460A-8D11-8B35B208205C}">
            <xm:f>'\Users\mac\Documents\FURAG\Users\pttovar\Downloads\[MAPA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'\Users\mac\Documents\FURAG\Users\pttovar\Downloads\[MAPA DE RIESGOS CORRUPCIÓN IPES 2019 V1 AJUSTADA 210319.xlsx]DATOS '!#REF!</xm:f>
            <x14:dxf>
              <fill>
                <patternFill>
                  <bgColor rgb="FF92D050"/>
                </patternFill>
              </fill>
            </x14:dxf>
          </x14:cfRule>
          <x14:cfRule type="cellIs" priority="171" operator="equal" id="{7FB1426D-E4F5-4B40-B18E-430CEC294225}">
            <xm:f>'\Users\mac\Documents\FURAG\Users\pttovar\Downloads\[MAPA DE RIESGOS CORRUPCIÓN IPES 2019 V1 AJUSTADA 210319.xlsx]DATOS '!#REF!</xm:f>
            <x14:dxf>
              <fill>
                <patternFill>
                  <bgColor rgb="FFFFFF00"/>
                </patternFill>
              </fill>
            </x14:dxf>
          </x14:cfRule>
          <x14:cfRule type="cellIs" priority="172" operator="equal" id="{E8D7BDDA-AD61-4D2D-8D91-B44DD864C31E}">
            <xm:f>'\Users\mac\Documents\FURAG\Users\pttovar\Downloads\[MAPA DE RIESGOS CORRUPCIÓN IPES 2019 V1 AJUSTADA 210319.xlsx]DATOS '!#REF!</xm:f>
            <x14:dxf>
              <fill>
                <patternFill>
                  <bgColor rgb="FFFFC000"/>
                </patternFill>
              </fill>
            </x14:dxf>
          </x14:cfRule>
          <x14:cfRule type="cellIs" priority="173" operator="equal" id="{1A547CED-4352-42A2-A289-8CA2B1ED6E05}">
            <xm:f>'\Users\mac\Documents\FURAG\Users\pttovar\Downloads\[MAPA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'\Users\mac\Documents\FURAG\Users\pttovar\Downloads\[MAPA DE RIESGOS CORRUPCIÓN IPES 2019 V1 AJUSTADA 210319.xlsx]DATOS '!#REF!</xm:f>
            <x14:dxf>
              <fill>
                <patternFill>
                  <bgColor rgb="FF00B050"/>
                </patternFill>
              </fill>
            </x14:dxf>
          </x14:cfRule>
          <x14:cfRule type="cellIs" priority="157" operator="equal" id="{8161D2C5-88A8-44A7-8870-7C5FDA398B7B}">
            <xm:f>'\Users\mac\Documents\FURAG\Users\pttovar\Downloads\[MAPA DE RIESGOS CORRUPCIÓN IPES 2019 V1 AJUSTADA 210319.xlsx]DATOS '!#REF!</xm:f>
            <x14:dxf>
              <fill>
                <patternFill>
                  <bgColor rgb="FF92D050"/>
                </patternFill>
              </fill>
            </x14:dxf>
          </x14:cfRule>
          <x14:cfRule type="cellIs" priority="158" operator="equal" id="{F4E7D8E1-3DE2-4094-8329-3A3D978AD471}">
            <xm:f>'\Users\mac\Documents\FURAG\Users\pttovar\Downloads\[MAPA DE RIESGOS CORRUPCIÓN IPES 2019 V1 AJUSTADA 210319.xlsx]DATOS '!#REF!</xm:f>
            <x14:dxf>
              <fill>
                <patternFill>
                  <bgColor rgb="FFFFFF00"/>
                </patternFill>
              </fill>
            </x14:dxf>
          </x14:cfRule>
          <x14:cfRule type="cellIs" priority="159" operator="equal" id="{61E6869D-8A30-4537-97B6-E606C801DC38}">
            <xm:f>'\Users\mac\Documents\FURAG\Users\pttovar\Downloads\[MAPA DE RIESGOS CORRUPCIÓN IPES 2019 V1 AJUSTADA 210319.xlsx]DATOS '!#REF!</xm:f>
            <x14:dxf>
              <fill>
                <patternFill>
                  <bgColor rgb="FFFFC000"/>
                </patternFill>
              </fill>
            </x14:dxf>
          </x14:cfRule>
          <x14:cfRule type="cellIs" priority="160" operator="equal" id="{3B724CC7-06D7-4CAD-92AC-A33883191C56}">
            <xm:f>'\Users\mac\Documents\FURAG\Users\pttovar\Downloads\[MAPA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'\Users\mac\Documents\FURAG\Users\pttovar\Downloads\[MAPA DE RIESGOS CORRUPCIÓN IPES 2019 V1 AJUSTADA 210319.xlsx]DATOS '!#REF!</xm:f>
            <x14:dxf>
              <fill>
                <patternFill>
                  <bgColor rgb="FF00B050"/>
                </patternFill>
              </fill>
            </x14:dxf>
          </x14:cfRule>
          <x14:cfRule type="cellIs" priority="162" operator="equal" id="{7CF1D555-9A53-42ED-AB46-EAE26749A711}">
            <xm:f>'\Users\mac\Documents\FURAG\Users\pttovar\Downloads\[MAPA DE RIESGOS CORRUPCIÓN IPES 2019 V1 AJUSTADA 210319.xlsx]DATOS '!#REF!</xm:f>
            <x14:dxf>
              <fill>
                <patternFill>
                  <bgColor rgb="FF92D050"/>
                </patternFill>
              </fill>
            </x14:dxf>
          </x14:cfRule>
          <x14:cfRule type="cellIs" priority="163" operator="equal" id="{53CFF267-37DD-4B84-B8E8-05EEB708A8ED}">
            <xm:f>'\Users\mac\Documents\FURAG\Users\pttovar\Downloads\[MAPA DE RIESGOS CORRUPCIÓN IPES 2019 V1 AJUSTADA 210319.xlsx]DATOS '!#REF!</xm:f>
            <x14:dxf>
              <fill>
                <patternFill>
                  <bgColor rgb="FFFFFF00"/>
                </patternFill>
              </fill>
            </x14:dxf>
          </x14:cfRule>
          <x14:cfRule type="cellIs" priority="164" operator="equal" id="{BA29B342-F8D5-4C2B-A4F2-D47C04C3F45E}">
            <xm:f>'\Users\mac\Documents\FURAG\Users\pttovar\Downloads\[MAPA DE RIESGOS CORRUPCIÓN IPES 2019 V1 AJUSTADA 210319.xlsx]DATOS '!#REF!</xm:f>
            <x14:dxf>
              <fill>
                <patternFill>
                  <bgColor rgb="FFFFC000"/>
                </patternFill>
              </fill>
            </x14:dxf>
          </x14:cfRule>
          <x14:cfRule type="cellIs" priority="165" operator="equal" id="{28660D07-9FE8-4CD2-9302-1C2418951F9D}">
            <xm:f>'\Users\mac\Documents\FURAG\Users\pttovar\Downloads\[MAPA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'\Users\mac\Documents\FURAG\Users\pttovar\Downloads\[MAPA DE RIESGOS CORRUPCIÓN IPES 2019 V1 AJUSTADA 210319.xlsx]DATOS '!#REF!</xm:f>
            <x14:dxf>
              <fill>
                <patternFill>
                  <bgColor rgb="FF92D050"/>
                </patternFill>
              </fill>
            </x14:dxf>
          </x14:cfRule>
          <x14:cfRule type="cellIs" priority="167" operator="equal" id="{E8A7E2C1-C4C0-4CD3-B9C2-AEC569805A3A}">
            <xm:f>'\Users\mac\Documents\FURAG\Users\pttovar\Downloads\[MAPA DE RIESGOS CORRUPCIÓN IPES 2019 V1 AJUSTADA 210319.xlsx]DATOS '!#REF!</xm:f>
            <x14:dxf>
              <fill>
                <patternFill>
                  <bgColor rgb="FFFFFF00"/>
                </patternFill>
              </fill>
            </x14:dxf>
          </x14:cfRule>
          <x14:cfRule type="cellIs" priority="168" operator="equal" id="{00AB381B-09BC-4D3D-AE4F-BCFEA8D3478E}">
            <xm:f>'\Users\mac\Documents\FURAG\Users\pttovar\Downloads\[MAPA DE RIESGOS CORRUPCIÓN IPES 2019 V1 AJUSTADA 210319.xlsx]DATOS '!#REF!</xm:f>
            <x14:dxf>
              <fill>
                <patternFill>
                  <bgColor rgb="FFFFC000"/>
                </patternFill>
              </fill>
            </x14:dxf>
          </x14:cfRule>
          <x14:cfRule type="cellIs" priority="169" operator="equal" id="{964AEF74-0B3F-470F-BB25-A1FBF25E4BC7}">
            <xm:f>'\Users\mac\Documents\FURAG\Users\pttovar\Downloads\[MAPA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'\Users\mac\Documents\FURAG\Users\pttovar\Downloads\[MAPA DE RIESGOS CORRUPCIÓN IPES 2019 V1 AJUSTADA 210319.xlsx]DATOS '!#REF!</xm:f>
            <x14:dxf>
              <fill>
                <patternFill>
                  <bgColor rgb="FF00B050"/>
                </patternFill>
              </fill>
            </x14:dxf>
          </x14:cfRule>
          <x14:cfRule type="cellIs" priority="143" operator="equal" id="{DACA3B72-E904-43AD-AEA4-5D21F7188B89}">
            <xm:f>'\Users\mac\Documents\FURAG\Users\pttovar\Downloads\[MAPA DE RIESGOS CORRUPCIÓN IPES 2019 V1 AJUSTADA 210319.xlsx]DATOS '!#REF!</xm:f>
            <x14:dxf>
              <fill>
                <patternFill>
                  <bgColor rgb="FF92D050"/>
                </patternFill>
              </fill>
            </x14:dxf>
          </x14:cfRule>
          <x14:cfRule type="cellIs" priority="144" operator="equal" id="{D8DD5B24-4237-43DF-A72C-9394EF52862F}">
            <xm:f>'\Users\mac\Documents\FURAG\Users\pttovar\Downloads\[MAPA DE RIESGOS CORRUPCIÓN IPES 2019 V1 AJUSTADA 210319.xlsx]DATOS '!#REF!</xm:f>
            <x14:dxf>
              <fill>
                <patternFill>
                  <bgColor rgb="FFFFFF00"/>
                </patternFill>
              </fill>
            </x14:dxf>
          </x14:cfRule>
          <x14:cfRule type="cellIs" priority="145" operator="equal" id="{81BB8DAD-FA04-4064-9A60-6EEEAA85AE45}">
            <xm:f>'\Users\mac\Documents\FURAG\Users\pttovar\Downloads\[MAPA DE RIESGOS CORRUPCIÓN IPES 2019 V1 AJUSTADA 210319.xlsx]DATOS '!#REF!</xm:f>
            <x14:dxf>
              <fill>
                <patternFill>
                  <bgColor rgb="FFFFC000"/>
                </patternFill>
              </fill>
            </x14:dxf>
          </x14:cfRule>
          <x14:cfRule type="cellIs" priority="146" operator="equal" id="{A0D2BC5D-1E68-4B4B-8939-BE734550B9B0}">
            <xm:f>'\Users\mac\Documents\FURAG\Users\pttovar\Downloads\[MAPA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'\Users\mac\Documents\FURAG\Users\pttovar\Downloads\[MAPA DE RIESGOS CORRUPCIÓN IPES 2019 V1 AJUSTADA 210319.xlsx]DATOS '!#REF!</xm:f>
            <x14:dxf>
              <fill>
                <patternFill>
                  <bgColor rgb="FF00B050"/>
                </patternFill>
              </fill>
            </x14:dxf>
          </x14:cfRule>
          <x14:cfRule type="cellIs" priority="148" operator="equal" id="{90BD6D59-D42B-4B13-A23C-3301EE81348F}">
            <xm:f>'\Users\mac\Documents\FURAG\Users\pttovar\Downloads\[MAPA DE RIESGOS CORRUPCIÓN IPES 2019 V1 AJUSTADA 210319.xlsx]DATOS '!#REF!</xm:f>
            <x14:dxf>
              <fill>
                <patternFill>
                  <bgColor rgb="FF92D050"/>
                </patternFill>
              </fill>
            </x14:dxf>
          </x14:cfRule>
          <x14:cfRule type="cellIs" priority="149" operator="equal" id="{6B4DB647-180A-4CF6-9AC3-95DCF0DCA6BC}">
            <xm:f>'\Users\mac\Documents\FURAG\Users\pttovar\Downloads\[MAPA DE RIESGOS CORRUPCIÓN IPES 2019 V1 AJUSTADA 210319.xlsx]DATOS '!#REF!</xm:f>
            <x14:dxf>
              <fill>
                <patternFill>
                  <bgColor rgb="FFFFFF00"/>
                </patternFill>
              </fill>
            </x14:dxf>
          </x14:cfRule>
          <x14:cfRule type="cellIs" priority="150" operator="equal" id="{A09EB92C-B4A2-4A4F-99B2-CAB34EF7EAF1}">
            <xm:f>'\Users\mac\Documents\FURAG\Users\pttovar\Downloads\[MAPA DE RIESGOS CORRUPCIÓN IPES 2019 V1 AJUSTADA 210319.xlsx]DATOS '!#REF!</xm:f>
            <x14:dxf>
              <fill>
                <patternFill>
                  <bgColor rgb="FFFFC000"/>
                </patternFill>
              </fill>
            </x14:dxf>
          </x14:cfRule>
          <x14:cfRule type="cellIs" priority="151" operator="equal" id="{CBB700D8-5BBF-4B4E-AF71-022DC75FBBAC}">
            <xm:f>'\Users\mac\Documents\FURAG\Users\pttovar\Downloads\[MAPA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'\Users\mac\Documents\FURAG\Users\pttovar\Downloads\[MAPA DE RIESGOS CORRUPCIÓN IPES 2019 V1 AJUSTADA 210319.xlsx]DATOS '!#REF!</xm:f>
            <x14:dxf>
              <fill>
                <patternFill>
                  <bgColor rgb="FF92D050"/>
                </patternFill>
              </fill>
            </x14:dxf>
          </x14:cfRule>
          <x14:cfRule type="cellIs" priority="153" operator="equal" id="{90F6DDB5-184E-4B85-9D2C-07079EA0DE32}">
            <xm:f>'\Users\mac\Documents\FURAG\Users\pttovar\Downloads\[MAPA DE RIESGOS CORRUPCIÓN IPES 2019 V1 AJUSTADA 210319.xlsx]DATOS '!#REF!</xm:f>
            <x14:dxf>
              <fill>
                <patternFill>
                  <bgColor rgb="FFFFFF00"/>
                </patternFill>
              </fill>
            </x14:dxf>
          </x14:cfRule>
          <x14:cfRule type="cellIs" priority="154" operator="equal" id="{8AA72739-26A0-4DC1-B9DE-BF234A91DB77}">
            <xm:f>'\Users\mac\Documents\FURAG\Users\pttovar\Downloads\[MAPA DE RIESGOS CORRUPCIÓN IPES 2019 V1 AJUSTADA 210319.xlsx]DATOS '!#REF!</xm:f>
            <x14:dxf>
              <fill>
                <patternFill>
                  <bgColor rgb="FFFFC000"/>
                </patternFill>
              </fill>
            </x14:dxf>
          </x14:cfRule>
          <x14:cfRule type="cellIs" priority="155" operator="equal" id="{A548DB8D-8575-450A-9517-3676D86F6B65}">
            <xm:f>'\Users\mac\Documents\FURAG\Users\pttovar\Downloads\[MAPA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'\Users\mac\Documents\FURAG\Users\pttovar\Downloads\[MAPA DE RIESGOS CORRUPCIÓN IPES 2019 V1 AJUSTADA 210319.xlsx]DATOS '!#REF!</xm:f>
            <x14:dxf>
              <fill>
                <patternFill>
                  <bgColor rgb="FF92D050"/>
                </patternFill>
              </fill>
            </x14:dxf>
          </x14:cfRule>
          <x14:cfRule type="cellIs" priority="139" operator="equal" id="{0974F387-DC72-4D9E-B5A7-25EB4340CDFD}">
            <xm:f>'\Users\mac\Documents\FURAG\Users\pttovar\Downloads\[MAPA DE RIESGOS CORRUPCIÓN IPES 2019 V1 AJUSTADA 210319.xlsx]DATOS '!#REF!</xm:f>
            <x14:dxf>
              <fill>
                <patternFill>
                  <bgColor rgb="FFFFFF00"/>
                </patternFill>
              </fill>
            </x14:dxf>
          </x14:cfRule>
          <x14:cfRule type="cellIs" priority="140" operator="equal" id="{F81D7462-126E-4707-850B-B80E02F09BB3}">
            <xm:f>'\Users\mac\Documents\FURAG\Users\pttovar\Downloads\[MAPA DE RIESGOS CORRUPCIÓN IPES 2019 V1 AJUSTADA 210319.xlsx]DATOS '!#REF!</xm:f>
            <x14:dxf>
              <fill>
                <patternFill>
                  <bgColor rgb="FFFFC000"/>
                </patternFill>
              </fill>
            </x14:dxf>
          </x14:cfRule>
          <x14:cfRule type="cellIs" priority="141" operator="equal" id="{B5CC1F26-E9AC-4656-9DBA-456B109B3FDC}">
            <xm:f>'\Users\mac\Documents\FURAG\Users\pttovar\Downloads\[MAPA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'\Users\mac\Documents\FURAG\Users\pttovar\Downloads\[MAPA DE RIESGOS CORRUPCIÓN IPES 2019 V1 AJUSTADA 210319.xlsx]DATOS '!#REF!</xm:f>
            <x14:dxf>
              <fill>
                <patternFill>
                  <bgColor rgb="FF00B050"/>
                </patternFill>
              </fill>
            </x14:dxf>
          </x14:cfRule>
          <x14:cfRule type="cellIs" priority="134" operator="equal" id="{9CBED166-398E-4E57-8E7E-42FA61E79370}">
            <xm:f>'\Users\mac\Documents\FURAG\Users\pttovar\Downloads\[MAPA DE RIESGOS CORRUPCIÓN IPES 2019 V1 AJUSTADA 210319.xlsx]DATOS '!#REF!</xm:f>
            <x14:dxf>
              <fill>
                <patternFill>
                  <bgColor rgb="FF92D050"/>
                </patternFill>
              </fill>
            </x14:dxf>
          </x14:cfRule>
          <x14:cfRule type="cellIs" priority="135" operator="equal" id="{C59A0ECE-6B4F-47D3-B526-8B81C2B93EA0}">
            <xm:f>'\Users\mac\Documents\FURAG\Users\pttovar\Downloads\[MAPA DE RIESGOS CORRUPCIÓN IPES 2019 V1 AJUSTADA 210319.xlsx]DATOS '!#REF!</xm:f>
            <x14:dxf>
              <fill>
                <patternFill>
                  <bgColor rgb="FFFFFF00"/>
                </patternFill>
              </fill>
            </x14:dxf>
          </x14:cfRule>
          <x14:cfRule type="cellIs" priority="136" operator="equal" id="{B2E488F3-B7B9-4BAF-BEFD-EDAEDDBA223B}">
            <xm:f>'\Users\mac\Documents\FURAG\Users\pttovar\Downloads\[MAPA DE RIESGOS CORRUPCIÓN IPES 2019 V1 AJUSTADA 210319.xlsx]DATOS '!#REF!</xm:f>
            <x14:dxf>
              <fill>
                <patternFill>
                  <bgColor rgb="FFFFC000"/>
                </patternFill>
              </fill>
            </x14:dxf>
          </x14:cfRule>
          <x14:cfRule type="cellIs" priority="137" operator="equal" id="{2E15C1B0-C1E0-4507-8E5B-B95598D64B4A}">
            <xm:f>'\Users\mac\Documents\FURAG\Users\pttovar\Downloads\[MAPA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'\Users\mac\Documents\FURAG\Users\pttovar\Downloads\[MAPA DE RIESGOS CORRUPCIÓN IPES 2019 V1 AJUSTADA 210319.xlsx]DATOS '!#REF!</xm:f>
            <x14:dxf>
              <fill>
                <patternFill>
                  <bgColor rgb="FF00B050"/>
                </patternFill>
              </fill>
            </x14:dxf>
          </x14:cfRule>
          <x14:cfRule type="cellIs" priority="129" operator="equal" id="{3F8BD70D-8AB0-4FF2-9B08-AB28D97EFF2A}">
            <xm:f>'\Users\mac\Documents\FURAG\Users\pttovar\Downloads\[MAPA DE RIESGOS CORRUPCIÓN IPES 2019 V1 AJUSTADA 210319.xlsx]DATOS '!#REF!</xm:f>
            <x14:dxf>
              <fill>
                <patternFill>
                  <bgColor rgb="FF92D050"/>
                </patternFill>
              </fill>
            </x14:dxf>
          </x14:cfRule>
          <x14:cfRule type="cellIs" priority="130" operator="equal" id="{8662F3FB-F244-4770-872E-F4498E02B1F7}">
            <xm:f>'\Users\mac\Documents\FURAG\Users\pttovar\Downloads\[MAPA DE RIESGOS CORRUPCIÓN IPES 2019 V1 AJUSTADA 210319.xlsx]DATOS '!#REF!</xm:f>
            <x14:dxf>
              <fill>
                <patternFill>
                  <bgColor rgb="FFFFFF00"/>
                </patternFill>
              </fill>
            </x14:dxf>
          </x14:cfRule>
          <x14:cfRule type="cellIs" priority="131" operator="equal" id="{7C7AB7D7-B47B-46C4-A92F-4344691A463D}">
            <xm:f>'\Users\mac\Documents\FURAG\Users\pttovar\Downloads\[MAPA DE RIESGOS CORRUPCIÓN IPES 2019 V1 AJUSTADA 210319.xlsx]DATOS '!#REF!</xm:f>
            <x14:dxf>
              <fill>
                <patternFill>
                  <bgColor rgb="FFFFC000"/>
                </patternFill>
              </fill>
            </x14:dxf>
          </x14:cfRule>
          <x14:cfRule type="cellIs" priority="132" operator="equal" id="{B51F2C0D-C98A-43E6-B1A3-D9E27F6EFD0F}">
            <xm:f>'\Users\mac\Documents\FURAG\Users\pttovar\Downloads\[MAPA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'\Users\mac\Documents\FURAG\Users\pttovar\Downloads\[MAPA DE RIESGOS CORRUPCIÓN IPES 2019 V1 AJUSTADA 210319.xlsx]DATOS '!#REF!</xm:f>
            <x14:dxf>
              <fill>
                <patternFill>
                  <bgColor rgb="FF00B050"/>
                </patternFill>
              </fill>
            </x14:dxf>
          </x14:cfRule>
          <x14:cfRule type="cellIs" priority="115" operator="equal" id="{CE3074F6-5BC0-4BA0-8B44-AA2DCE0C7033}">
            <xm:f>'\Users\mac\Documents\FURAG\Users\pttovar\Downloads\[MAPA DE RIESGOS CORRUPCIÓN IPES 2019 V1 AJUSTADA 210319.xlsx]DATOS '!#REF!</xm:f>
            <x14:dxf>
              <fill>
                <patternFill>
                  <bgColor rgb="FF92D050"/>
                </patternFill>
              </fill>
            </x14:dxf>
          </x14:cfRule>
          <x14:cfRule type="cellIs" priority="116" operator="equal" id="{64C79295-6975-40F5-AEDE-D593473FE0C6}">
            <xm:f>'\Users\mac\Documents\FURAG\Users\pttovar\Downloads\[MAPA DE RIESGOS CORRUPCIÓN IPES 2019 V1 AJUSTADA 210319.xlsx]DATOS '!#REF!</xm:f>
            <x14:dxf>
              <fill>
                <patternFill>
                  <bgColor rgb="FFFFFF00"/>
                </patternFill>
              </fill>
            </x14:dxf>
          </x14:cfRule>
          <x14:cfRule type="cellIs" priority="117" operator="equal" id="{BE93E019-EC09-4706-A06A-452E3B40F588}">
            <xm:f>'\Users\mac\Documents\FURAG\Users\pttovar\Downloads\[MAPA DE RIESGOS CORRUPCIÓN IPES 2019 V1 AJUSTADA 210319.xlsx]DATOS '!#REF!</xm:f>
            <x14:dxf>
              <fill>
                <patternFill>
                  <bgColor rgb="FFFFC000"/>
                </patternFill>
              </fill>
            </x14:dxf>
          </x14:cfRule>
          <x14:cfRule type="cellIs" priority="118" operator="equal" id="{B0EB94B9-302E-4445-B7D1-6541C47DCBAD}">
            <xm:f>'\Users\mac\Documents\FURAG\Users\pttovar\Downloads\[MAPA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'\Users\mac\Documents\FURAG\Users\pttovar\Downloads\[MAPA DE RIESGOS CORRUPCIÓN IPES 2019 V1 AJUSTADA 210319.xlsx]DATOS '!#REF!</xm:f>
            <x14:dxf>
              <fill>
                <patternFill>
                  <bgColor rgb="FF00B050"/>
                </patternFill>
              </fill>
            </x14:dxf>
          </x14:cfRule>
          <x14:cfRule type="cellIs" priority="120" operator="equal" id="{9AD61CD8-A396-4AB1-8B5B-C85BC2506E64}">
            <xm:f>'\Users\mac\Documents\FURAG\Users\pttovar\Downloads\[MAPA DE RIESGOS CORRUPCIÓN IPES 2019 V1 AJUSTADA 210319.xlsx]DATOS '!#REF!</xm:f>
            <x14:dxf>
              <fill>
                <patternFill>
                  <bgColor rgb="FF92D050"/>
                </patternFill>
              </fill>
            </x14:dxf>
          </x14:cfRule>
          <x14:cfRule type="cellIs" priority="121" operator="equal" id="{C7122E34-798D-459D-B0BF-283DA29C3AD0}">
            <xm:f>'\Users\mac\Documents\FURAG\Users\pttovar\Downloads\[MAPA DE RIESGOS CORRUPCIÓN IPES 2019 V1 AJUSTADA 210319.xlsx]DATOS '!#REF!</xm:f>
            <x14:dxf>
              <fill>
                <patternFill>
                  <bgColor rgb="FFFFFF00"/>
                </patternFill>
              </fill>
            </x14:dxf>
          </x14:cfRule>
          <x14:cfRule type="cellIs" priority="122" operator="equal" id="{86CBEE81-5449-4BEB-A0CF-16BC31DED12F}">
            <xm:f>'\Users\mac\Documents\FURAG\Users\pttovar\Downloads\[MAPA DE RIESGOS CORRUPCIÓN IPES 2019 V1 AJUSTADA 210319.xlsx]DATOS '!#REF!</xm:f>
            <x14:dxf>
              <fill>
                <patternFill>
                  <bgColor rgb="FFFFC000"/>
                </patternFill>
              </fill>
            </x14:dxf>
          </x14:cfRule>
          <x14:cfRule type="cellIs" priority="123" operator="equal" id="{FBC60699-D0EF-4F35-BBE2-E438DDC8727D}">
            <xm:f>'\Users\mac\Documents\FURAG\Users\pttovar\Downloads\[MAPA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'\Users\mac\Documents\FURAG\Users\pttovar\Downloads\[MAPA DE RIESGOS CORRUPCIÓN IPES 2019 V1 AJUSTADA 210319.xlsx]DATOS '!#REF!</xm:f>
            <x14:dxf>
              <fill>
                <patternFill>
                  <bgColor rgb="FF92D050"/>
                </patternFill>
              </fill>
            </x14:dxf>
          </x14:cfRule>
          <x14:cfRule type="cellIs" priority="125" operator="equal" id="{87E36F85-A42B-4051-AACA-E83B458D6876}">
            <xm:f>'\Users\mac\Documents\FURAG\Users\pttovar\Downloads\[MAPA DE RIESGOS CORRUPCIÓN IPES 2019 V1 AJUSTADA 210319.xlsx]DATOS '!#REF!</xm:f>
            <x14:dxf>
              <fill>
                <patternFill>
                  <bgColor rgb="FFFFFF00"/>
                </patternFill>
              </fill>
            </x14:dxf>
          </x14:cfRule>
          <x14:cfRule type="cellIs" priority="126" operator="equal" id="{F0EF23D6-8E9D-4D62-B22C-57A4F45F13A3}">
            <xm:f>'\Users\mac\Documents\FURAG\Users\pttovar\Downloads\[MAPA DE RIESGOS CORRUPCIÓN IPES 2019 V1 AJUSTADA 210319.xlsx]DATOS '!#REF!</xm:f>
            <x14:dxf>
              <fill>
                <patternFill>
                  <bgColor rgb="FFFFC000"/>
                </patternFill>
              </fill>
            </x14:dxf>
          </x14:cfRule>
          <x14:cfRule type="cellIs" priority="127" operator="equal" id="{8B19E11A-F881-4E8E-81A6-9B2E9544801F}">
            <xm:f>'\Users\mac\Documents\FURAG\Users\pttovar\Downloads\[MAPA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'\Users\mac\Documents\FURAG\Users\pttovar\Downloads\[MAPA DE RIESGOS CORRUPCIÓN IPES 2019 V1 AJUSTADA 210319.xlsx]DATOS '!#REF!</xm:f>
            <x14:dxf>
              <fill>
                <patternFill>
                  <bgColor rgb="FF00B050"/>
                </patternFill>
              </fill>
            </x14:dxf>
          </x14:cfRule>
          <x14:cfRule type="cellIs" priority="110" operator="equal" id="{A3E2F041-38B6-469D-9D9D-2B532CC60037}">
            <xm:f>'\Users\mac\Documents\FURAG\Users\pttovar\Downloads\[MAPA DE RIESGOS CORRUPCIÓN IPES 2019 V1 AJUSTADA 210319.xlsx]DATOS '!#REF!</xm:f>
            <x14:dxf>
              <fill>
                <patternFill>
                  <bgColor rgb="FF92D050"/>
                </patternFill>
              </fill>
            </x14:dxf>
          </x14:cfRule>
          <x14:cfRule type="cellIs" priority="111" operator="equal" id="{49C330BA-88FC-415D-8E35-C32576080180}">
            <xm:f>'\Users\mac\Documents\FURAG\Users\pttovar\Downloads\[MAPA DE RIESGOS CORRUPCIÓN IPES 2019 V1 AJUSTADA 210319.xlsx]DATOS '!#REF!</xm:f>
            <x14:dxf>
              <fill>
                <patternFill>
                  <bgColor rgb="FFFFFF00"/>
                </patternFill>
              </fill>
            </x14:dxf>
          </x14:cfRule>
          <x14:cfRule type="cellIs" priority="112" operator="equal" id="{6602F53D-CED9-4862-BC9D-18794ECCB494}">
            <xm:f>'\Users\mac\Documents\FURAG\Users\pttovar\Downloads\[MAPA DE RIESGOS CORRUPCIÓN IPES 2019 V1 AJUSTADA 210319.xlsx]DATOS '!#REF!</xm:f>
            <x14:dxf>
              <fill>
                <patternFill>
                  <bgColor rgb="FFFFC000"/>
                </patternFill>
              </fill>
            </x14:dxf>
          </x14:cfRule>
          <x14:cfRule type="cellIs" priority="113" operator="equal" id="{06DB37D3-2607-4694-92E6-CB51A936F184}">
            <xm:f>'\Users\mac\Documents\FURAG\Users\pttovar\Downloads\[MAPA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'\Users\mac\Documents\FURAG\Users\pttovar\Downloads\[MAPA DE RIESGOS CORRUPCIÓN IPES 2019 V1 AJUSTADA 210319.xlsx]DATOS '!#REF!</xm:f>
            <x14:dxf>
              <fill>
                <patternFill>
                  <bgColor rgb="FF92D050"/>
                </patternFill>
              </fill>
            </x14:dxf>
          </x14:cfRule>
          <x14:cfRule type="cellIs" priority="102" operator="equal" id="{D50A75BF-6204-4FDD-96D2-E8E752CAF9B4}">
            <xm:f>'\Users\mac\Documents\FURAG\Users\pttovar\Downloads\[MAPA DE RIESGOS CORRUPCIÓN IPES 2019 V1 AJUSTADA 210319.xlsx]DATOS '!#REF!</xm:f>
            <x14:dxf>
              <fill>
                <patternFill>
                  <bgColor rgb="FFFFFF00"/>
                </patternFill>
              </fill>
            </x14:dxf>
          </x14:cfRule>
          <x14:cfRule type="cellIs" priority="103" operator="equal" id="{416C8582-C7E8-4DA8-A0FB-CF4EBD1A2333}">
            <xm:f>'\Users\mac\Documents\FURAG\Users\pttovar\Downloads\[MAPA DE RIESGOS CORRUPCIÓN IPES 2019 V1 AJUSTADA 210319.xlsx]DATOS '!#REF!</xm:f>
            <x14:dxf>
              <fill>
                <patternFill>
                  <bgColor rgb="FFFFC000"/>
                </patternFill>
              </fill>
            </x14:dxf>
          </x14:cfRule>
          <x14:cfRule type="cellIs" priority="104" operator="equal" id="{192424B7-E2FC-4D16-98FE-E5AFAF23B37D}">
            <xm:f>'\Users\mac\Documents\FURAG\Users\pttovar\Downloads\[MAPA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'\Users\mac\Documents\FURAG\Users\pttovar\Downloads\[MAPA DE RIESGOS CORRUPCIÓN IPES 2019 V1 AJUSTADA 210319.xlsx]DATOS '!#REF!</xm:f>
            <x14:dxf>
              <fill>
                <patternFill>
                  <bgColor rgb="FF92D050"/>
                </patternFill>
              </fill>
            </x14:dxf>
          </x14:cfRule>
          <x14:cfRule type="cellIs" priority="106" operator="equal" id="{59D38504-54E2-4066-BBD5-C3E2BF9E9106}">
            <xm:f>'\Users\mac\Documents\FURAG\Users\pttovar\Downloads\[MAPA DE RIESGOS CORRUPCIÓN IPES 2019 V1 AJUSTADA 210319.xlsx]DATOS '!#REF!</xm:f>
            <x14:dxf>
              <fill>
                <patternFill>
                  <bgColor rgb="FFFFFF00"/>
                </patternFill>
              </fill>
            </x14:dxf>
          </x14:cfRule>
          <x14:cfRule type="cellIs" priority="107" operator="equal" id="{F3AFE7C9-AD0F-423E-A3E0-D8FF3B82ADCB}">
            <xm:f>'\Users\mac\Documents\FURAG\Users\pttovar\Downloads\[MAPA DE RIESGOS CORRUPCIÓN IPES 2019 V1 AJUSTADA 210319.xlsx]DATOS '!#REF!</xm:f>
            <x14:dxf>
              <fill>
                <patternFill>
                  <bgColor rgb="FFFFC000"/>
                </patternFill>
              </fill>
            </x14:dxf>
          </x14:cfRule>
          <x14:cfRule type="cellIs" priority="108" operator="equal" id="{A18F62D3-7DF6-40DA-AB7B-3321FA278BC5}">
            <xm:f>'\Users\mac\Documents\FURAG\Users\pttovar\Downloads\[MAPA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'\Users\mac\Documents\FURAG\Users\pttovar\Downloads\[MAPA DE RIESGOS CORRUPCIÓN IPES 2019 V1 AJUSTADA 210319.xlsx]DATOS '!#REF!</xm:f>
            <x14:dxf>
              <fill>
                <patternFill>
                  <bgColor rgb="FF92D050"/>
                </patternFill>
              </fill>
            </x14:dxf>
          </x14:cfRule>
          <x14:cfRule type="cellIs" priority="98" operator="equal" id="{F65866AF-D565-4CA0-8909-6C2E889FF48A}">
            <xm:f>'\Users\mac\Documents\FURAG\Users\pttovar\Downloads\[MAPA DE RIESGOS CORRUPCIÓN IPES 2019 V1 AJUSTADA 210319.xlsx]DATOS '!#REF!</xm:f>
            <x14:dxf>
              <fill>
                <patternFill>
                  <bgColor rgb="FFFFFF00"/>
                </patternFill>
              </fill>
            </x14:dxf>
          </x14:cfRule>
          <x14:cfRule type="cellIs" priority="99" operator="equal" id="{BE8148B8-225F-4E81-91E7-4B76CB0006A7}">
            <xm:f>'\Users\mac\Documents\FURAG\Users\pttovar\Downloads\[MAPA DE RIESGOS CORRUPCIÓN IPES 2019 V1 AJUSTADA 210319.xlsx]DATOS '!#REF!</xm:f>
            <x14:dxf>
              <fill>
                <patternFill>
                  <bgColor rgb="FFFFC000"/>
                </patternFill>
              </fill>
            </x14:dxf>
          </x14:cfRule>
          <x14:cfRule type="cellIs" priority="100" operator="equal" id="{DA543D18-8CCC-4F7A-AFC2-54D2742658E8}">
            <xm:f>'\Users\mac\Documents\FURAG\Users\pttovar\Downloads\[MAPA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'\Users\mac\Documents\FURAG\Users\pttovar\Downloads\[MAPA DE RIESGOS CORRUPCIÓN IPES 2019 V1 AJUSTADA 210319.xlsx]DATOS '!#REF!</xm:f>
            <x14:dxf>
              <fill>
                <patternFill>
                  <bgColor rgb="FF00B050"/>
                </patternFill>
              </fill>
            </x14:dxf>
          </x14:cfRule>
          <x14:cfRule type="cellIs" priority="84" operator="equal" id="{9A4474DE-D029-4493-A839-0983C223283D}">
            <xm:f>'\Users\mac\Documents\FURAG\Users\pttovar\Downloads\[MAPA DE RIESGOS CORRUPCIÓN IPES 2019 V1 AJUSTADA 210319.xlsx]DATOS '!#REF!</xm:f>
            <x14:dxf>
              <fill>
                <patternFill>
                  <bgColor rgb="FF92D050"/>
                </patternFill>
              </fill>
            </x14:dxf>
          </x14:cfRule>
          <x14:cfRule type="cellIs" priority="85" operator="equal" id="{7F035D54-3A2E-4DC4-AE1B-3F118B680517}">
            <xm:f>'\Users\mac\Documents\FURAG\Users\pttovar\Downloads\[MAPA DE RIESGOS CORRUPCIÓN IPES 2019 V1 AJUSTADA 210319.xlsx]DATOS '!#REF!</xm:f>
            <x14:dxf>
              <fill>
                <patternFill>
                  <bgColor rgb="FFFFFF00"/>
                </patternFill>
              </fill>
            </x14:dxf>
          </x14:cfRule>
          <x14:cfRule type="cellIs" priority="86" operator="equal" id="{2650D018-46EE-4703-B52F-585B1C99CC1E}">
            <xm:f>'\Users\mac\Documents\FURAG\Users\pttovar\Downloads\[MAPA DE RIESGOS CORRUPCIÓN IPES 2019 V1 AJUSTADA 210319.xlsx]DATOS '!#REF!</xm:f>
            <x14:dxf>
              <fill>
                <patternFill>
                  <bgColor rgb="FFFFC000"/>
                </patternFill>
              </fill>
            </x14:dxf>
          </x14:cfRule>
          <x14:cfRule type="cellIs" priority="87" operator="equal" id="{1B2039A3-3C28-4554-BC9D-5352BB10F684}">
            <xm:f>'\Users\mac\Documents\FURAG\Users\pttovar\Downloads\[MAPA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'\Users\mac\Documents\FURAG\Users\pttovar\Downloads\[MAPA DE RIESGOS CORRUPCIÓN IPES 2019 V1 AJUSTADA 210319.xlsx]DATOS '!#REF!</xm:f>
            <x14:dxf>
              <fill>
                <patternFill>
                  <bgColor rgb="FF00B050"/>
                </patternFill>
              </fill>
            </x14:dxf>
          </x14:cfRule>
          <x14:cfRule type="cellIs" priority="89" operator="equal" id="{5D8606E0-E8A6-4612-90D8-7BA00DDC632D}">
            <xm:f>'\Users\mac\Documents\FURAG\Users\pttovar\Downloads\[MAPA DE RIESGOS CORRUPCIÓN IPES 2019 V1 AJUSTADA 210319.xlsx]DATOS '!#REF!</xm:f>
            <x14:dxf>
              <fill>
                <patternFill>
                  <bgColor rgb="FF92D050"/>
                </patternFill>
              </fill>
            </x14:dxf>
          </x14:cfRule>
          <x14:cfRule type="cellIs" priority="90" operator="equal" id="{9CCBFE04-5917-494A-A971-7F4EE8B9BDF7}">
            <xm:f>'\Users\mac\Documents\FURAG\Users\pttovar\Downloads\[MAPA DE RIESGOS CORRUPCIÓN IPES 2019 V1 AJUSTADA 210319.xlsx]DATOS '!#REF!</xm:f>
            <x14:dxf>
              <fill>
                <patternFill>
                  <bgColor rgb="FFFFFF00"/>
                </patternFill>
              </fill>
            </x14:dxf>
          </x14:cfRule>
          <x14:cfRule type="cellIs" priority="91" operator="equal" id="{F749B9E5-BE6C-4232-BECE-0F53287FF3C3}">
            <xm:f>'\Users\mac\Documents\FURAG\Users\pttovar\Downloads\[MAPA DE RIESGOS CORRUPCIÓN IPES 2019 V1 AJUSTADA 210319.xlsx]DATOS '!#REF!</xm:f>
            <x14:dxf>
              <fill>
                <patternFill>
                  <bgColor rgb="FFFFC000"/>
                </patternFill>
              </fill>
            </x14:dxf>
          </x14:cfRule>
          <x14:cfRule type="cellIs" priority="92" operator="equal" id="{D4A8FAC2-7E84-4930-8538-5C781EE515BE}">
            <xm:f>'\Users\mac\Documents\FURAG\Users\pttovar\Downloads\[MAPA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'\Users\mac\Documents\FURAG\Users\pttovar\Downloads\[MAPA DE RIESGOS CORRUPCIÓN IPES 2019 V1 AJUSTADA 210319.xlsx]DATOS '!#REF!</xm:f>
            <x14:dxf>
              <fill>
                <patternFill>
                  <bgColor rgb="FF92D050"/>
                </patternFill>
              </fill>
            </x14:dxf>
          </x14:cfRule>
          <x14:cfRule type="cellIs" priority="94" operator="equal" id="{8F289F02-036F-4F56-96C9-7E6C453C7581}">
            <xm:f>'\Users\mac\Documents\FURAG\Users\pttovar\Downloads\[MAPA DE RIESGOS CORRUPCIÓN IPES 2019 V1 AJUSTADA 210319.xlsx]DATOS '!#REF!</xm:f>
            <x14:dxf>
              <fill>
                <patternFill>
                  <bgColor rgb="FFFFFF00"/>
                </patternFill>
              </fill>
            </x14:dxf>
          </x14:cfRule>
          <x14:cfRule type="cellIs" priority="95" operator="equal" id="{327377C2-C2A0-4BC9-9F8E-C60750258895}">
            <xm:f>'\Users\mac\Documents\FURAG\Users\pttovar\Downloads\[MAPA DE RIESGOS CORRUPCIÓN IPES 2019 V1 AJUSTADA 210319.xlsx]DATOS '!#REF!</xm:f>
            <x14:dxf>
              <fill>
                <patternFill>
                  <bgColor rgb="FFFFC000"/>
                </patternFill>
              </fill>
            </x14:dxf>
          </x14:cfRule>
          <x14:cfRule type="cellIs" priority="96" operator="equal" id="{A97B50FD-A81F-4D9A-8490-9AAB5DBE139C}">
            <xm:f>'\Users\mac\Documents\FURAG\Users\pttovar\Downloads\[MAPA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'\Users\mac\Documents\FURAG\Users\pttovar\Downloads\[MAPA DE RIESGOS CORRUPCIÓN IPES 2019 V1 AJUSTADA 210319.xlsx]DATOS '!#REF!</xm:f>
            <x14:dxf>
              <fill>
                <patternFill>
                  <bgColor rgb="FF92D050"/>
                </patternFill>
              </fill>
            </x14:dxf>
          </x14:cfRule>
          <x14:cfRule type="cellIs" priority="80" operator="equal" id="{0E97B2FE-001C-4784-A55B-EE7E5B5DAA91}">
            <xm:f>'\Users\mac\Documents\FURAG\Users\pttovar\Downloads\[MAPA DE RIESGOS CORRUPCIÓN IPES 2019 V1 AJUSTADA 210319.xlsx]DATOS '!#REF!</xm:f>
            <x14:dxf>
              <fill>
                <patternFill>
                  <bgColor rgb="FFFFFF00"/>
                </patternFill>
              </fill>
            </x14:dxf>
          </x14:cfRule>
          <x14:cfRule type="cellIs" priority="81" operator="equal" id="{EB1CD789-A4A7-41DE-91A7-DE3CFD2E85FB}">
            <xm:f>'\Users\mac\Documents\FURAG\Users\pttovar\Downloads\[MAPA DE RIESGOS CORRUPCIÓN IPES 2019 V1 AJUSTADA 210319.xlsx]DATOS '!#REF!</xm:f>
            <x14:dxf>
              <fill>
                <patternFill>
                  <bgColor rgb="FFFFC000"/>
                </patternFill>
              </fill>
            </x14:dxf>
          </x14:cfRule>
          <x14:cfRule type="cellIs" priority="82" operator="equal" id="{C1C68BF9-328E-4CF3-8156-17FB09D480F0}">
            <xm:f>'\Users\mac\Documents\FURAG\Users\pttovar\Downloads\[MAPA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'\Users\mac\Documents\FURAG\Users\pttovar\Downloads\[MAPA DE RIESGOS CORRUPCIÓN IPES 2019 V1 AJUSTADA 210319.xlsx]DATOS '!#REF!</xm:f>
            <x14:dxf>
              <fill>
                <patternFill>
                  <bgColor rgb="FF92D050"/>
                </patternFill>
              </fill>
            </x14:dxf>
          </x14:cfRule>
          <x14:cfRule type="cellIs" priority="76" operator="equal" id="{A4B2FB3F-935D-45A2-B5D6-B21DDB2CF70A}">
            <xm:f>'\Users\mac\Documents\FURAG\Users\pttovar\Downloads\[MAPA DE RIESGOS CORRUPCIÓN IPES 2019 V1 AJUSTADA 210319.xlsx]DATOS '!#REF!</xm:f>
            <x14:dxf>
              <fill>
                <patternFill>
                  <bgColor rgb="FFFFFF00"/>
                </patternFill>
              </fill>
            </x14:dxf>
          </x14:cfRule>
          <x14:cfRule type="cellIs" priority="77" operator="equal" id="{8C9C572D-D253-4EAB-8852-DB213728D3C1}">
            <xm:f>'\Users\mac\Documents\FURAG\Users\pttovar\Downloads\[MAPA DE RIESGOS CORRUPCIÓN IPES 2019 V1 AJUSTADA 210319.xlsx]DATOS '!#REF!</xm:f>
            <x14:dxf>
              <fill>
                <patternFill>
                  <bgColor rgb="FFFFC000"/>
                </patternFill>
              </fill>
            </x14:dxf>
          </x14:cfRule>
          <x14:cfRule type="cellIs" priority="78" operator="equal" id="{175EFB44-C6AC-48B7-ACD0-28015437F3D1}">
            <xm:f>'\Users\mac\Documents\FURAG\Users\pttovar\Downloads\[MAPA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'\Users\mac\Documents\FURAG\Users\pttovar\Downloads\[MAPA DE RIESGOS CORRUPCIÓN IPES 2019 V1 AJUSTADA 210319.xlsx]DATOS '!#REF!</xm:f>
            <x14:dxf>
              <fill>
                <patternFill>
                  <bgColor rgb="FF00B050"/>
                </patternFill>
              </fill>
            </x14:dxf>
          </x14:cfRule>
          <x14:cfRule type="cellIs" priority="62" operator="equal" id="{AA502ED3-EC3E-4EF7-95EB-E0C4D5645DFD}">
            <xm:f>'\Users\mac\Documents\FURAG\Users\pttovar\Downloads\[MAPA DE RIESGOS CORRUPCIÓN IPES 2019 V1 AJUSTADA 210319.xlsx]DATOS '!#REF!</xm:f>
            <x14:dxf>
              <fill>
                <patternFill>
                  <bgColor rgb="FF92D050"/>
                </patternFill>
              </fill>
            </x14:dxf>
          </x14:cfRule>
          <x14:cfRule type="cellIs" priority="63" operator="equal" id="{FEFCEFE5-5FFC-4438-B274-220FD72508AF}">
            <xm:f>'\Users\mac\Documents\FURAG\Users\pttovar\Downloads\[MAPA DE RIESGOS CORRUPCIÓN IPES 2019 V1 AJUSTADA 210319.xlsx]DATOS '!#REF!</xm:f>
            <x14:dxf>
              <fill>
                <patternFill>
                  <bgColor rgb="FFFFFF00"/>
                </patternFill>
              </fill>
            </x14:dxf>
          </x14:cfRule>
          <x14:cfRule type="cellIs" priority="64" operator="equal" id="{CD5D4ADD-2B81-4DDC-BF82-8D0565C6B791}">
            <xm:f>'\Users\mac\Documents\FURAG\Users\pttovar\Downloads\[MAPA DE RIESGOS CORRUPCIÓN IPES 2019 V1 AJUSTADA 210319.xlsx]DATOS '!#REF!</xm:f>
            <x14:dxf>
              <fill>
                <patternFill>
                  <bgColor rgb="FFFFC000"/>
                </patternFill>
              </fill>
            </x14:dxf>
          </x14:cfRule>
          <x14:cfRule type="cellIs" priority="65" operator="equal" id="{FEAAC8D6-1F97-41DE-96C7-86E2489F6AF5}">
            <xm:f>'\Users\mac\Documents\FURAG\Users\pttovar\Downloads\[MAPA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'\Users\mac\Documents\FURAG\Users\pttovar\Downloads\[MAPA DE RIESGOS CORRUPCIÓN IPES 2019 V1 AJUSTADA 210319.xlsx]DATOS '!#REF!</xm:f>
            <x14:dxf>
              <fill>
                <patternFill>
                  <bgColor rgb="FF00B050"/>
                </patternFill>
              </fill>
            </x14:dxf>
          </x14:cfRule>
          <x14:cfRule type="cellIs" priority="67" operator="equal" id="{A9771B15-A573-4D75-A5BE-8D922750C896}">
            <xm:f>'\Users\mac\Documents\FURAG\Users\pttovar\Downloads\[MAPA DE RIESGOS CORRUPCIÓN IPES 2019 V1 AJUSTADA 210319.xlsx]DATOS '!#REF!</xm:f>
            <x14:dxf>
              <fill>
                <patternFill>
                  <bgColor rgb="FF92D050"/>
                </patternFill>
              </fill>
            </x14:dxf>
          </x14:cfRule>
          <x14:cfRule type="cellIs" priority="68" operator="equal" id="{453B82EB-2563-4D07-97A5-42556BBE0C69}">
            <xm:f>'\Users\mac\Documents\FURAG\Users\pttovar\Downloads\[MAPA DE RIESGOS CORRUPCIÓN IPES 2019 V1 AJUSTADA 210319.xlsx]DATOS '!#REF!</xm:f>
            <x14:dxf>
              <fill>
                <patternFill>
                  <bgColor rgb="FFFFFF00"/>
                </patternFill>
              </fill>
            </x14:dxf>
          </x14:cfRule>
          <x14:cfRule type="cellIs" priority="69" operator="equal" id="{85AE5595-0EF7-4339-92FA-F615F521119E}">
            <xm:f>'\Users\mac\Documents\FURAG\Users\pttovar\Downloads\[MAPA DE RIESGOS CORRUPCIÓN IPES 2019 V1 AJUSTADA 210319.xlsx]DATOS '!#REF!</xm:f>
            <x14:dxf>
              <fill>
                <patternFill>
                  <bgColor rgb="FFFFC000"/>
                </patternFill>
              </fill>
            </x14:dxf>
          </x14:cfRule>
          <x14:cfRule type="cellIs" priority="70" operator="equal" id="{B9475814-3C6C-4106-8062-D6BFD84CC48C}">
            <xm:f>'\Users\mac\Documents\FURAG\Users\pttovar\Downloads\[MAPA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'\Users\mac\Documents\FURAG\Users\pttovar\Downloads\[MAPA DE RIESGOS CORRUPCIÓN IPES 2019 V1 AJUSTADA 210319.xlsx]DATOS '!#REF!</xm:f>
            <x14:dxf>
              <fill>
                <patternFill>
                  <bgColor rgb="FF92D050"/>
                </patternFill>
              </fill>
            </x14:dxf>
          </x14:cfRule>
          <x14:cfRule type="cellIs" priority="72" operator="equal" id="{E1F475D7-DAE6-45A7-866D-C11097668953}">
            <xm:f>'\Users\mac\Documents\FURAG\Users\pttovar\Downloads\[MAPA DE RIESGOS CORRUPCIÓN IPES 2019 V1 AJUSTADA 210319.xlsx]DATOS '!#REF!</xm:f>
            <x14:dxf>
              <fill>
                <patternFill>
                  <bgColor rgb="FFFFFF00"/>
                </patternFill>
              </fill>
            </x14:dxf>
          </x14:cfRule>
          <x14:cfRule type="cellIs" priority="73" operator="equal" id="{F4CBE67A-5DAA-44A0-9B4E-D9EB7B4880C2}">
            <xm:f>'\Users\mac\Documents\FURAG\Users\pttovar\Downloads\[MAPA DE RIESGOS CORRUPCIÓN IPES 2019 V1 AJUSTADA 210319.xlsx]DATOS '!#REF!</xm:f>
            <x14:dxf>
              <fill>
                <patternFill>
                  <bgColor rgb="FFFFC000"/>
                </patternFill>
              </fill>
            </x14:dxf>
          </x14:cfRule>
          <x14:cfRule type="cellIs" priority="74" operator="equal" id="{8F68C842-9C04-4A77-BA5B-7A47705B17D1}">
            <xm:f>'\Users\mac\Documents\FURAG\Users\pttovar\Downloads\[MAPA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'\Users\mac\Documents\FURAG\Users\pttovar\Downloads\[MAPA DE RIESGOS CORRUPCIÓN IPES 2019 V1 AJUSTADA 210319.xlsx]DATOS '!#REF!</xm:f>
            <x14:dxf>
              <fill>
                <patternFill>
                  <bgColor rgb="FF92D050"/>
                </patternFill>
              </fill>
            </x14:dxf>
          </x14:cfRule>
          <x14:cfRule type="cellIs" priority="58" operator="equal" id="{CB6E3461-DAD0-46BF-8CF1-D4BD2E7584C4}">
            <xm:f>'\Users\mac\Documents\FURAG\Users\pttovar\Downloads\[MAPA DE RIESGOS CORRUPCIÓN IPES 2019 V1 AJUSTADA 210319.xlsx]DATOS '!#REF!</xm:f>
            <x14:dxf>
              <fill>
                <patternFill>
                  <bgColor rgb="FFFFFF00"/>
                </patternFill>
              </fill>
            </x14:dxf>
          </x14:cfRule>
          <x14:cfRule type="cellIs" priority="59" operator="equal" id="{DD5076B7-61EF-448D-AA20-2F2E46A0D264}">
            <xm:f>'\Users\mac\Documents\FURAG\Users\pttovar\Downloads\[MAPA DE RIESGOS CORRUPCIÓN IPES 2019 V1 AJUSTADA 210319.xlsx]DATOS '!#REF!</xm:f>
            <x14:dxf>
              <fill>
                <patternFill>
                  <bgColor rgb="FFFFC000"/>
                </patternFill>
              </fill>
            </x14:dxf>
          </x14:cfRule>
          <x14:cfRule type="cellIs" priority="60" operator="equal" id="{DB6D4E90-BDEE-4F5A-BCB6-ACCEF140C4F3}">
            <xm:f>'\Users\mac\Documents\FURAG\Users\pttovar\Downloads\[MAPA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'\Users\mac\Documents\FURAG\Users\pttovar\Downloads\[MAPA DE RIESGOS CORRUPCIÓN IPES 2019 V1 AJUSTADA 210319.xlsx]DATOS '!#REF!</xm:f>
            <x14:dxf>
              <fill>
                <patternFill>
                  <bgColor rgb="FF92D050"/>
                </patternFill>
              </fill>
            </x14:dxf>
          </x14:cfRule>
          <x14:cfRule type="cellIs" priority="54" operator="equal" id="{BC404854-6846-41B3-8EF9-E0DB61FF6C89}">
            <xm:f>'\Users\mac\Documents\FURAG\Users\pttovar\Downloads\[MAPA DE RIESGOS CORRUPCIÓN IPES 2019 V1 AJUSTADA 210319.xlsx]DATOS '!#REF!</xm:f>
            <x14:dxf>
              <fill>
                <patternFill>
                  <bgColor rgb="FFFFFF00"/>
                </patternFill>
              </fill>
            </x14:dxf>
          </x14:cfRule>
          <x14:cfRule type="cellIs" priority="55" operator="equal" id="{879EB88A-B87D-4A1C-8D2E-23657A614511}">
            <xm:f>'\Users\mac\Documents\FURAG\Users\pttovar\Downloads\[MAPA DE RIESGOS CORRUPCIÓN IPES 2019 V1 AJUSTADA 210319.xlsx]DATOS '!#REF!</xm:f>
            <x14:dxf>
              <fill>
                <patternFill>
                  <bgColor rgb="FFFFC000"/>
                </patternFill>
              </fill>
            </x14:dxf>
          </x14:cfRule>
          <x14:cfRule type="cellIs" priority="56" operator="equal" id="{89B04A3A-69D0-4A50-83EE-E49B299C32BC}">
            <xm:f>'\Users\mac\Documents\FURAG\Users\pttovar\Downloads\[MAPA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'\Users\mac\Documents\FURAG\Users\pttovar\Downloads\[MAPA DE RIESGOS CORRUPCIÓN IPES 2019 V1 AJUSTADA 210319.xlsx]DATOS '!#REF!</xm:f>
            <x14:dxf>
              <fill>
                <patternFill>
                  <bgColor rgb="FF92D050"/>
                </patternFill>
              </fill>
            </x14:dxf>
          </x14:cfRule>
          <x14:cfRule type="cellIs" priority="50" operator="equal" id="{2557CB63-C165-45FD-8E08-218B2960AACD}">
            <xm:f>'\Users\mac\Documents\FURAG\Users\pttovar\Downloads\[MAPA DE RIESGOS CORRUPCIÓN IPES 2019 V1 AJUSTADA 210319.xlsx]DATOS '!#REF!</xm:f>
            <x14:dxf>
              <fill>
                <patternFill>
                  <bgColor rgb="FFFFFF00"/>
                </patternFill>
              </fill>
            </x14:dxf>
          </x14:cfRule>
          <x14:cfRule type="cellIs" priority="51" operator="equal" id="{BE5D8B29-6EA0-41DA-BF26-0746833A7E0F}">
            <xm:f>'\Users\mac\Documents\FURAG\Users\pttovar\Downloads\[MAPA DE RIESGOS CORRUPCIÓN IPES 2019 V1 AJUSTADA 210319.xlsx]DATOS '!#REF!</xm:f>
            <x14:dxf>
              <fill>
                <patternFill>
                  <bgColor rgb="FFFFC000"/>
                </patternFill>
              </fill>
            </x14:dxf>
          </x14:cfRule>
          <x14:cfRule type="cellIs" priority="52" operator="equal" id="{AA47E238-4AC7-482D-9E55-915F13C52299}">
            <xm:f>'\Users\mac\Documents\FURAG\Users\pttovar\Downloads\[MAPA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'\Users\mac\Documents\FURAG\Users\pttovar\Downloads\[MAPA DE RIESGOS CORRUPCIÓN IPES 2019 V1 AJUSTADA 210319.xlsx]DATOS '!#REF!</xm:f>
            <x14:dxf>
              <fill>
                <patternFill>
                  <bgColor rgb="FF92D050"/>
                </patternFill>
              </fill>
            </x14:dxf>
          </x14:cfRule>
          <x14:cfRule type="cellIs" priority="46" operator="equal" id="{3EA73E22-CAB8-49F3-8A50-E22DB495093F}">
            <xm:f>'\Users\mac\Documents\FURAG\Users\pttovar\Downloads\[MAPA DE RIESGOS CORRUPCIÓN IPES 2019 V1 AJUSTADA 210319.xlsx]DATOS '!#REF!</xm:f>
            <x14:dxf>
              <fill>
                <patternFill>
                  <bgColor rgb="FFFFFF00"/>
                </patternFill>
              </fill>
            </x14:dxf>
          </x14:cfRule>
          <x14:cfRule type="cellIs" priority="47" operator="equal" id="{77119664-E842-40C7-A10D-E2BEE4D636BB}">
            <xm:f>'\Users\mac\Documents\FURAG\Users\pttovar\Downloads\[MAPA DE RIESGOS CORRUPCIÓN IPES 2019 V1 AJUSTADA 210319.xlsx]DATOS '!#REF!</xm:f>
            <x14:dxf>
              <fill>
                <patternFill>
                  <bgColor rgb="FFFFC000"/>
                </patternFill>
              </fill>
            </x14:dxf>
          </x14:cfRule>
          <x14:cfRule type="cellIs" priority="48" operator="equal" id="{A3905371-402B-4E9F-90A4-17B2EF7C24B0}">
            <xm:f>'\Users\mac\Documents\FURAG\Users\pttovar\Downloads\[MAPA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'\Users\mac\Documents\FURAG\Users\pttovar\Downloads\[MAPA DE RIESGOS CORRUPCIÓN IPES 2019 V1 AJUSTADA 210319.xlsx]DATOS '!#REF!</xm:f>
            <x14:dxf>
              <fill>
                <patternFill>
                  <bgColor rgb="FF92D050"/>
                </patternFill>
              </fill>
            </x14:dxf>
          </x14:cfRule>
          <x14:cfRule type="cellIs" priority="42" operator="equal" id="{A4B76DBE-0CA5-4797-A2DF-0F030F4F7A34}">
            <xm:f>'\Users\mac\Documents\FURAG\Users\pttovar\Downloads\[MAPA DE RIESGOS CORRUPCIÓN IPES 2019 V1 AJUSTADA 210319.xlsx]DATOS '!#REF!</xm:f>
            <x14:dxf>
              <fill>
                <patternFill>
                  <bgColor rgb="FFFFFF00"/>
                </patternFill>
              </fill>
            </x14:dxf>
          </x14:cfRule>
          <x14:cfRule type="cellIs" priority="43" operator="equal" id="{2C4D4E62-EAFC-469E-9793-C6C386DFA0D7}">
            <xm:f>'\Users\mac\Documents\FURAG\Users\pttovar\Downloads\[MAPA DE RIESGOS CORRUPCIÓN IPES 2019 V1 AJUSTADA 210319.xlsx]DATOS '!#REF!</xm:f>
            <x14:dxf>
              <fill>
                <patternFill>
                  <bgColor rgb="FFFFC000"/>
                </patternFill>
              </fill>
            </x14:dxf>
          </x14:cfRule>
          <x14:cfRule type="cellIs" priority="44" operator="equal" id="{F71A2078-0147-4295-91B2-6BCCC90F0217}">
            <xm:f>'\Users\mac\Documents\FURAG\Users\pttovar\Downloads\[MAPA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'\Users\mac\Documents\FURAG\Users\pttovar\Downloads\[MAPA DE RIESGOS CORRUPCIÓN IPES 2019 V1 AJUSTADA 210319.xlsx]DATOS '!#REF!</xm:f>
            <x14:dxf>
              <fill>
                <patternFill>
                  <bgColor rgb="FF92D050"/>
                </patternFill>
              </fill>
            </x14:dxf>
          </x14:cfRule>
          <x14:cfRule type="cellIs" priority="38" operator="equal" id="{0BE4AB1E-1A67-4073-8C60-EB7801187FD6}">
            <xm:f>'\Users\mac\Documents\FURAG\Users\pttovar\Downloads\[MAPA DE RIESGOS CORRUPCIÓN IPES 2019 V1 AJUSTADA 210319.xlsx]DATOS '!#REF!</xm:f>
            <x14:dxf>
              <fill>
                <patternFill>
                  <bgColor rgb="FFFFFF00"/>
                </patternFill>
              </fill>
            </x14:dxf>
          </x14:cfRule>
          <x14:cfRule type="cellIs" priority="39" operator="equal" id="{0961A65D-8823-432B-B0D3-16FE0CB0738F}">
            <xm:f>'\Users\mac\Documents\FURAG\Users\pttovar\Downloads\[MAPA DE RIESGOS CORRUPCIÓN IPES 2019 V1 AJUSTADA 210319.xlsx]DATOS '!#REF!</xm:f>
            <x14:dxf>
              <fill>
                <patternFill>
                  <bgColor rgb="FFFFC000"/>
                </patternFill>
              </fill>
            </x14:dxf>
          </x14:cfRule>
          <x14:cfRule type="cellIs" priority="40" operator="equal" id="{BB704259-E1E1-495A-AAA3-75DBE34A7021}">
            <xm:f>'\Users\mac\Documents\FURAG\Users\pttovar\Downloads\[MAPA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'\Users\mac\Documents\FURAG\Users\pttovar\Downloads\[MAPA DE RIESGOS CORRUPCIÓN IPES 2019 V1 AJUSTADA 210319.xlsx]DATOS '!#REF!</xm:f>
            <x14:dxf>
              <fill>
                <patternFill>
                  <bgColor rgb="FF92D050"/>
                </patternFill>
              </fill>
            </x14:dxf>
          </x14:cfRule>
          <x14:cfRule type="cellIs" priority="34" operator="equal" id="{378CD03B-F469-4621-9318-971E46B0A0BF}">
            <xm:f>'\Users\mac\Documents\FURAG\Users\pttovar\Downloads\[MAPA DE RIESGOS CORRUPCIÓN IPES 2019 V1 AJUSTADA 210319.xlsx]DATOS '!#REF!</xm:f>
            <x14:dxf>
              <fill>
                <patternFill>
                  <bgColor rgb="FFFFFF00"/>
                </patternFill>
              </fill>
            </x14:dxf>
          </x14:cfRule>
          <x14:cfRule type="cellIs" priority="35" operator="equal" id="{72F1B9BE-7E57-450C-961C-87ED2C0D4458}">
            <xm:f>'\Users\mac\Documents\FURAG\Users\pttovar\Downloads\[MAPA DE RIESGOS CORRUPCIÓN IPES 2019 V1 AJUSTADA 210319.xlsx]DATOS '!#REF!</xm:f>
            <x14:dxf>
              <fill>
                <patternFill>
                  <bgColor rgb="FFFFC000"/>
                </patternFill>
              </fill>
            </x14:dxf>
          </x14:cfRule>
          <x14:cfRule type="cellIs" priority="36" operator="equal" id="{8FDDF5D8-1D7D-4DFC-8E17-49B3CAD8FFB9}">
            <xm:f>'\Users\mac\Documents\FURAG\Users\pttovar\Downloads\[MAPA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'\Users\mac\Documents\FURAG\Users\pttovar\Downloads\[MAPA DE RIESGOS CORRUPCIÓN IPES 2019 V1 AJUSTADA 210319.xlsx]DATOS '!#REF!</xm:f>
            <x14:dxf>
              <fill>
                <patternFill>
                  <bgColor rgb="FF92D050"/>
                </patternFill>
              </fill>
            </x14:dxf>
          </x14:cfRule>
          <x14:cfRule type="cellIs" priority="30" operator="equal" id="{29ADECE0-15F9-4061-8E4B-C1FBB4AF7F24}">
            <xm:f>'\Users\mac\Documents\FURAG\Users\pttovar\Downloads\[MAPA DE RIESGOS CORRUPCIÓN IPES 2019 V1 AJUSTADA 210319.xlsx]DATOS '!#REF!</xm:f>
            <x14:dxf>
              <fill>
                <patternFill>
                  <bgColor rgb="FFFFFF00"/>
                </patternFill>
              </fill>
            </x14:dxf>
          </x14:cfRule>
          <x14:cfRule type="cellIs" priority="31" operator="equal" id="{27BDA9E6-B7B9-46E7-A3DE-D41BD723A4ED}">
            <xm:f>'\Users\mac\Documents\FURAG\Users\pttovar\Downloads\[MAPA DE RIESGOS CORRUPCIÓN IPES 2019 V1 AJUSTADA 210319.xlsx]DATOS '!#REF!</xm:f>
            <x14:dxf>
              <fill>
                <patternFill>
                  <bgColor rgb="FFFFC000"/>
                </patternFill>
              </fill>
            </x14:dxf>
          </x14:cfRule>
          <x14:cfRule type="cellIs" priority="32" operator="equal" id="{21B8918E-88DF-4F0D-ABF3-154C6252C464}">
            <xm:f>'\Users\mac\Documents\FURAG\Users\pttovar\Downloads\[MAPA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'\Users\mac\Documents\FURAG\Users\pttovar\Downloads\[MAPA DE RIESGOS CORRUPCIÓN IPES 2019 V1 AJUSTADA 210319.xlsx]DATOS '!#REF!</xm:f>
            <x14:dxf>
              <fill>
                <patternFill>
                  <bgColor rgb="FF92D050"/>
                </patternFill>
              </fill>
            </x14:dxf>
          </x14:cfRule>
          <x14:cfRule type="cellIs" priority="26" operator="equal" id="{B60417E0-071A-4EE4-A522-594693B3A2E8}">
            <xm:f>'\Users\mac\Documents\FURAG\Users\pttovar\Downloads\[MAPA DE RIESGOS CORRUPCIÓN IPES 2019 V1 AJUSTADA 210319.xlsx]DATOS '!#REF!</xm:f>
            <x14:dxf>
              <fill>
                <patternFill>
                  <bgColor rgb="FFFFFF00"/>
                </patternFill>
              </fill>
            </x14:dxf>
          </x14:cfRule>
          <x14:cfRule type="cellIs" priority="27" operator="equal" id="{D9ACB18B-219E-4B6D-8628-B179D7A1E037}">
            <xm:f>'\Users\mac\Documents\FURAG\Users\pttovar\Downloads\[MAPA DE RIESGOS CORRUPCIÓN IPES 2019 V1 AJUSTADA 210319.xlsx]DATOS '!#REF!</xm:f>
            <x14:dxf>
              <fill>
                <patternFill>
                  <bgColor rgb="FFFFC000"/>
                </patternFill>
              </fill>
            </x14:dxf>
          </x14:cfRule>
          <x14:cfRule type="cellIs" priority="28" operator="equal" id="{C496D204-59FF-4AD9-84B3-5662F73E49ED}">
            <xm:f>'\Users\mac\Documents\FURAG\Users\pttovar\Downloads\[MAPA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'\Users\mac\Documents\FURAG\Users\pttovar\Downloads\[MAPA DE RIESGOS CORRUPCIÓN IPES 2019 V1 AJUSTADA 210319.xlsx]DATOS '!#REF!</xm:f>
            <x14:dxf>
              <fill>
                <patternFill>
                  <bgColor rgb="FF92D050"/>
                </patternFill>
              </fill>
            </x14:dxf>
          </x14:cfRule>
          <x14:cfRule type="cellIs" priority="22" operator="equal" id="{01EAC4D2-DFE3-4305-8ED7-AC977D93FB5F}">
            <xm:f>'\Users\mac\Documents\FURAG\Users\pttovar\Downloads\[MAPA DE RIESGOS CORRUPCIÓN IPES 2019 V1 AJUSTADA 210319.xlsx]DATOS '!#REF!</xm:f>
            <x14:dxf>
              <fill>
                <patternFill>
                  <bgColor rgb="FFFFFF00"/>
                </patternFill>
              </fill>
            </x14:dxf>
          </x14:cfRule>
          <x14:cfRule type="cellIs" priority="23" operator="equal" id="{950C085F-0131-4D58-94E7-100098E8D011}">
            <xm:f>'\Users\mac\Documents\FURAG\Users\pttovar\Downloads\[MAPA DE RIESGOS CORRUPCIÓN IPES 2019 V1 AJUSTADA 210319.xlsx]DATOS '!#REF!</xm:f>
            <x14:dxf>
              <fill>
                <patternFill>
                  <bgColor rgb="FFFFC000"/>
                </patternFill>
              </fill>
            </x14:dxf>
          </x14:cfRule>
          <x14:cfRule type="cellIs" priority="24" operator="equal" id="{8C73F6FC-AAF9-49AA-AB62-A45B5A33BDA3}">
            <xm:f>'\Users\mac\Documents\FURAG\Users\pttovar\Downloads\[MAPA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'\Users\mac\Documents\FURAG\Users\pttovar\Downloads\[MAPA DE RIESGOS CORRUPCIÓN IPES 2019 V1 AJUSTADA 210319.xlsx]DATOS '!#REF!</xm:f>
            <x14:dxf>
              <fill>
                <patternFill>
                  <bgColor rgb="FF92D050"/>
                </patternFill>
              </fill>
            </x14:dxf>
          </x14:cfRule>
          <x14:cfRule type="cellIs" priority="18" operator="equal" id="{2869D1E3-BF12-42E6-8145-5935952ED9C9}">
            <xm:f>'\Users\mac\Documents\FURAG\Users\pttovar\Downloads\[MAPA DE RIESGOS CORRUPCIÓN IPES 2019 V1 AJUSTADA 210319.xlsx]DATOS '!#REF!</xm:f>
            <x14:dxf>
              <fill>
                <patternFill>
                  <bgColor rgb="FFFFFF00"/>
                </patternFill>
              </fill>
            </x14:dxf>
          </x14:cfRule>
          <x14:cfRule type="cellIs" priority="19" operator="equal" id="{18664365-947E-48E3-A76A-AFC1240F3581}">
            <xm:f>'\Users\mac\Documents\FURAG\Users\pttovar\Downloads\[MAPA DE RIESGOS CORRUPCIÓN IPES 2019 V1 AJUSTADA 210319.xlsx]DATOS '!#REF!</xm:f>
            <x14:dxf>
              <fill>
                <patternFill>
                  <bgColor rgb="FFFFC000"/>
                </patternFill>
              </fill>
            </x14:dxf>
          </x14:cfRule>
          <x14:cfRule type="cellIs" priority="20" operator="equal" id="{AB24D36D-18CD-4CB5-ABDF-E501F840276E}">
            <xm:f>'\Users\mac\Documents\FURAG\Users\pttovar\Downloads\[MAPA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'\Users\mac\Documents\FURAG\Users\pttovar\Downloads\[MAPA DE RIESGOS CORRUPCIÓN IPES 2019 V1 AJUSTADA 210319.xlsx]DATOS '!#REF!</xm:f>
            <x14:dxf>
              <fill>
                <patternFill>
                  <bgColor rgb="FF92D050"/>
                </patternFill>
              </fill>
            </x14:dxf>
          </x14:cfRule>
          <x14:cfRule type="cellIs" priority="14" operator="equal" id="{F1B30B65-7849-465A-8D33-4B9CA17198D7}">
            <xm:f>'\Users\mac\Documents\FURAG\Users\pttovar\Downloads\[MAPA DE RIESGOS CORRUPCIÓN IPES 2019 V1 AJUSTADA 210319.xlsx]DATOS '!#REF!</xm:f>
            <x14:dxf>
              <fill>
                <patternFill>
                  <bgColor rgb="FFFFFF00"/>
                </patternFill>
              </fill>
            </x14:dxf>
          </x14:cfRule>
          <x14:cfRule type="cellIs" priority="15" operator="equal" id="{969F4BBA-00D2-4E3E-A01B-5BA74AD79422}">
            <xm:f>'\Users\mac\Documents\FURAG\Users\pttovar\Downloads\[MAPA DE RIESGOS CORRUPCIÓN IPES 2019 V1 AJUSTADA 210319.xlsx]DATOS '!#REF!</xm:f>
            <x14:dxf>
              <fill>
                <patternFill>
                  <bgColor rgb="FFFFC000"/>
                </patternFill>
              </fill>
            </x14:dxf>
          </x14:cfRule>
          <x14:cfRule type="cellIs" priority="16" operator="equal" id="{5CC35B24-A49D-4521-B036-3A82560AC5FC}">
            <xm:f>'\Users\mac\Documents\FURAG\Users\pttovar\Downloads\[MAPA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'\Users\mac\Documents\FURAG\Users\pttovar\Downloads\[MAPA DE RIESGOS CORRUPCIÓN IPES 2019 V1 AJUSTADA 210319.xlsx]DATOS '!#REF!</xm:f>
            <x14:dxf>
              <fill>
                <patternFill>
                  <bgColor rgb="FF92D050"/>
                </patternFill>
              </fill>
            </x14:dxf>
          </x14:cfRule>
          <x14:cfRule type="cellIs" priority="10" operator="equal" id="{026BA289-E277-49C2-B606-3BC6E26A5A00}">
            <xm:f>'\Users\mac\Documents\FURAG\Users\pttovar\Downloads\[MAPA DE RIESGOS CORRUPCIÓN IPES 2019 V1 AJUSTADA 210319.xlsx]DATOS '!#REF!</xm:f>
            <x14:dxf>
              <fill>
                <patternFill>
                  <bgColor rgb="FFFFFF00"/>
                </patternFill>
              </fill>
            </x14:dxf>
          </x14:cfRule>
          <x14:cfRule type="cellIs" priority="11" operator="equal" id="{E1129122-DBCB-4D6F-A286-B2C17648670B}">
            <xm:f>'\Users\mac\Documents\FURAG\Users\pttovar\Downloads\[MAPA DE RIESGOS CORRUPCIÓN IPES 2019 V1 AJUSTADA 210319.xlsx]DATOS '!#REF!</xm:f>
            <x14:dxf>
              <fill>
                <patternFill>
                  <bgColor rgb="FFFFC000"/>
                </patternFill>
              </fill>
            </x14:dxf>
          </x14:cfRule>
          <x14:cfRule type="cellIs" priority="12" operator="equal" id="{49877600-2A6C-4B40-99D9-6A56475F0016}">
            <xm:f>'\Users\mac\Documents\FURAG\Users\pttovar\Downloads\[MAPA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'\Users\mac\Documents\FURAG\Users\pttovar\Downloads\[MAPA DE RIESGOS CORRUPCIÓN IPES 2019 V1 AJUSTADA 210319.xlsx]DATOS '!#REF!</xm:f>
            <x14:dxf>
              <fill>
                <patternFill>
                  <bgColor rgb="FF92D050"/>
                </patternFill>
              </fill>
            </x14:dxf>
          </x14:cfRule>
          <x14:cfRule type="cellIs" priority="6" operator="equal" id="{662EC957-268A-4C53-A9E0-3ECBDFDB310A}">
            <xm:f>'\Users\mac\Documents\FURAG\Users\pttovar\Downloads\[MAPA DE RIESGOS CORRUPCIÓN IPES 2019 V1 AJUSTADA 210319.xlsx]DATOS '!#REF!</xm:f>
            <x14:dxf>
              <fill>
                <patternFill>
                  <bgColor rgb="FFFFFF00"/>
                </patternFill>
              </fill>
            </x14:dxf>
          </x14:cfRule>
          <x14:cfRule type="cellIs" priority="7" operator="equal" id="{DC8499E7-E5B2-4B5C-846C-92BA9453B44C}">
            <xm:f>'\Users\mac\Documents\FURAG\Users\pttovar\Downloads\[MAPA DE RIESGOS CORRUPCIÓN IPES 2019 V1 AJUSTADA 210319.xlsx]DATOS '!#REF!</xm:f>
            <x14:dxf>
              <fill>
                <patternFill>
                  <bgColor rgb="FFFFC000"/>
                </patternFill>
              </fill>
            </x14:dxf>
          </x14:cfRule>
          <x14:cfRule type="cellIs" priority="8" operator="equal" id="{4AE37118-BFCD-4ABE-B96A-FF14A23BBA07}">
            <xm:f>'\Users\mac\Documents\FURAG\Users\pttovar\Downloads\[MAPA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'\Users\mac\Documents\FURAG\Users\pttovar\Downloads\[MAPA DE RIESGOS CORRUPCIÓN IPES 2019 V1 AJUSTADA 210319.xlsx]DATOS '!#REF!</xm:f>
            <x14:dxf>
              <fill>
                <patternFill>
                  <bgColor rgb="FF92D050"/>
                </patternFill>
              </fill>
            </x14:dxf>
          </x14:cfRule>
          <x14:cfRule type="cellIs" priority="2" operator="equal" id="{32795480-5B0A-443C-9A8F-01EFE144DAF4}">
            <xm:f>'\Users\mac\Documents\FURAG\Users\pttovar\Downloads\[MAPA DE RIESGOS CORRUPCIÓN IPES 2019 V1 AJUSTADA 210319.xlsx]DATOS '!#REF!</xm:f>
            <x14:dxf>
              <fill>
                <patternFill>
                  <bgColor rgb="FFFFFF00"/>
                </patternFill>
              </fill>
            </x14:dxf>
          </x14:cfRule>
          <x14:cfRule type="cellIs" priority="3" operator="equal" id="{7ACC4864-9B03-48FD-9F4A-05554B328909}">
            <xm:f>'\Users\mac\Documents\FURAG\Users\pttovar\Downloads\[MAPA DE RIESGOS CORRUPCIÓN IPES 2019 V1 AJUSTADA 210319.xlsx]DATOS '!#REF!</xm:f>
            <x14:dxf>
              <fill>
                <patternFill>
                  <bgColor rgb="FFFFC000"/>
                </patternFill>
              </fill>
            </x14:dxf>
          </x14:cfRule>
          <x14:cfRule type="cellIs" priority="4" operator="equal" id="{3A83EAEC-1B22-4F71-8A16-9B01F65C816D}">
            <xm:f>'\Users\mac\Documents\FURAG\Users\pttovar\Downloads\[MAPA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5" x14ac:dyDescent="0.25"/>
  <cols>
    <col min="1" max="1" width="25.42578125" bestFit="1" customWidth="1"/>
    <col min="2" max="2" width="25.42578125" customWidth="1"/>
    <col min="3" max="3" width="12.140625" bestFit="1" customWidth="1"/>
    <col min="6" max="6" width="12.85546875" customWidth="1"/>
    <col min="7" max="7" width="17.7109375" customWidth="1"/>
    <col min="9" max="9" width="13.42578125" customWidth="1"/>
    <col min="11" max="11" width="13.7109375" customWidth="1"/>
    <col min="12" max="12" width="15.85546875" style="53" customWidth="1"/>
    <col min="13" max="13" width="20.42578125" customWidth="1"/>
    <col min="14" max="14" width="17.85546875" customWidth="1"/>
    <col min="15" max="15" width="14.85546875" customWidth="1"/>
    <col min="16" max="16" width="13.42578125" customWidth="1"/>
  </cols>
  <sheetData>
    <row r="1" spans="1:19" ht="90" x14ac:dyDescent="0.25">
      <c r="A1" t="s">
        <v>68</v>
      </c>
      <c r="B1" s="22" t="s">
        <v>69</v>
      </c>
      <c r="C1" t="s">
        <v>55</v>
      </c>
      <c r="D1" t="s">
        <v>64</v>
      </c>
      <c r="E1" s="22" t="s">
        <v>70</v>
      </c>
      <c r="F1" s="22" t="s">
        <v>57</v>
      </c>
      <c r="G1" s="22" t="s">
        <v>71</v>
      </c>
      <c r="J1" t="s">
        <v>150</v>
      </c>
    </row>
    <row r="2" spans="1:19" ht="15.95" x14ac:dyDescent="0.2">
      <c r="A2" t="s">
        <v>58</v>
      </c>
      <c r="B2" s="22" t="s">
        <v>59</v>
      </c>
      <c r="C2" t="s">
        <v>60</v>
      </c>
      <c r="D2" t="s">
        <v>61</v>
      </c>
      <c r="E2" t="s">
        <v>62</v>
      </c>
      <c r="F2" t="s">
        <v>75</v>
      </c>
      <c r="G2" t="s">
        <v>63</v>
      </c>
      <c r="J2" t="s">
        <v>151</v>
      </c>
    </row>
    <row r="3" spans="1:19" ht="15.95" x14ac:dyDescent="0.2">
      <c r="A3" t="s">
        <v>65</v>
      </c>
      <c r="B3" s="22" t="s">
        <v>66</v>
      </c>
      <c r="C3" t="s">
        <v>67</v>
      </c>
      <c r="D3" t="s">
        <v>72</v>
      </c>
      <c r="E3" t="s">
        <v>74</v>
      </c>
      <c r="F3" t="s">
        <v>76</v>
      </c>
      <c r="G3" t="s">
        <v>77</v>
      </c>
      <c r="J3" t="s">
        <v>152</v>
      </c>
    </row>
    <row r="4" spans="1:19" x14ac:dyDescent="0.2">
      <c r="B4" s="22"/>
      <c r="D4" t="s">
        <v>73</v>
      </c>
      <c r="G4" t="s">
        <v>78</v>
      </c>
      <c r="J4" t="s">
        <v>153</v>
      </c>
    </row>
    <row r="11" spans="1:19" ht="15.95" thickBot="1" x14ac:dyDescent="0.25"/>
    <row r="12" spans="1:19" ht="45.75" thickBot="1" x14ac:dyDescent="0.3">
      <c r="B12" s="538" t="s">
        <v>4</v>
      </c>
      <c r="C12" s="541" t="s">
        <v>79</v>
      </c>
      <c r="D12" s="542"/>
      <c r="E12" s="542"/>
      <c r="F12" s="542"/>
      <c r="G12" s="543"/>
      <c r="H12" s="23"/>
      <c r="I12" s="23"/>
      <c r="J12" s="24" t="s">
        <v>80</v>
      </c>
      <c r="K12" s="23"/>
      <c r="L12" s="54"/>
      <c r="M12" s="23"/>
    </row>
    <row r="13" spans="1:19" ht="15.75" thickBot="1" x14ac:dyDescent="0.3">
      <c r="B13" s="539"/>
      <c r="C13" s="25">
        <v>1</v>
      </c>
      <c r="D13" s="25">
        <v>2</v>
      </c>
      <c r="E13" s="25">
        <v>3</v>
      </c>
      <c r="F13" s="25">
        <v>4</v>
      </c>
      <c r="G13" s="25">
        <v>5</v>
      </c>
      <c r="H13" s="23"/>
      <c r="I13" s="23"/>
      <c r="J13" s="23"/>
      <c r="K13" s="23"/>
      <c r="L13" s="54"/>
      <c r="M13" s="23"/>
    </row>
    <row r="14" spans="1:19" ht="17.25" customHeight="1" thickBot="1" x14ac:dyDescent="0.3">
      <c r="B14" s="540"/>
      <c r="C14" s="26" t="s">
        <v>81</v>
      </c>
      <c r="D14" s="26" t="s">
        <v>82</v>
      </c>
      <c r="E14" s="26" t="s">
        <v>83</v>
      </c>
      <c r="F14" s="26" t="s">
        <v>84</v>
      </c>
      <c r="G14" s="26" t="s">
        <v>85</v>
      </c>
      <c r="H14" s="23"/>
      <c r="I14" s="23"/>
      <c r="J14" s="27" t="s">
        <v>86</v>
      </c>
      <c r="K14" s="27" t="s">
        <v>87</v>
      </c>
      <c r="L14" s="55" t="s">
        <v>88</v>
      </c>
      <c r="M14" s="28" t="s">
        <v>89</v>
      </c>
    </row>
    <row r="15" spans="1:19" ht="51.7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39"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39"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51.7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51.7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2.1" x14ac:dyDescent="0.2">
      <c r="B20" s="23" t="s">
        <v>109</v>
      </c>
      <c r="C20" s="41"/>
      <c r="D20" s="41"/>
      <c r="E20" s="41"/>
      <c r="F20" s="41"/>
      <c r="G20" s="41"/>
      <c r="H20" s="23"/>
      <c r="I20" s="23"/>
      <c r="J20" s="23"/>
      <c r="K20" s="23"/>
      <c r="L20" s="54"/>
      <c r="M20" s="23"/>
    </row>
    <row r="21" spans="2:13" ht="48.95" thickBot="1" x14ac:dyDescent="0.25">
      <c r="B21" s="23" t="s">
        <v>110</v>
      </c>
      <c r="C21" s="23"/>
      <c r="D21" s="23"/>
      <c r="E21" s="23"/>
      <c r="F21" s="23"/>
      <c r="G21" s="23"/>
      <c r="H21" s="23"/>
      <c r="I21" s="23"/>
      <c r="J21" s="23" t="s">
        <v>111</v>
      </c>
      <c r="K21" s="23"/>
      <c r="L21" s="54"/>
      <c r="M21" s="23"/>
    </row>
    <row r="22" spans="2:13" ht="45.75" thickBot="1" x14ac:dyDescent="0.3">
      <c r="B22" s="23" t="s">
        <v>112</v>
      </c>
      <c r="C22" s="42"/>
      <c r="D22" s="23"/>
      <c r="E22" s="23"/>
      <c r="F22" s="23"/>
      <c r="G22" s="23"/>
      <c r="H22" s="23"/>
      <c r="I22" s="23"/>
      <c r="J22" s="27" t="s">
        <v>86</v>
      </c>
      <c r="K22" s="28" t="s">
        <v>87</v>
      </c>
      <c r="L22" s="55" t="s">
        <v>88</v>
      </c>
      <c r="M22" s="43"/>
    </row>
    <row r="23" spans="2:13" ht="77.25" thickBot="1" x14ac:dyDescent="0.3">
      <c r="B23" s="23" t="s">
        <v>113</v>
      </c>
      <c r="C23" s="23"/>
      <c r="D23" s="23"/>
      <c r="E23" s="23"/>
      <c r="F23" s="23"/>
      <c r="G23" s="23"/>
      <c r="H23" s="23"/>
      <c r="I23" s="44" t="s">
        <v>17</v>
      </c>
      <c r="J23" s="45">
        <v>1</v>
      </c>
      <c r="K23" s="44" t="s">
        <v>17</v>
      </c>
      <c r="L23" s="59" t="s">
        <v>114</v>
      </c>
      <c r="M23" s="23"/>
    </row>
    <row r="24" spans="2:13" ht="64.5" thickBot="1" x14ac:dyDescent="0.3">
      <c r="B24" s="23"/>
      <c r="C24" s="23"/>
      <c r="D24" s="23"/>
      <c r="E24" s="23"/>
      <c r="F24" s="23"/>
      <c r="G24" s="23"/>
      <c r="H24" s="23"/>
      <c r="I24" s="44" t="s">
        <v>16</v>
      </c>
      <c r="J24" s="45">
        <v>2</v>
      </c>
      <c r="K24" s="44" t="s">
        <v>16</v>
      </c>
      <c r="L24" s="59" t="s">
        <v>115</v>
      </c>
      <c r="M24" s="23"/>
    </row>
    <row r="25" spans="2:13" ht="77.25" thickBot="1" x14ac:dyDescent="0.3">
      <c r="B25" s="23"/>
      <c r="C25" s="23"/>
      <c r="D25" s="23"/>
      <c r="E25" s="23"/>
      <c r="F25" s="23"/>
      <c r="G25" s="23"/>
      <c r="H25" s="23"/>
      <c r="I25" s="44" t="s">
        <v>15</v>
      </c>
      <c r="J25" s="45">
        <v>3</v>
      </c>
      <c r="K25" s="44" t="s">
        <v>15</v>
      </c>
      <c r="L25" s="59" t="s">
        <v>116</v>
      </c>
      <c r="M25" s="23"/>
    </row>
    <row r="26" spans="2:13" ht="77.25" thickBot="1" x14ac:dyDescent="0.3">
      <c r="B26" s="46" t="s">
        <v>117</v>
      </c>
      <c r="C26" s="23"/>
      <c r="D26" s="46" t="s">
        <v>118</v>
      </c>
      <c r="E26" s="23"/>
      <c r="F26" s="23"/>
      <c r="G26" s="23"/>
      <c r="H26" s="23"/>
      <c r="I26" s="44" t="s">
        <v>14</v>
      </c>
      <c r="J26" s="45">
        <v>4</v>
      </c>
      <c r="K26" s="44" t="s">
        <v>14</v>
      </c>
      <c r="L26" s="59" t="s">
        <v>119</v>
      </c>
      <c r="M26" s="23"/>
    </row>
    <row r="27" spans="2:13" ht="90"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30" x14ac:dyDescent="0.25">
      <c r="B31" s="42" t="s">
        <v>123</v>
      </c>
      <c r="C31" s="23"/>
      <c r="D31" s="23"/>
      <c r="E31" s="23"/>
      <c r="F31" s="23"/>
      <c r="G31" s="23"/>
      <c r="H31" s="23"/>
      <c r="I31" s="23"/>
      <c r="J31" s="23"/>
      <c r="K31" s="49" t="s">
        <v>124</v>
      </c>
      <c r="L31" s="61" t="s">
        <v>125</v>
      </c>
      <c r="M31" s="23"/>
    </row>
    <row r="32" spans="2:13" x14ac:dyDescent="0.25">
      <c r="B32" s="42" t="s">
        <v>126</v>
      </c>
      <c r="C32" s="544" t="s">
        <v>127</v>
      </c>
      <c r="D32" s="544"/>
      <c r="E32" s="544" t="s">
        <v>128</v>
      </c>
      <c r="F32" s="544"/>
      <c r="G32" s="23"/>
      <c r="H32" s="23"/>
      <c r="I32" s="23"/>
      <c r="J32" s="23"/>
      <c r="K32" s="46" t="s">
        <v>31</v>
      </c>
      <c r="L32" s="62" t="s">
        <v>129</v>
      </c>
      <c r="M32" s="23"/>
    </row>
    <row r="33" spans="2:16" ht="25.5" x14ac:dyDescent="0.25">
      <c r="B33" s="23"/>
      <c r="C33" s="50" t="s">
        <v>33</v>
      </c>
      <c r="D33" s="50" t="s">
        <v>130</v>
      </c>
      <c r="E33" s="50" t="s">
        <v>131</v>
      </c>
      <c r="F33" s="50" t="s">
        <v>130</v>
      </c>
      <c r="G33" s="23"/>
      <c r="H33" s="23"/>
      <c r="I33" s="23"/>
      <c r="J33" s="23"/>
      <c r="K33" s="46" t="s">
        <v>15</v>
      </c>
      <c r="L33" s="62" t="s">
        <v>132</v>
      </c>
      <c r="M33" s="23"/>
    </row>
    <row r="34" spans="2:16" ht="38.25" x14ac:dyDescent="0.25">
      <c r="B34" s="51" t="s">
        <v>133</v>
      </c>
      <c r="C34" s="50">
        <v>2</v>
      </c>
      <c r="D34" s="50">
        <v>0</v>
      </c>
      <c r="E34" s="50">
        <v>2</v>
      </c>
      <c r="F34" s="50">
        <v>0</v>
      </c>
      <c r="G34" s="23"/>
      <c r="H34" s="23"/>
      <c r="I34" s="23"/>
      <c r="J34" s="23"/>
      <c r="K34" s="46" t="s">
        <v>30</v>
      </c>
      <c r="L34" s="62" t="s">
        <v>134</v>
      </c>
      <c r="M34" s="23"/>
    </row>
    <row r="35" spans="2:16" ht="38.2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535" t="s">
        <v>143</v>
      </c>
      <c r="C41" s="535"/>
      <c r="D41" s="536" t="s">
        <v>144</v>
      </c>
      <c r="E41" s="536" t="s">
        <v>145</v>
      </c>
      <c r="F41" s="536" t="s">
        <v>146</v>
      </c>
      <c r="G41" s="536" t="s">
        <v>147</v>
      </c>
      <c r="H41" s="536" t="s">
        <v>148</v>
      </c>
      <c r="I41" s="64"/>
      <c r="J41" s="537" t="s">
        <v>149</v>
      </c>
      <c r="K41" s="537"/>
      <c r="L41" s="536" t="s">
        <v>144</v>
      </c>
      <c r="M41" s="536" t="s">
        <v>145</v>
      </c>
      <c r="N41" s="536" t="s">
        <v>146</v>
      </c>
      <c r="O41" s="536" t="s">
        <v>147</v>
      </c>
      <c r="P41" s="536" t="s">
        <v>148</v>
      </c>
    </row>
    <row r="42" spans="2:16" x14ac:dyDescent="0.25">
      <c r="B42" s="535"/>
      <c r="C42" s="535"/>
      <c r="D42" s="536"/>
      <c r="E42" s="536"/>
      <c r="F42" s="536"/>
      <c r="G42" s="536"/>
      <c r="H42" s="536"/>
      <c r="I42" s="64"/>
      <c r="J42" s="537"/>
      <c r="K42" s="537"/>
      <c r="L42" s="536"/>
      <c r="M42" s="536"/>
      <c r="N42" s="536"/>
      <c r="O42" s="536"/>
      <c r="P42" s="536"/>
    </row>
    <row r="43" spans="2:16" x14ac:dyDescent="0.25">
      <c r="B43" s="535"/>
      <c r="C43" s="535"/>
      <c r="D43" s="536"/>
      <c r="E43" s="536"/>
      <c r="F43" s="536"/>
      <c r="G43" s="536"/>
      <c r="H43" s="536"/>
      <c r="I43" s="64"/>
      <c r="J43" s="537"/>
      <c r="K43" s="537"/>
      <c r="L43" s="536"/>
      <c r="M43" s="536"/>
      <c r="N43" s="536"/>
      <c r="O43" s="536"/>
      <c r="P43" s="536"/>
    </row>
    <row r="44" spans="2:16" ht="30" x14ac:dyDescent="0.25">
      <c r="B44" s="535"/>
      <c r="C44" s="535"/>
      <c r="D44" s="65" t="s">
        <v>141</v>
      </c>
      <c r="E44" s="65" t="s">
        <v>150</v>
      </c>
      <c r="F44" s="65" t="s">
        <v>151</v>
      </c>
      <c r="G44" s="65">
        <v>2</v>
      </c>
      <c r="H44" s="65">
        <v>1</v>
      </c>
      <c r="I44" s="64"/>
      <c r="J44" s="537"/>
      <c r="K44" s="537"/>
      <c r="L44" s="66" t="s">
        <v>141</v>
      </c>
      <c r="M44" s="66" t="s">
        <v>150</v>
      </c>
      <c r="N44" s="66" t="s">
        <v>151</v>
      </c>
      <c r="O44" s="66">
        <v>2</v>
      </c>
      <c r="P44" s="66">
        <v>0</v>
      </c>
    </row>
    <row r="45" spans="2:16" ht="30" x14ac:dyDescent="0.25">
      <c r="B45" s="535"/>
      <c r="C45" s="535"/>
      <c r="D45" s="65" t="s">
        <v>15</v>
      </c>
      <c r="E45" s="65" t="s">
        <v>150</v>
      </c>
      <c r="F45" s="65" t="s">
        <v>150</v>
      </c>
      <c r="G45" s="65">
        <v>1</v>
      </c>
      <c r="H45" s="65">
        <v>1</v>
      </c>
      <c r="I45" s="64"/>
      <c r="J45" s="537"/>
      <c r="K45" s="537"/>
      <c r="L45" s="66" t="s">
        <v>15</v>
      </c>
      <c r="M45" s="66" t="s">
        <v>150</v>
      </c>
      <c r="N45" s="66" t="s">
        <v>150</v>
      </c>
      <c r="O45" s="66">
        <v>1</v>
      </c>
      <c r="P45" s="66">
        <v>0</v>
      </c>
    </row>
    <row r="46" spans="2:16" ht="30" x14ac:dyDescent="0.25">
      <c r="B46" s="535"/>
      <c r="C46" s="535"/>
      <c r="D46" s="65" t="s">
        <v>15</v>
      </c>
      <c r="E46" s="65" t="s">
        <v>152</v>
      </c>
      <c r="F46" s="65" t="s">
        <v>150</v>
      </c>
      <c r="G46" s="65">
        <v>0</v>
      </c>
      <c r="H46" s="65">
        <v>1</v>
      </c>
      <c r="I46" s="64"/>
      <c r="J46" s="537"/>
      <c r="K46" s="537"/>
      <c r="L46" s="66" t="s">
        <v>15</v>
      </c>
      <c r="M46" s="66" t="s">
        <v>152</v>
      </c>
      <c r="N46" s="66" t="s">
        <v>150</v>
      </c>
      <c r="O46" s="66">
        <v>0</v>
      </c>
      <c r="P46" s="66">
        <v>0</v>
      </c>
    </row>
    <row r="47" spans="2:16" ht="30" x14ac:dyDescent="0.25">
      <c r="B47" s="535"/>
      <c r="C47" s="535"/>
      <c r="D47" s="65" t="s">
        <v>15</v>
      </c>
      <c r="E47" s="65" t="s">
        <v>150</v>
      </c>
      <c r="F47" s="65" t="s">
        <v>152</v>
      </c>
      <c r="G47" s="65">
        <v>1</v>
      </c>
      <c r="H47" s="65">
        <v>0</v>
      </c>
      <c r="I47" s="64"/>
      <c r="J47" s="537"/>
      <c r="K47" s="537"/>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584</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6" workbookViewId="0">
      <selection activeCell="E41" sqref="E41"/>
    </sheetView>
  </sheetViews>
  <sheetFormatPr baseColWidth="10" defaultColWidth="11.42578125" defaultRowHeight="14.25" x14ac:dyDescent="0.2"/>
  <cols>
    <col min="1" max="1" width="30.7109375" style="1" customWidth="1"/>
    <col min="2" max="2" width="14.28515625" style="1" customWidth="1"/>
    <col min="3" max="3" width="41.140625" style="1" customWidth="1"/>
    <col min="4" max="4" width="11.42578125" style="1"/>
    <col min="5" max="5" width="27.7109375" style="1" customWidth="1"/>
    <col min="6" max="16384" width="11.42578125" style="1"/>
  </cols>
  <sheetData>
    <row r="1" spans="1:8" ht="15.75" thickBot="1" x14ac:dyDescent="0.3">
      <c r="A1" s="545" t="s">
        <v>4</v>
      </c>
      <c r="B1" s="545"/>
    </row>
    <row r="2" spans="1:8" ht="15" thickBot="1" x14ac:dyDescent="0.25">
      <c r="A2" s="2" t="s">
        <v>7</v>
      </c>
      <c r="B2" s="5">
        <v>5</v>
      </c>
      <c r="D2" s="33" t="s">
        <v>91</v>
      </c>
      <c r="E2" s="33"/>
      <c r="F2" s="33"/>
      <c r="G2" s="33"/>
      <c r="H2" s="33"/>
    </row>
    <row r="3" spans="1:8" ht="15" thickBot="1" x14ac:dyDescent="0.25">
      <c r="A3" s="3" t="s">
        <v>8</v>
      </c>
      <c r="B3" s="5">
        <v>4</v>
      </c>
      <c r="D3" s="37" t="s">
        <v>95</v>
      </c>
      <c r="E3" s="37"/>
      <c r="F3" s="37"/>
      <c r="G3" s="37"/>
      <c r="H3" s="37"/>
    </row>
    <row r="4" spans="1:8" ht="15" thickBot="1" x14ac:dyDescent="0.25">
      <c r="A4" s="4" t="s">
        <v>9</v>
      </c>
      <c r="B4" s="5">
        <v>3</v>
      </c>
      <c r="D4" s="37" t="s">
        <v>99</v>
      </c>
      <c r="E4" s="37"/>
      <c r="F4" s="37"/>
      <c r="G4" s="37"/>
      <c r="H4" s="37"/>
    </row>
    <row r="5" spans="1:8" ht="15" thickBot="1" x14ac:dyDescent="0.25">
      <c r="A5" s="7" t="s">
        <v>10</v>
      </c>
      <c r="B5" s="5">
        <v>2</v>
      </c>
      <c r="D5" s="37" t="s">
        <v>102</v>
      </c>
      <c r="E5" s="37"/>
      <c r="F5" s="37"/>
      <c r="G5" s="37"/>
      <c r="H5" s="37"/>
    </row>
    <row r="6" spans="1:8" ht="15" thickBot="1" x14ac:dyDescent="0.25">
      <c r="A6" s="6" t="s">
        <v>11</v>
      </c>
      <c r="B6" s="5">
        <v>1</v>
      </c>
      <c r="D6" s="37" t="s">
        <v>106</v>
      </c>
      <c r="E6" s="37"/>
      <c r="F6" s="37"/>
      <c r="G6" s="37"/>
      <c r="H6" s="37"/>
    </row>
    <row r="8" spans="1:8" ht="15" x14ac:dyDescent="0.25">
      <c r="A8" s="545" t="s">
        <v>12</v>
      </c>
      <c r="B8" s="545"/>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5" x14ac:dyDescent="0.25">
      <c r="A15" s="545" t="s">
        <v>6</v>
      </c>
      <c r="B15" s="545"/>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5" x14ac:dyDescent="0.25">
      <c r="A23" s="82" t="s">
        <v>193</v>
      </c>
      <c r="B23" s="81"/>
      <c r="C23" s="82" t="s">
        <v>222</v>
      </c>
      <c r="E23" s="82" t="s">
        <v>221</v>
      </c>
    </row>
    <row r="24" spans="1:5" ht="15.75" customHeight="1" x14ac:dyDescent="0.2">
      <c r="A24" s="83" t="s">
        <v>155</v>
      </c>
      <c r="B24" s="80"/>
      <c r="C24" s="83" t="s">
        <v>158</v>
      </c>
      <c r="E24" s="83" t="s">
        <v>141</v>
      </c>
    </row>
    <row r="25" spans="1:5" ht="15.75" customHeight="1" x14ac:dyDescent="0.2">
      <c r="A25" s="83" t="s">
        <v>229</v>
      </c>
      <c r="B25" s="80"/>
      <c r="C25" s="83" t="s">
        <v>223</v>
      </c>
      <c r="E25" s="83" t="s">
        <v>15</v>
      </c>
    </row>
    <row r="26" spans="1:5" ht="15.75" customHeight="1" x14ac:dyDescent="0.2">
      <c r="A26" s="83" t="s">
        <v>226</v>
      </c>
      <c r="B26" s="80"/>
      <c r="E26" s="83" t="s">
        <v>133</v>
      </c>
    </row>
    <row r="27" spans="1:5" ht="15.75" customHeight="1" x14ac:dyDescent="0.2">
      <c r="B27" s="80"/>
    </row>
    <row r="28" spans="1:5" ht="15.75" customHeight="1" x14ac:dyDescent="0.2">
      <c r="B28" s="80"/>
    </row>
    <row r="31" spans="1:5" ht="30" x14ac:dyDescent="0.25">
      <c r="A31" s="77" t="s">
        <v>0</v>
      </c>
      <c r="B31" s="77" t="s">
        <v>1</v>
      </c>
      <c r="C31" s="77" t="s">
        <v>195</v>
      </c>
      <c r="E31" s="87" t="s">
        <v>237</v>
      </c>
    </row>
    <row r="32" spans="1:5" ht="24.75" customHeight="1" x14ac:dyDescent="0.2">
      <c r="A32" s="78" t="s">
        <v>53</v>
      </c>
      <c r="B32" s="78" t="s">
        <v>194</v>
      </c>
      <c r="C32" s="78" t="s">
        <v>217</v>
      </c>
      <c r="E32" s="1" t="s">
        <v>238</v>
      </c>
    </row>
    <row r="33" spans="1:7" ht="25.5" x14ac:dyDescent="0.2">
      <c r="A33" s="78" t="s">
        <v>23</v>
      </c>
      <c r="B33" s="78" t="s">
        <v>197</v>
      </c>
      <c r="C33" s="78" t="s">
        <v>218</v>
      </c>
      <c r="E33" s="1" t="s">
        <v>239</v>
      </c>
    </row>
    <row r="34" spans="1:7" ht="38.25" x14ac:dyDescent="0.2">
      <c r="A34" s="78" t="s">
        <v>54</v>
      </c>
      <c r="B34" s="78" t="s">
        <v>27</v>
      </c>
      <c r="C34" s="78" t="s">
        <v>220</v>
      </c>
      <c r="E34" s="1" t="s">
        <v>240</v>
      </c>
    </row>
    <row r="35" spans="1:7" ht="25.5" x14ac:dyDescent="0.2">
      <c r="A35" s="78" t="s">
        <v>52</v>
      </c>
      <c r="B35" s="78" t="s">
        <v>196</v>
      </c>
      <c r="C35" s="78" t="s">
        <v>198</v>
      </c>
      <c r="E35" s="1" t="s">
        <v>241</v>
      </c>
    </row>
    <row r="36" spans="1:7" ht="25.5" x14ac:dyDescent="0.2">
      <c r="A36" s="78" t="s">
        <v>25</v>
      </c>
      <c r="B36" s="78"/>
      <c r="C36" s="78" t="s">
        <v>199</v>
      </c>
      <c r="E36" s="1" t="s">
        <v>242</v>
      </c>
    </row>
    <row r="37" spans="1:7" ht="24" customHeight="1" x14ac:dyDescent="0.2">
      <c r="A37" s="78" t="s">
        <v>24</v>
      </c>
      <c r="B37" s="78"/>
      <c r="C37" s="78" t="s">
        <v>215</v>
      </c>
      <c r="E37" s="1" t="s">
        <v>243</v>
      </c>
    </row>
    <row r="38" spans="1:7" ht="25.5" x14ac:dyDescent="0.2">
      <c r="A38" s="78" t="s">
        <v>22</v>
      </c>
      <c r="B38" s="78"/>
      <c r="C38" s="78" t="s">
        <v>216</v>
      </c>
      <c r="E38" s="1" t="s">
        <v>244</v>
      </c>
    </row>
    <row r="39" spans="1:7" ht="19.5" customHeight="1" x14ac:dyDescent="0.2">
      <c r="A39" s="78" t="s">
        <v>26</v>
      </c>
      <c r="B39" s="78"/>
      <c r="C39" s="78" t="s">
        <v>214</v>
      </c>
      <c r="E39" s="1" t="s">
        <v>245</v>
      </c>
    </row>
    <row r="40" spans="1:7" ht="15.75" customHeight="1" x14ac:dyDescent="0.2">
      <c r="A40" s="78"/>
      <c r="B40" s="78"/>
      <c r="C40" s="78" t="s">
        <v>200</v>
      </c>
      <c r="E40" s="1" t="s">
        <v>246</v>
      </c>
    </row>
    <row r="41" spans="1:7" ht="15.75" customHeight="1" x14ac:dyDescent="0.2">
      <c r="A41" s="78"/>
      <c r="B41" s="78"/>
      <c r="C41" s="78" t="s">
        <v>213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75" customHeight="1" x14ac:dyDescent="0.2">
      <c r="A47" s="78"/>
      <c r="B47" s="78"/>
      <c r="C47" s="78" t="s">
        <v>207</v>
      </c>
    </row>
    <row r="48" spans="1:7" x14ac:dyDescent="0.2">
      <c r="A48" s="78"/>
      <c r="B48" s="78"/>
      <c r="C48" s="78" t="s">
        <v>208</v>
      </c>
    </row>
    <row r="49" spans="1:3" ht="1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1"/>
  <sheetViews>
    <sheetView zoomScale="80" zoomScaleNormal="80" workbookViewId="0"/>
  </sheetViews>
  <sheetFormatPr baseColWidth="10" defaultColWidth="11.42578125" defaultRowHeight="12.75" x14ac:dyDescent="0.25"/>
  <cols>
    <col min="1" max="1" width="1.85546875" style="8" customWidth="1"/>
    <col min="2" max="2" width="15.42578125" style="8" customWidth="1"/>
    <col min="3" max="4" width="13.140625" style="8" customWidth="1"/>
    <col min="5" max="9" width="12.42578125" style="8" customWidth="1"/>
    <col min="10" max="10" width="14.42578125" style="8" customWidth="1"/>
    <col min="11" max="11" width="16.42578125" style="8" customWidth="1"/>
    <col min="12" max="12" width="11.42578125" style="8" customWidth="1"/>
    <col min="13" max="13" width="16.42578125" style="8" customWidth="1"/>
    <col min="14" max="14" width="13.7109375" style="8" customWidth="1"/>
    <col min="15" max="15" width="12.42578125" style="8" customWidth="1"/>
    <col min="16" max="16" width="13.28515625" style="8" customWidth="1"/>
    <col min="17" max="17" width="15.7109375" style="8" customWidth="1"/>
    <col min="18" max="16384" width="11.42578125" style="8"/>
  </cols>
  <sheetData>
    <row r="2" spans="2:17" ht="22.5" customHeight="1" x14ac:dyDescent="0.25">
      <c r="B2" s="564"/>
      <c r="C2" s="550" t="s">
        <v>585</v>
      </c>
      <c r="D2" s="550"/>
      <c r="E2" s="550"/>
      <c r="F2" s="550"/>
      <c r="G2" s="550"/>
      <c r="H2" s="550"/>
      <c r="I2" s="550"/>
      <c r="J2" s="550"/>
      <c r="K2" s="550"/>
      <c r="L2" s="550"/>
      <c r="M2" s="550"/>
      <c r="N2" s="550"/>
      <c r="O2" s="550"/>
      <c r="P2" s="550"/>
      <c r="Q2" s="550"/>
    </row>
    <row r="3" spans="2:17" ht="22.5" customHeight="1" x14ac:dyDescent="0.25">
      <c r="B3" s="565"/>
      <c r="C3" s="550" t="s">
        <v>658</v>
      </c>
      <c r="D3" s="550"/>
      <c r="E3" s="550"/>
      <c r="F3" s="550"/>
      <c r="G3" s="550"/>
      <c r="H3" s="550"/>
      <c r="I3" s="550"/>
      <c r="J3" s="550"/>
      <c r="K3" s="550"/>
      <c r="L3" s="550"/>
      <c r="M3" s="550"/>
      <c r="N3" s="550"/>
      <c r="O3" s="550"/>
      <c r="P3" s="550"/>
      <c r="Q3" s="550"/>
    </row>
    <row r="5" spans="2:17" x14ac:dyDescent="0.25">
      <c r="B5" s="570" t="s">
        <v>632</v>
      </c>
      <c r="C5" s="557"/>
      <c r="D5" s="560" t="s">
        <v>619</v>
      </c>
      <c r="E5" s="560"/>
      <c r="F5" s="560"/>
      <c r="G5" s="560"/>
      <c r="H5" s="571" t="s">
        <v>633</v>
      </c>
      <c r="I5" s="571"/>
      <c r="J5" s="571"/>
      <c r="K5" s="560" t="s">
        <v>619</v>
      </c>
      <c r="L5" s="560"/>
      <c r="M5" s="560"/>
    </row>
    <row r="6" spans="2:17" s="191" customFormat="1" ht="51.75" customHeight="1" x14ac:dyDescent="0.25">
      <c r="B6" s="194" t="s">
        <v>634</v>
      </c>
      <c r="C6" s="572"/>
      <c r="D6" s="572"/>
      <c r="E6" s="572"/>
      <c r="F6" s="572"/>
      <c r="G6" s="572"/>
      <c r="H6" s="240" t="s">
        <v>588</v>
      </c>
      <c r="I6" s="572"/>
      <c r="J6" s="572"/>
      <c r="K6" s="572"/>
      <c r="L6" s="572"/>
      <c r="M6" s="240" t="s">
        <v>587</v>
      </c>
      <c r="N6" s="550"/>
      <c r="O6" s="550"/>
      <c r="P6" s="550"/>
      <c r="Q6" s="550"/>
    </row>
    <row r="7" spans="2:17" ht="15.75" customHeight="1" x14ac:dyDescent="0.25">
      <c r="B7" s="551" t="s">
        <v>635</v>
      </c>
      <c r="C7" s="552"/>
      <c r="D7" s="549"/>
      <c r="E7" s="549"/>
      <c r="F7" s="549"/>
      <c r="G7" s="549"/>
      <c r="H7" s="549"/>
      <c r="I7" s="549"/>
      <c r="J7" s="549"/>
      <c r="K7" s="549"/>
      <c r="L7" s="549"/>
      <c r="M7" s="566" t="s">
        <v>645</v>
      </c>
      <c r="N7" s="566"/>
      <c r="O7" s="547"/>
      <c r="P7" s="547"/>
      <c r="Q7" s="548"/>
    </row>
    <row r="8" spans="2:17" ht="15.75" customHeight="1" x14ac:dyDescent="0.25">
      <c r="B8" s="553"/>
      <c r="C8" s="554"/>
      <c r="D8" s="549"/>
      <c r="E8" s="549"/>
      <c r="F8" s="549"/>
      <c r="G8" s="549"/>
      <c r="H8" s="549"/>
      <c r="I8" s="549"/>
      <c r="J8" s="549"/>
      <c r="K8" s="549"/>
      <c r="L8" s="549"/>
      <c r="M8" s="566"/>
      <c r="N8" s="566"/>
      <c r="O8" s="547"/>
      <c r="P8" s="547"/>
      <c r="Q8" s="548"/>
    </row>
    <row r="9" spans="2:17" ht="15.75" customHeight="1" x14ac:dyDescent="0.25">
      <c r="B9" s="555"/>
      <c r="C9" s="556"/>
      <c r="D9" s="549"/>
      <c r="E9" s="549"/>
      <c r="F9" s="549"/>
      <c r="G9" s="549"/>
      <c r="H9" s="549"/>
      <c r="I9" s="549"/>
      <c r="J9" s="549"/>
      <c r="K9" s="549"/>
      <c r="L9" s="549"/>
      <c r="M9" s="566"/>
      <c r="N9" s="566"/>
      <c r="O9" s="547"/>
      <c r="P9" s="547"/>
      <c r="Q9" s="548"/>
    </row>
    <row r="10" spans="2:17" ht="15.75" customHeight="1" x14ac:dyDescent="0.25">
      <c r="B10" s="567" t="s">
        <v>636</v>
      </c>
      <c r="C10" s="568"/>
      <c r="D10" s="568"/>
      <c r="E10" s="568"/>
      <c r="F10" s="568"/>
      <c r="G10" s="568"/>
      <c r="H10" s="568"/>
      <c r="I10" s="568"/>
      <c r="J10" s="568"/>
      <c r="K10" s="568"/>
      <c r="L10" s="568"/>
      <c r="M10" s="568"/>
      <c r="N10" s="568"/>
      <c r="O10" s="568"/>
      <c r="P10" s="568"/>
      <c r="Q10" s="569"/>
    </row>
    <row r="11" spans="2:17" ht="15.75" customHeight="1" x14ac:dyDescent="0.25">
      <c r="B11" s="566" t="s">
        <v>624</v>
      </c>
      <c r="C11" s="566"/>
      <c r="D11" s="546"/>
      <c r="E11" s="547"/>
      <c r="F11" s="547"/>
      <c r="G11" s="547"/>
      <c r="H11" s="547"/>
      <c r="I11" s="547"/>
      <c r="J11" s="547"/>
      <c r="K11" s="547"/>
      <c r="L11" s="547"/>
      <c r="M11" s="547"/>
      <c r="N11" s="547"/>
      <c r="O11" s="547"/>
      <c r="P11" s="547"/>
      <c r="Q11" s="548"/>
    </row>
    <row r="12" spans="2:17" ht="15.75" customHeight="1" x14ac:dyDescent="0.25">
      <c r="B12" s="566" t="s">
        <v>625</v>
      </c>
      <c r="C12" s="566"/>
      <c r="D12" s="546"/>
      <c r="E12" s="547"/>
      <c r="F12" s="547"/>
      <c r="G12" s="547"/>
      <c r="H12" s="547"/>
      <c r="I12" s="547"/>
      <c r="J12" s="547"/>
      <c r="K12" s="547"/>
      <c r="L12" s="547"/>
      <c r="M12" s="547"/>
      <c r="N12" s="547"/>
      <c r="O12" s="547"/>
      <c r="P12" s="547"/>
      <c r="Q12" s="548"/>
    </row>
    <row r="13" spans="2:17" ht="15.75" customHeight="1" x14ac:dyDescent="0.25">
      <c r="B13" s="566" t="s">
        <v>626</v>
      </c>
      <c r="C13" s="566"/>
      <c r="D13" s="546"/>
      <c r="E13" s="547"/>
      <c r="F13" s="547"/>
      <c r="G13" s="547"/>
      <c r="H13" s="547"/>
      <c r="I13" s="547"/>
      <c r="J13" s="547"/>
      <c r="K13" s="547"/>
      <c r="L13" s="547"/>
      <c r="M13" s="547"/>
      <c r="N13" s="547"/>
      <c r="O13" s="547"/>
      <c r="P13" s="547"/>
      <c r="Q13" s="548"/>
    </row>
    <row r="14" spans="2:17" ht="15.75" customHeight="1" x14ac:dyDescent="0.25">
      <c r="B14" s="566" t="s">
        <v>627</v>
      </c>
      <c r="C14" s="566"/>
      <c r="D14" s="546"/>
      <c r="E14" s="547"/>
      <c r="F14" s="547"/>
      <c r="G14" s="547"/>
      <c r="H14" s="547"/>
      <c r="I14" s="547"/>
      <c r="J14" s="547"/>
      <c r="K14" s="547"/>
      <c r="L14" s="547"/>
      <c r="M14" s="547"/>
      <c r="N14" s="547"/>
      <c r="O14" s="547"/>
      <c r="P14" s="547"/>
      <c r="Q14" s="548"/>
    </row>
    <row r="15" spans="2:17" ht="15.75" customHeight="1" x14ac:dyDescent="0.25">
      <c r="B15" s="566" t="s">
        <v>628</v>
      </c>
      <c r="C15" s="566"/>
      <c r="D15" s="546"/>
      <c r="E15" s="547"/>
      <c r="F15" s="547"/>
      <c r="G15" s="547"/>
      <c r="H15" s="547"/>
      <c r="I15" s="547"/>
      <c r="J15" s="547"/>
      <c r="K15" s="547"/>
      <c r="L15" s="547"/>
      <c r="M15" s="547"/>
      <c r="N15" s="547"/>
      <c r="O15" s="547"/>
      <c r="P15" s="547"/>
      <c r="Q15" s="548"/>
    </row>
    <row r="16" spans="2:17" ht="15.75" customHeight="1" x14ac:dyDescent="0.25">
      <c r="B16" s="566" t="s">
        <v>683</v>
      </c>
      <c r="C16" s="566"/>
      <c r="D16" s="546"/>
      <c r="E16" s="547"/>
      <c r="F16" s="547"/>
      <c r="G16" s="547"/>
      <c r="H16" s="547"/>
      <c r="I16" s="547"/>
      <c r="J16" s="547"/>
      <c r="K16" s="547" t="s">
        <v>683</v>
      </c>
      <c r="L16" s="547"/>
      <c r="M16" s="547"/>
      <c r="N16" s="547"/>
      <c r="O16" s="547"/>
      <c r="P16" s="547"/>
      <c r="Q16" s="548"/>
    </row>
    <row r="17" spans="2:17" ht="15.75" customHeight="1" x14ac:dyDescent="0.25">
      <c r="B17" s="566"/>
      <c r="C17" s="566"/>
      <c r="D17" s="546"/>
      <c r="E17" s="547"/>
      <c r="F17" s="547"/>
      <c r="G17" s="547"/>
      <c r="H17" s="547"/>
      <c r="I17" s="547"/>
      <c r="J17" s="547"/>
      <c r="K17" s="547"/>
      <c r="L17" s="547"/>
      <c r="M17" s="547"/>
      <c r="N17" s="547"/>
      <c r="O17" s="547"/>
      <c r="P17" s="547"/>
      <c r="Q17" s="548"/>
    </row>
    <row r="18" spans="2:17" ht="15.75" customHeight="1" x14ac:dyDescent="0.25">
      <c r="B18" s="566"/>
      <c r="C18" s="566"/>
      <c r="D18" s="546"/>
      <c r="E18" s="547"/>
      <c r="F18" s="547"/>
      <c r="G18" s="547"/>
      <c r="H18" s="547"/>
      <c r="I18" s="547"/>
      <c r="J18" s="547"/>
      <c r="K18" s="547"/>
      <c r="L18" s="547"/>
      <c r="M18" s="547"/>
      <c r="N18" s="547"/>
      <c r="O18" s="547"/>
      <c r="P18" s="547"/>
      <c r="Q18" s="548"/>
    </row>
    <row r="19" spans="2:17" ht="15.75" customHeight="1" x14ac:dyDescent="0.25">
      <c r="B19" s="566" t="s">
        <v>684</v>
      </c>
      <c r="C19" s="566"/>
      <c r="D19" s="546"/>
      <c r="E19" s="547"/>
      <c r="F19" s="547"/>
      <c r="G19" s="547"/>
      <c r="H19" s="547"/>
      <c r="I19" s="547"/>
      <c r="J19" s="547"/>
      <c r="K19" s="547" t="s">
        <v>684</v>
      </c>
      <c r="L19" s="547"/>
      <c r="M19" s="547"/>
      <c r="N19" s="547"/>
      <c r="O19" s="547"/>
      <c r="P19" s="547"/>
      <c r="Q19" s="548"/>
    </row>
    <row r="20" spans="2:17" ht="15.75" customHeight="1" x14ac:dyDescent="0.25">
      <c r="B20" s="566"/>
      <c r="C20" s="566"/>
      <c r="D20" s="546"/>
      <c r="E20" s="547"/>
      <c r="F20" s="547"/>
      <c r="G20" s="547"/>
      <c r="H20" s="547"/>
      <c r="I20" s="547"/>
      <c r="J20" s="547"/>
      <c r="K20" s="547"/>
      <c r="L20" s="547"/>
      <c r="M20" s="547"/>
      <c r="N20" s="547"/>
      <c r="O20" s="547"/>
      <c r="P20" s="547"/>
      <c r="Q20" s="548"/>
    </row>
    <row r="21" spans="2:17" ht="15.75" customHeight="1" x14ac:dyDescent="0.25">
      <c r="B21" s="566"/>
      <c r="C21" s="566"/>
      <c r="D21" s="546"/>
      <c r="E21" s="547"/>
      <c r="F21" s="547"/>
      <c r="G21" s="547"/>
      <c r="H21" s="547"/>
      <c r="I21" s="547"/>
      <c r="J21" s="547"/>
      <c r="K21" s="547"/>
      <c r="L21" s="547"/>
      <c r="M21" s="547"/>
      <c r="N21" s="547"/>
      <c r="O21" s="547"/>
      <c r="P21" s="547"/>
      <c r="Q21" s="548"/>
    </row>
    <row r="22" spans="2:17" ht="15.75" customHeight="1" x14ac:dyDescent="0.25">
      <c r="B22" s="551" t="s">
        <v>620</v>
      </c>
      <c r="C22" s="552"/>
      <c r="D22" s="549"/>
      <c r="E22" s="549"/>
      <c r="F22" s="549"/>
      <c r="G22" s="549"/>
      <c r="H22" s="549"/>
      <c r="I22" s="549"/>
      <c r="J22" s="549"/>
      <c r="K22" s="549"/>
      <c r="L22" s="549"/>
      <c r="M22" s="549"/>
      <c r="N22" s="549"/>
      <c r="O22" s="549"/>
      <c r="P22" s="549"/>
      <c r="Q22" s="549"/>
    </row>
    <row r="23" spans="2:17" ht="15.75" customHeight="1" x14ac:dyDescent="0.25">
      <c r="B23" s="553"/>
      <c r="C23" s="554"/>
      <c r="D23" s="549"/>
      <c r="E23" s="549"/>
      <c r="F23" s="549"/>
      <c r="G23" s="549"/>
      <c r="H23" s="549"/>
      <c r="I23" s="549"/>
      <c r="J23" s="549"/>
      <c r="K23" s="549"/>
      <c r="L23" s="549"/>
      <c r="M23" s="549"/>
      <c r="N23" s="549"/>
      <c r="O23" s="549"/>
      <c r="P23" s="549"/>
      <c r="Q23" s="549"/>
    </row>
    <row r="24" spans="2:17" ht="15.75" customHeight="1" x14ac:dyDescent="0.25">
      <c r="B24" s="555"/>
      <c r="C24" s="556"/>
      <c r="D24" s="549"/>
      <c r="E24" s="549"/>
      <c r="F24" s="549"/>
      <c r="G24" s="549"/>
      <c r="H24" s="549"/>
      <c r="I24" s="549"/>
      <c r="J24" s="549"/>
      <c r="K24" s="549"/>
      <c r="L24" s="549"/>
      <c r="M24" s="549"/>
      <c r="N24" s="549"/>
      <c r="O24" s="549"/>
      <c r="P24" s="549"/>
      <c r="Q24" s="549"/>
    </row>
    <row r="25" spans="2:17" ht="15.75" customHeight="1" x14ac:dyDescent="0.25">
      <c r="B25" s="551" t="s">
        <v>794</v>
      </c>
      <c r="C25" s="552"/>
      <c r="D25" s="244"/>
      <c r="E25" s="242"/>
      <c r="F25" s="242"/>
      <c r="G25" s="242"/>
      <c r="H25" s="242"/>
      <c r="I25" s="242"/>
      <c r="J25" s="242"/>
      <c r="K25" s="242"/>
      <c r="L25" s="242"/>
      <c r="M25" s="561" t="s">
        <v>623</v>
      </c>
      <c r="N25" s="546"/>
      <c r="O25" s="548"/>
      <c r="P25" s="561" t="s">
        <v>260</v>
      </c>
      <c r="Q25" s="243"/>
    </row>
    <row r="26" spans="2:17" ht="15.75" customHeight="1" x14ac:dyDescent="0.25">
      <c r="B26" s="553"/>
      <c r="C26" s="554"/>
      <c r="D26" s="244"/>
      <c r="E26" s="242"/>
      <c r="F26" s="242"/>
      <c r="G26" s="242"/>
      <c r="H26" s="242"/>
      <c r="I26" s="242"/>
      <c r="J26" s="242"/>
      <c r="K26" s="242"/>
      <c r="L26" s="242"/>
      <c r="M26" s="562"/>
      <c r="N26" s="546"/>
      <c r="O26" s="548"/>
      <c r="P26" s="562"/>
      <c r="Q26" s="243"/>
    </row>
    <row r="27" spans="2:17" ht="15.75" customHeight="1" x14ac:dyDescent="0.25">
      <c r="B27" s="555"/>
      <c r="C27" s="556"/>
      <c r="D27" s="244"/>
      <c r="E27" s="242"/>
      <c r="F27" s="242"/>
      <c r="G27" s="242"/>
      <c r="H27" s="242"/>
      <c r="I27" s="242"/>
      <c r="J27" s="242"/>
      <c r="K27" s="242"/>
      <c r="L27" s="242"/>
      <c r="M27" s="563"/>
      <c r="N27" s="546"/>
      <c r="O27" s="548"/>
      <c r="P27" s="563"/>
      <c r="Q27" s="243"/>
    </row>
    <row r="28" spans="2:17" ht="15.75" customHeight="1" x14ac:dyDescent="0.25">
      <c r="B28" s="551" t="s">
        <v>631</v>
      </c>
      <c r="C28" s="557"/>
      <c r="D28" s="546"/>
      <c r="E28" s="547"/>
      <c r="F28" s="547"/>
      <c r="G28" s="547"/>
      <c r="H28" s="547"/>
      <c r="I28" s="547"/>
      <c r="J28" s="547"/>
      <c r="K28" s="547"/>
      <c r="L28" s="548"/>
      <c r="M28" s="550" t="s">
        <v>623</v>
      </c>
      <c r="N28" s="549"/>
      <c r="O28" s="549"/>
      <c r="P28" s="550" t="s">
        <v>260</v>
      </c>
      <c r="Q28" s="228"/>
    </row>
    <row r="29" spans="2:17" ht="15.75" customHeight="1" x14ac:dyDescent="0.25">
      <c r="B29" s="553"/>
      <c r="C29" s="558"/>
      <c r="D29" s="546"/>
      <c r="E29" s="547"/>
      <c r="F29" s="547"/>
      <c r="G29" s="547"/>
      <c r="H29" s="547"/>
      <c r="I29" s="547"/>
      <c r="J29" s="547"/>
      <c r="K29" s="547"/>
      <c r="L29" s="548"/>
      <c r="M29" s="550"/>
      <c r="N29" s="549"/>
      <c r="O29" s="549"/>
      <c r="P29" s="550"/>
      <c r="Q29" s="228"/>
    </row>
    <row r="30" spans="2:17" ht="15.75" customHeight="1" x14ac:dyDescent="0.25">
      <c r="B30" s="555"/>
      <c r="C30" s="559"/>
      <c r="D30" s="546"/>
      <c r="E30" s="547"/>
      <c r="F30" s="547"/>
      <c r="G30" s="547"/>
      <c r="H30" s="547"/>
      <c r="I30" s="547"/>
      <c r="J30" s="547"/>
      <c r="K30" s="547"/>
      <c r="L30" s="548"/>
      <c r="M30" s="550"/>
      <c r="N30" s="549"/>
      <c r="O30" s="549"/>
      <c r="P30" s="550"/>
      <c r="Q30" s="228"/>
    </row>
    <row r="31" spans="2:17" ht="12.75" customHeight="1" x14ac:dyDescent="0.25">
      <c r="B31" s="551" t="s">
        <v>795</v>
      </c>
      <c r="C31" s="552"/>
      <c r="D31" s="557"/>
      <c r="E31" s="461"/>
      <c r="F31" s="461"/>
      <c r="G31" s="461"/>
      <c r="H31" s="461"/>
      <c r="I31" s="461"/>
      <c r="J31" s="461"/>
    </row>
    <row r="32" spans="2:17" ht="12.75" customHeight="1" x14ac:dyDescent="0.25">
      <c r="B32" s="553"/>
      <c r="C32" s="554"/>
      <c r="D32" s="558"/>
      <c r="E32" s="572"/>
      <c r="F32" s="572"/>
      <c r="G32" s="572"/>
      <c r="H32" s="572"/>
      <c r="I32" s="572"/>
      <c r="J32" s="572"/>
    </row>
    <row r="33" spans="2:10" ht="12.75" customHeight="1" x14ac:dyDescent="0.25">
      <c r="B33" s="553"/>
      <c r="C33" s="554"/>
      <c r="D33" s="558"/>
      <c r="E33" s="572"/>
      <c r="F33" s="572"/>
      <c r="G33" s="572"/>
      <c r="H33" s="572"/>
      <c r="I33" s="572"/>
      <c r="J33" s="572"/>
    </row>
    <row r="34" spans="2:10" x14ac:dyDescent="0.25">
      <c r="B34" s="553"/>
      <c r="C34" s="554"/>
      <c r="D34" s="558"/>
      <c r="E34" s="573"/>
      <c r="F34" s="573"/>
      <c r="G34" s="573"/>
      <c r="H34" s="573"/>
      <c r="I34" s="573"/>
      <c r="J34" s="573"/>
    </row>
    <row r="35" spans="2:10" x14ac:dyDescent="0.25">
      <c r="B35" s="555"/>
      <c r="C35" s="556"/>
      <c r="D35" s="559"/>
      <c r="E35" s="573"/>
      <c r="F35" s="573"/>
      <c r="G35" s="573"/>
      <c r="H35" s="573"/>
      <c r="I35" s="573"/>
      <c r="J35" s="573"/>
    </row>
    <row r="51" spans="5:5" x14ac:dyDescent="0.25">
      <c r="E51" s="8" t="s">
        <v>629</v>
      </c>
    </row>
  </sheetData>
  <mergeCells count="62">
    <mergeCell ref="N25:O25"/>
    <mergeCell ref="N26:O26"/>
    <mergeCell ref="N27:O27"/>
    <mergeCell ref="P25:P27"/>
    <mergeCell ref="C6:G6"/>
    <mergeCell ref="I6:L6"/>
    <mergeCell ref="N6:Q6"/>
    <mergeCell ref="D16:Q16"/>
    <mergeCell ref="D17:Q17"/>
    <mergeCell ref="E31:J31"/>
    <mergeCell ref="E32:J32"/>
    <mergeCell ref="E33:J33"/>
    <mergeCell ref="E34:J34"/>
    <mergeCell ref="E35:J35"/>
    <mergeCell ref="B31:D35"/>
    <mergeCell ref="O7:Q7"/>
    <mergeCell ref="O8:Q8"/>
    <mergeCell ref="O9:Q9"/>
    <mergeCell ref="D7:L7"/>
    <mergeCell ref="D8:L8"/>
    <mergeCell ref="D9:L9"/>
    <mergeCell ref="M7:N9"/>
    <mergeCell ref="N28:O28"/>
    <mergeCell ref="P28:P30"/>
    <mergeCell ref="N29:O29"/>
    <mergeCell ref="N30:O30"/>
    <mergeCell ref="M28:M30"/>
    <mergeCell ref="B7:C9"/>
    <mergeCell ref="B22:C24"/>
    <mergeCell ref="D22:Q22"/>
    <mergeCell ref="B2:B3"/>
    <mergeCell ref="B16:C18"/>
    <mergeCell ref="B19:C21"/>
    <mergeCell ref="B15:C15"/>
    <mergeCell ref="D11:Q11"/>
    <mergeCell ref="D12:Q12"/>
    <mergeCell ref="D13:Q13"/>
    <mergeCell ref="D14:Q14"/>
    <mergeCell ref="D15:Q15"/>
    <mergeCell ref="B10:Q10"/>
    <mergeCell ref="B11:C11"/>
    <mergeCell ref="B12:C12"/>
    <mergeCell ref="B13:C13"/>
    <mergeCell ref="B14:C14"/>
    <mergeCell ref="B5:C5"/>
    <mergeCell ref="H5:J5"/>
    <mergeCell ref="D28:L28"/>
    <mergeCell ref="D29:L29"/>
    <mergeCell ref="D30:L30"/>
    <mergeCell ref="D24:Q24"/>
    <mergeCell ref="C2:Q2"/>
    <mergeCell ref="C3:Q3"/>
    <mergeCell ref="B25:C27"/>
    <mergeCell ref="D23:Q23"/>
    <mergeCell ref="B28:C30"/>
    <mergeCell ref="K5:M5"/>
    <mergeCell ref="D5:G5"/>
    <mergeCell ref="D18:Q18"/>
    <mergeCell ref="D19:Q19"/>
    <mergeCell ref="D20:Q20"/>
    <mergeCell ref="D21:Q21"/>
    <mergeCell ref="M25:M27"/>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Datos!$B$3:$B$9</xm:f>
          </x14:formula1>
          <xm:sqref>C6</xm:sqref>
        </x14:dataValidation>
        <x14:dataValidation type="list" allowBlank="1" showInputMessage="1" showErrorMessage="1">
          <x14:formula1>
            <xm:f>Datos!$B$19:$B$27</xm:f>
          </x14:formula1>
          <xm:sqref>N6:Q6</xm:sqref>
        </x14:dataValidation>
        <x14:dataValidation type="list" allowBlank="1" showInputMessage="1" showErrorMessage="1">
          <x14:formula1>
            <xm:f>Datos!$D$3:$D$29</xm:f>
          </x14:formula1>
          <xm:sqref>I6:L6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9"/>
  <sheetViews>
    <sheetView zoomScale="80" zoomScaleNormal="80" workbookViewId="0">
      <selection activeCell="K15" sqref="K14:K15"/>
    </sheetView>
  </sheetViews>
  <sheetFormatPr baseColWidth="10" defaultColWidth="11.42578125" defaultRowHeight="15" x14ac:dyDescent="0.25"/>
  <cols>
    <col min="1" max="1" width="2.85546875" style="23" customWidth="1"/>
    <col min="2" max="2" width="39.28515625" style="23" customWidth="1"/>
    <col min="3" max="3" width="3.7109375" style="23" customWidth="1"/>
    <col min="4" max="4" width="35.85546875" style="23" customWidth="1"/>
    <col min="5" max="5" width="3.7109375" style="23" customWidth="1"/>
    <col min="6" max="6" width="3.42578125" style="23" bestFit="1" customWidth="1"/>
    <col min="7" max="7" width="18.42578125" style="23" customWidth="1"/>
    <col min="8" max="8" width="9" style="23" bestFit="1" customWidth="1"/>
    <col min="9" max="9" width="3.7109375" style="235" customWidth="1"/>
    <col min="10" max="10" width="11.42578125" style="23"/>
    <col min="11" max="11" width="19.140625" style="23" customWidth="1"/>
    <col min="12" max="16384" width="11.42578125" style="23"/>
  </cols>
  <sheetData>
    <row r="2" spans="2:13" ht="60" x14ac:dyDescent="0.25">
      <c r="B2" s="193" t="s">
        <v>607</v>
      </c>
      <c r="D2" s="193" t="s">
        <v>586</v>
      </c>
      <c r="F2" s="200" t="s">
        <v>638</v>
      </c>
      <c r="G2" s="193" t="s">
        <v>639</v>
      </c>
      <c r="H2" s="193" t="s">
        <v>640</v>
      </c>
      <c r="J2" s="238" t="s">
        <v>659</v>
      </c>
      <c r="K2" s="238" t="s">
        <v>660</v>
      </c>
      <c r="L2" s="238" t="s">
        <v>661</v>
      </c>
      <c r="M2" s="238" t="s">
        <v>662</v>
      </c>
    </row>
    <row r="3" spans="2:13" x14ac:dyDescent="0.25">
      <c r="B3" s="192" t="s">
        <v>611</v>
      </c>
      <c r="D3" s="46" t="s">
        <v>156</v>
      </c>
      <c r="F3" s="21">
        <v>1</v>
      </c>
      <c r="G3" s="195" t="s">
        <v>641</v>
      </c>
      <c r="H3" s="21">
        <v>1</v>
      </c>
      <c r="J3" s="236" t="s">
        <v>19</v>
      </c>
      <c r="K3" s="236" t="s">
        <v>663</v>
      </c>
      <c r="L3" s="236" t="s">
        <v>664</v>
      </c>
      <c r="M3" s="236" t="s">
        <v>33</v>
      </c>
    </row>
    <row r="4" spans="2:13" ht="30" x14ac:dyDescent="0.25">
      <c r="B4" s="192" t="s">
        <v>589</v>
      </c>
      <c r="D4" s="46" t="s">
        <v>590</v>
      </c>
      <c r="F4" s="21">
        <v>2</v>
      </c>
      <c r="G4" s="195" t="s">
        <v>674</v>
      </c>
      <c r="H4" s="21">
        <v>2</v>
      </c>
      <c r="J4" s="236" t="s">
        <v>665</v>
      </c>
      <c r="K4" s="236" t="s">
        <v>666</v>
      </c>
      <c r="L4" s="236" t="s">
        <v>667</v>
      </c>
      <c r="M4" s="236" t="s">
        <v>584</v>
      </c>
    </row>
    <row r="5" spans="2:13" ht="30" x14ac:dyDescent="0.25">
      <c r="B5" s="192" t="s">
        <v>612</v>
      </c>
      <c r="D5" s="46" t="s">
        <v>591</v>
      </c>
      <c r="F5" s="21">
        <v>3</v>
      </c>
      <c r="G5" s="196" t="s">
        <v>642</v>
      </c>
      <c r="H5" s="21">
        <v>3</v>
      </c>
      <c r="J5" s="236" t="s">
        <v>21</v>
      </c>
      <c r="K5" s="236"/>
      <c r="L5" s="236"/>
      <c r="M5" s="236"/>
    </row>
    <row r="6" spans="2:13" ht="30" x14ac:dyDescent="0.25">
      <c r="B6" s="192" t="s">
        <v>613</v>
      </c>
      <c r="D6" s="46" t="s">
        <v>592</v>
      </c>
      <c r="F6" s="21">
        <v>4</v>
      </c>
      <c r="G6" s="196" t="s">
        <v>675</v>
      </c>
      <c r="H6" s="21">
        <v>4</v>
      </c>
      <c r="J6" s="236" t="s">
        <v>668</v>
      </c>
      <c r="K6" s="236"/>
      <c r="L6" s="236"/>
      <c r="M6" s="236"/>
    </row>
    <row r="7" spans="2:13" ht="30" x14ac:dyDescent="0.25">
      <c r="B7" s="192" t="s">
        <v>614</v>
      </c>
      <c r="D7" s="46" t="s">
        <v>593</v>
      </c>
      <c r="F7" s="197">
        <v>5</v>
      </c>
      <c r="G7" s="198" t="s">
        <v>643</v>
      </c>
      <c r="H7" s="21">
        <v>5</v>
      </c>
    </row>
    <row r="8" spans="2:13" ht="30" x14ac:dyDescent="0.25">
      <c r="B8" s="192" t="s">
        <v>615</v>
      </c>
      <c r="D8" s="46" t="s">
        <v>594</v>
      </c>
      <c r="F8" s="197">
        <v>6</v>
      </c>
      <c r="G8" s="199" t="s">
        <v>644</v>
      </c>
      <c r="H8" s="197">
        <v>6</v>
      </c>
    </row>
    <row r="9" spans="2:13" x14ac:dyDescent="0.25">
      <c r="B9" s="192" t="s">
        <v>616</v>
      </c>
      <c r="D9" s="46" t="s">
        <v>595</v>
      </c>
    </row>
    <row r="10" spans="2:13" s="235" customFormat="1" ht="30" x14ac:dyDescent="0.25">
      <c r="B10" s="250" t="s">
        <v>821</v>
      </c>
      <c r="D10" s="46" t="s">
        <v>212</v>
      </c>
    </row>
    <row r="11" spans="2:13" x14ac:dyDescent="0.25">
      <c r="D11" s="46" t="s">
        <v>596</v>
      </c>
    </row>
    <row r="12" spans="2:13" ht="30" x14ac:dyDescent="0.25">
      <c r="B12" s="238" t="s">
        <v>670</v>
      </c>
      <c r="D12" s="46" t="s">
        <v>597</v>
      </c>
    </row>
    <row r="13" spans="2:13" x14ac:dyDescent="0.25">
      <c r="B13" s="192" t="s">
        <v>194</v>
      </c>
      <c r="D13" s="46" t="s">
        <v>219</v>
      </c>
    </row>
    <row r="14" spans="2:13" x14ac:dyDescent="0.25">
      <c r="B14" s="192" t="s">
        <v>197</v>
      </c>
      <c r="D14" s="46" t="s">
        <v>598</v>
      </c>
    </row>
    <row r="15" spans="2:13" x14ac:dyDescent="0.25">
      <c r="B15" s="192" t="s">
        <v>27</v>
      </c>
      <c r="D15" s="46" t="s">
        <v>599</v>
      </c>
    </row>
    <row r="16" spans="2:13" x14ac:dyDescent="0.25">
      <c r="B16" s="192" t="s">
        <v>196</v>
      </c>
      <c r="D16" s="46" t="s">
        <v>601</v>
      </c>
    </row>
    <row r="17" spans="2:4" x14ac:dyDescent="0.25">
      <c r="B17" s="23" t="s">
        <v>629</v>
      </c>
      <c r="D17" s="46" t="s">
        <v>600</v>
      </c>
    </row>
    <row r="18" spans="2:4" x14ac:dyDescent="0.25">
      <c r="B18" s="238" t="s">
        <v>608</v>
      </c>
      <c r="D18" s="46" t="s">
        <v>217</v>
      </c>
    </row>
    <row r="19" spans="2:4" ht="30" x14ac:dyDescent="0.25">
      <c r="B19" s="46" t="s">
        <v>238</v>
      </c>
      <c r="D19" s="46" t="s">
        <v>602</v>
      </c>
    </row>
    <row r="20" spans="2:4" x14ac:dyDescent="0.25">
      <c r="B20" s="46" t="s">
        <v>239</v>
      </c>
      <c r="D20" s="46" t="s">
        <v>603</v>
      </c>
    </row>
    <row r="21" spans="2:4" ht="45" x14ac:dyDescent="0.25">
      <c r="B21" s="46" t="s">
        <v>676</v>
      </c>
      <c r="D21" s="46" t="s">
        <v>604</v>
      </c>
    </row>
    <row r="22" spans="2:4" ht="30" x14ac:dyDescent="0.25">
      <c r="B22" s="46" t="s">
        <v>677</v>
      </c>
      <c r="D22" s="46" t="s">
        <v>605</v>
      </c>
    </row>
    <row r="23" spans="2:4" x14ac:dyDescent="0.25">
      <c r="B23" s="46" t="s">
        <v>242</v>
      </c>
      <c r="D23" s="46" t="s">
        <v>606</v>
      </c>
    </row>
    <row r="24" spans="2:4" ht="30" x14ac:dyDescent="0.25">
      <c r="B24" s="46" t="s">
        <v>243</v>
      </c>
      <c r="D24" s="46" t="s">
        <v>198</v>
      </c>
    </row>
    <row r="25" spans="2:4" ht="45" x14ac:dyDescent="0.25">
      <c r="B25" s="46" t="s">
        <v>678</v>
      </c>
      <c r="D25" s="46" t="s">
        <v>216</v>
      </c>
    </row>
    <row r="26" spans="2:4" x14ac:dyDescent="0.25">
      <c r="B26" s="46" t="s">
        <v>245</v>
      </c>
      <c r="D26" s="46" t="s">
        <v>200</v>
      </c>
    </row>
    <row r="27" spans="2:4" x14ac:dyDescent="0.25">
      <c r="B27" s="46" t="s">
        <v>609</v>
      </c>
      <c r="D27" s="46" t="s">
        <v>213</v>
      </c>
    </row>
    <row r="28" spans="2:4" x14ac:dyDescent="0.25">
      <c r="D28" s="46" t="s">
        <v>685</v>
      </c>
    </row>
    <row r="29" spans="2:4" x14ac:dyDescent="0.25">
      <c r="B29" s="193" t="s">
        <v>608</v>
      </c>
      <c r="D29" s="46" t="s">
        <v>686</v>
      </c>
    </row>
    <row r="30" spans="2:4" x14ac:dyDescent="0.25">
      <c r="B30" s="192" t="s">
        <v>617</v>
      </c>
    </row>
    <row r="31" spans="2:4" x14ac:dyDescent="0.25">
      <c r="B31" s="192" t="s">
        <v>618</v>
      </c>
    </row>
    <row r="32" spans="2:4" x14ac:dyDescent="0.25">
      <c r="B32" s="192" t="s">
        <v>609</v>
      </c>
    </row>
    <row r="33" spans="2:2" x14ac:dyDescent="0.25">
      <c r="B33" s="192" t="s">
        <v>610</v>
      </c>
    </row>
    <row r="35" spans="2:2" x14ac:dyDescent="0.25">
      <c r="B35" s="193" t="s">
        <v>671</v>
      </c>
    </row>
    <row r="36" spans="2:2" x14ac:dyDescent="0.25">
      <c r="B36" s="46" t="s">
        <v>672</v>
      </c>
    </row>
    <row r="37" spans="2:2" x14ac:dyDescent="0.25">
      <c r="B37" s="46" t="s">
        <v>621</v>
      </c>
    </row>
    <row r="38" spans="2:2" x14ac:dyDescent="0.25">
      <c r="B38" s="46" t="s">
        <v>673</v>
      </c>
    </row>
    <row r="39" spans="2:2" x14ac:dyDescent="0.25">
      <c r="B39" s="46" t="s">
        <v>622</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7"/>
  <sheetViews>
    <sheetView zoomScale="80" zoomScaleNormal="80" workbookViewId="0"/>
  </sheetViews>
  <sheetFormatPr baseColWidth="10" defaultRowHeight="15" x14ac:dyDescent="0.25"/>
  <cols>
    <col min="1" max="1" width="18.42578125" style="246" customWidth="1"/>
    <col min="2" max="2" width="31.42578125" style="246" customWidth="1"/>
    <col min="3" max="3" width="21.5703125" style="246" customWidth="1"/>
    <col min="4" max="4" width="31.85546875" style="246" customWidth="1"/>
    <col min="5" max="5" width="55" style="246" customWidth="1"/>
    <col min="6" max="6" width="30" style="246" customWidth="1"/>
    <col min="7" max="7" width="20.42578125" style="246" customWidth="1"/>
    <col min="8" max="8" width="23.85546875" style="246" customWidth="1"/>
    <col min="9" max="16384" width="11.42578125" style="246"/>
  </cols>
  <sheetData>
    <row r="2" spans="1:5" ht="90" x14ac:dyDescent="0.25">
      <c r="A2" s="574" t="s">
        <v>691</v>
      </c>
      <c r="B2" s="577" t="s">
        <v>793</v>
      </c>
      <c r="C2" s="248" t="s">
        <v>689</v>
      </c>
      <c r="D2" s="46" t="s">
        <v>690</v>
      </c>
      <c r="E2" s="46" t="s">
        <v>688</v>
      </c>
    </row>
    <row r="3" spans="1:5" ht="90" x14ac:dyDescent="0.25">
      <c r="A3" s="575"/>
      <c r="B3" s="577"/>
      <c r="C3" s="248" t="s">
        <v>693</v>
      </c>
      <c r="D3" s="46" t="s">
        <v>692</v>
      </c>
      <c r="E3" s="46" t="s">
        <v>694</v>
      </c>
    </row>
    <row r="4" spans="1:5" ht="120" x14ac:dyDescent="0.25">
      <c r="A4" s="576"/>
      <c r="B4" s="577"/>
      <c r="C4" s="248" t="s">
        <v>715</v>
      </c>
      <c r="D4" s="46" t="s">
        <v>695</v>
      </c>
      <c r="E4" s="46" t="s">
        <v>696</v>
      </c>
    </row>
    <row r="7" spans="1:5" ht="15" customHeight="1" x14ac:dyDescent="0.25">
      <c r="A7" s="606" t="s">
        <v>697</v>
      </c>
      <c r="B7" s="251" t="s">
        <v>0</v>
      </c>
      <c r="C7" s="578" t="s">
        <v>778</v>
      </c>
      <c r="D7" s="578"/>
      <c r="E7" s="578"/>
    </row>
    <row r="8" spans="1:5" x14ac:dyDescent="0.25">
      <c r="A8" s="606"/>
      <c r="B8" s="251" t="s">
        <v>1</v>
      </c>
      <c r="C8" s="578" t="s">
        <v>707</v>
      </c>
      <c r="D8" s="578"/>
      <c r="E8" s="578"/>
    </row>
    <row r="9" spans="1:5" x14ac:dyDescent="0.25">
      <c r="A9" s="606"/>
      <c r="B9" s="251" t="s">
        <v>2</v>
      </c>
      <c r="C9" s="580" t="s">
        <v>708</v>
      </c>
      <c r="D9" s="581"/>
      <c r="E9" s="582"/>
    </row>
    <row r="10" spans="1:5" ht="58.5" customHeight="1" x14ac:dyDescent="0.25">
      <c r="A10" s="606"/>
      <c r="B10" s="251" t="s">
        <v>39</v>
      </c>
      <c r="C10" s="579" t="s">
        <v>709</v>
      </c>
      <c r="D10" s="578"/>
      <c r="E10" s="578"/>
    </row>
    <row r="11" spans="1:5" ht="57.75" customHeight="1" x14ac:dyDescent="0.25">
      <c r="A11" s="606"/>
      <c r="B11" s="583" t="s">
        <v>273</v>
      </c>
      <c r="C11" s="586" t="s">
        <v>779</v>
      </c>
      <c r="D11" s="579" t="s">
        <v>710</v>
      </c>
      <c r="E11" s="253" t="s">
        <v>711</v>
      </c>
    </row>
    <row r="12" spans="1:5" ht="57.75" customHeight="1" x14ac:dyDescent="0.25">
      <c r="A12" s="606"/>
      <c r="B12" s="584"/>
      <c r="C12" s="587"/>
      <c r="D12" s="578"/>
      <c r="E12" s="253" t="s">
        <v>712</v>
      </c>
    </row>
    <row r="13" spans="1:5" ht="57.75" customHeight="1" x14ac:dyDescent="0.25">
      <c r="A13" s="606"/>
      <c r="B13" s="584"/>
      <c r="C13" s="587"/>
      <c r="D13" s="578"/>
      <c r="E13" s="253" t="s">
        <v>713</v>
      </c>
    </row>
    <row r="14" spans="1:5" ht="57.75" customHeight="1" x14ac:dyDescent="0.25">
      <c r="A14" s="606"/>
      <c r="B14" s="585"/>
      <c r="C14" s="588"/>
      <c r="D14" s="578"/>
      <c r="E14" s="253" t="s">
        <v>714</v>
      </c>
    </row>
    <row r="15" spans="1:5" ht="26.25" customHeight="1" x14ac:dyDescent="0.25">
      <c r="A15" s="606"/>
      <c r="B15" s="583" t="s">
        <v>716</v>
      </c>
      <c r="C15" s="589" t="s">
        <v>717</v>
      </c>
      <c r="D15" s="589" t="s">
        <v>780</v>
      </c>
      <c r="E15" s="247" t="s">
        <v>672</v>
      </c>
    </row>
    <row r="16" spans="1:5" ht="26.25" customHeight="1" x14ac:dyDescent="0.25">
      <c r="A16" s="606"/>
      <c r="B16" s="584"/>
      <c r="C16" s="593"/>
      <c r="D16" s="590"/>
      <c r="E16" s="247" t="s">
        <v>621</v>
      </c>
    </row>
    <row r="17" spans="1:7" ht="26.25" customHeight="1" x14ac:dyDescent="0.25">
      <c r="A17" s="606"/>
      <c r="B17" s="584"/>
      <c r="C17" s="593"/>
      <c r="D17" s="590"/>
      <c r="E17" s="248" t="s">
        <v>781</v>
      </c>
    </row>
    <row r="18" spans="1:7" ht="26.25" customHeight="1" x14ac:dyDescent="0.25">
      <c r="A18" s="606"/>
      <c r="B18" s="585"/>
      <c r="C18" s="594"/>
      <c r="D18" s="591"/>
      <c r="E18" s="247" t="s">
        <v>622</v>
      </c>
    </row>
    <row r="19" spans="1:7" ht="59.25" customHeight="1" x14ac:dyDescent="0.25">
      <c r="A19" s="606"/>
      <c r="B19" s="251" t="s">
        <v>249</v>
      </c>
      <c r="C19" s="592" t="s">
        <v>782</v>
      </c>
      <c r="D19" s="581"/>
      <c r="E19" s="582"/>
    </row>
    <row r="20" spans="1:7" ht="31.5" customHeight="1" x14ac:dyDescent="0.25">
      <c r="A20" s="606"/>
      <c r="B20" s="595" t="s">
        <v>237</v>
      </c>
      <c r="C20" s="248" t="s">
        <v>238</v>
      </c>
      <c r="D20" s="579" t="s">
        <v>698</v>
      </c>
      <c r="E20" s="579"/>
    </row>
    <row r="21" spans="1:7" x14ac:dyDescent="0.25">
      <c r="A21" s="606"/>
      <c r="B21" s="595"/>
      <c r="C21" s="248" t="s">
        <v>239</v>
      </c>
      <c r="D21" s="579" t="s">
        <v>699</v>
      </c>
      <c r="E21" s="579"/>
    </row>
    <row r="22" spans="1:7" x14ac:dyDescent="0.25">
      <c r="A22" s="606"/>
      <c r="B22" s="595"/>
      <c r="C22" s="248" t="s">
        <v>676</v>
      </c>
      <c r="D22" s="579" t="s">
        <v>700</v>
      </c>
      <c r="E22" s="579"/>
    </row>
    <row r="23" spans="1:7" ht="44.25" customHeight="1" x14ac:dyDescent="0.25">
      <c r="A23" s="606"/>
      <c r="B23" s="595"/>
      <c r="C23" s="248" t="s">
        <v>677</v>
      </c>
      <c r="D23" s="579" t="s">
        <v>701</v>
      </c>
      <c r="E23" s="579"/>
    </row>
    <row r="24" spans="1:7" ht="30.75" customHeight="1" x14ac:dyDescent="0.25">
      <c r="A24" s="606"/>
      <c r="B24" s="595"/>
      <c r="C24" s="248" t="s">
        <v>242</v>
      </c>
      <c r="D24" s="579" t="s">
        <v>702</v>
      </c>
      <c r="E24" s="579"/>
    </row>
    <row r="25" spans="1:7" ht="44.25" customHeight="1" x14ac:dyDescent="0.25">
      <c r="A25" s="606"/>
      <c r="B25" s="595"/>
      <c r="C25" s="248" t="s">
        <v>243</v>
      </c>
      <c r="D25" s="579" t="s">
        <v>703</v>
      </c>
      <c r="E25" s="579"/>
    </row>
    <row r="26" spans="1:7" ht="31.5" customHeight="1" x14ac:dyDescent="0.25">
      <c r="A26" s="606"/>
      <c r="B26" s="595"/>
      <c r="C26" s="248" t="s">
        <v>678</v>
      </c>
      <c r="D26" s="579" t="s">
        <v>704</v>
      </c>
      <c r="E26" s="579"/>
    </row>
    <row r="27" spans="1:7" ht="28.5" customHeight="1" x14ac:dyDescent="0.25">
      <c r="A27" s="606"/>
      <c r="B27" s="595"/>
      <c r="C27" s="248" t="s">
        <v>245</v>
      </c>
      <c r="D27" s="579" t="s">
        <v>705</v>
      </c>
      <c r="E27" s="579"/>
    </row>
    <row r="28" spans="1:7" ht="61.5" customHeight="1" x14ac:dyDescent="0.25">
      <c r="A28" s="606"/>
      <c r="B28" s="595"/>
      <c r="C28" s="248" t="s">
        <v>609</v>
      </c>
      <c r="D28" s="579" t="s">
        <v>706</v>
      </c>
      <c r="E28" s="579"/>
    </row>
    <row r="29" spans="1:7" ht="109.5" customHeight="1" x14ac:dyDescent="0.25">
      <c r="A29" s="606"/>
      <c r="B29" s="251" t="s">
        <v>46</v>
      </c>
      <c r="C29" s="579" t="s">
        <v>783</v>
      </c>
      <c r="D29" s="579"/>
      <c r="E29" s="579"/>
    </row>
    <row r="30" spans="1:7" ht="28.5" customHeight="1" x14ac:dyDescent="0.25">
      <c r="A30" s="606"/>
      <c r="B30" s="251" t="s">
        <v>47</v>
      </c>
      <c r="C30" s="592" t="s">
        <v>718</v>
      </c>
      <c r="D30" s="581"/>
      <c r="E30" s="582"/>
    </row>
    <row r="31" spans="1:7" ht="15" customHeight="1" x14ac:dyDescent="0.25">
      <c r="A31" s="606"/>
      <c r="B31" s="596" t="s">
        <v>747</v>
      </c>
      <c r="C31" s="599" t="s">
        <v>733</v>
      </c>
      <c r="D31" s="249" t="s">
        <v>719</v>
      </c>
      <c r="E31" s="254" t="s">
        <v>720</v>
      </c>
      <c r="F31" s="254" t="s">
        <v>721</v>
      </c>
      <c r="G31" s="249" t="s">
        <v>722</v>
      </c>
    </row>
    <row r="32" spans="1:7" ht="45" x14ac:dyDescent="0.25">
      <c r="A32" s="606"/>
      <c r="B32" s="596"/>
      <c r="C32" s="600"/>
      <c r="D32" s="254">
        <v>5</v>
      </c>
      <c r="E32" s="249" t="s">
        <v>7</v>
      </c>
      <c r="F32" s="46" t="s">
        <v>723</v>
      </c>
      <c r="G32" s="195" t="s">
        <v>728</v>
      </c>
    </row>
    <row r="33" spans="1:7" ht="45" x14ac:dyDescent="0.25">
      <c r="A33" s="606"/>
      <c r="B33" s="596"/>
      <c r="C33" s="600"/>
      <c r="D33" s="254">
        <v>4</v>
      </c>
      <c r="E33" s="249" t="s">
        <v>8</v>
      </c>
      <c r="F33" s="46" t="s">
        <v>724</v>
      </c>
      <c r="G33" s="46" t="s">
        <v>729</v>
      </c>
    </row>
    <row r="34" spans="1:7" ht="30" x14ac:dyDescent="0.25">
      <c r="A34" s="606"/>
      <c r="B34" s="596"/>
      <c r="C34" s="600"/>
      <c r="D34" s="249">
        <v>3</v>
      </c>
      <c r="E34" s="249" t="s">
        <v>9</v>
      </c>
      <c r="F34" s="46" t="s">
        <v>725</v>
      </c>
      <c r="G34" s="46" t="s">
        <v>730</v>
      </c>
    </row>
    <row r="35" spans="1:7" ht="30" x14ac:dyDescent="0.25">
      <c r="A35" s="606"/>
      <c r="B35" s="596"/>
      <c r="C35" s="600"/>
      <c r="D35" s="249">
        <v>2</v>
      </c>
      <c r="E35" s="249" t="s">
        <v>10</v>
      </c>
      <c r="F35" s="46" t="s">
        <v>726</v>
      </c>
      <c r="G35" s="46" t="s">
        <v>731</v>
      </c>
    </row>
    <row r="36" spans="1:7" ht="45" x14ac:dyDescent="0.25">
      <c r="A36" s="606"/>
      <c r="B36" s="596"/>
      <c r="C36" s="600"/>
      <c r="D36" s="249">
        <v>1</v>
      </c>
      <c r="E36" s="249" t="s">
        <v>11</v>
      </c>
      <c r="F36" s="46" t="s">
        <v>727</v>
      </c>
      <c r="G36" s="46" t="s">
        <v>732</v>
      </c>
    </row>
    <row r="37" spans="1:7" ht="30" x14ac:dyDescent="0.25">
      <c r="A37" s="606"/>
      <c r="B37" s="596"/>
      <c r="C37" s="577" t="s">
        <v>734</v>
      </c>
      <c r="D37" s="249" t="s">
        <v>719</v>
      </c>
      <c r="E37" s="254" t="s">
        <v>735</v>
      </c>
      <c r="F37" s="598" t="s">
        <v>736</v>
      </c>
      <c r="G37" s="596"/>
    </row>
    <row r="38" spans="1:7" ht="177.75" customHeight="1" x14ac:dyDescent="0.25">
      <c r="A38" s="606"/>
      <c r="B38" s="596"/>
      <c r="C38" s="577"/>
      <c r="D38" s="249" t="s">
        <v>13</v>
      </c>
      <c r="E38" s="46" t="s">
        <v>745</v>
      </c>
      <c r="F38" s="597" t="s">
        <v>746</v>
      </c>
      <c r="G38" s="597"/>
    </row>
    <row r="39" spans="1:7" ht="186" customHeight="1" x14ac:dyDescent="0.25">
      <c r="A39" s="606"/>
      <c r="B39" s="596"/>
      <c r="C39" s="577"/>
      <c r="D39" s="249" t="s">
        <v>14</v>
      </c>
      <c r="E39" s="46" t="s">
        <v>739</v>
      </c>
      <c r="F39" s="579" t="s">
        <v>740</v>
      </c>
      <c r="G39" s="578"/>
    </row>
    <row r="40" spans="1:7" ht="217.5" customHeight="1" x14ac:dyDescent="0.25">
      <c r="A40" s="606"/>
      <c r="B40" s="596"/>
      <c r="C40" s="577"/>
      <c r="D40" s="249" t="s">
        <v>15</v>
      </c>
      <c r="E40" s="46" t="s">
        <v>741</v>
      </c>
      <c r="F40" s="579" t="s">
        <v>742</v>
      </c>
      <c r="G40" s="578"/>
    </row>
    <row r="41" spans="1:7" ht="162.75" customHeight="1" x14ac:dyDescent="0.25">
      <c r="A41" s="606"/>
      <c r="B41" s="596"/>
      <c r="C41" s="577"/>
      <c r="D41" s="249" t="s">
        <v>16</v>
      </c>
      <c r="E41" s="46" t="s">
        <v>737</v>
      </c>
      <c r="F41" s="579" t="s">
        <v>738</v>
      </c>
      <c r="G41" s="578"/>
    </row>
    <row r="42" spans="1:7" ht="201.75" customHeight="1" x14ac:dyDescent="0.25">
      <c r="A42" s="606"/>
      <c r="B42" s="596"/>
      <c r="C42" s="577"/>
      <c r="D42" s="249" t="s">
        <v>17</v>
      </c>
      <c r="E42" s="46" t="s">
        <v>743</v>
      </c>
      <c r="F42" s="579" t="s">
        <v>744</v>
      </c>
      <c r="G42" s="578"/>
    </row>
    <row r="43" spans="1:7" ht="276.75" customHeight="1" x14ac:dyDescent="0.25">
      <c r="A43" s="606"/>
      <c r="B43" s="256" t="s">
        <v>784</v>
      </c>
    </row>
    <row r="44" spans="1:7" ht="160.5" customHeight="1" x14ac:dyDescent="0.25">
      <c r="A44" s="606"/>
      <c r="B44" s="251"/>
      <c r="C44" s="579" t="s">
        <v>785</v>
      </c>
      <c r="D44" s="579"/>
      <c r="E44" s="579"/>
      <c r="F44" s="579"/>
    </row>
    <row r="45" spans="1:7" x14ac:dyDescent="0.25">
      <c r="A45" s="606"/>
      <c r="B45" s="256" t="s">
        <v>157</v>
      </c>
      <c r="C45" s="604" t="s">
        <v>748</v>
      </c>
      <c r="D45" s="604"/>
      <c r="E45" s="604"/>
      <c r="F45" s="252"/>
    </row>
    <row r="46" spans="1:7" ht="45" customHeight="1" x14ac:dyDescent="0.25">
      <c r="A46" s="606"/>
      <c r="B46" s="256" t="s">
        <v>176</v>
      </c>
      <c r="C46" s="601" t="s">
        <v>748</v>
      </c>
      <c r="D46" s="601"/>
      <c r="E46" s="601"/>
      <c r="F46" s="253" t="s">
        <v>755</v>
      </c>
    </row>
    <row r="47" spans="1:7" ht="52.5" customHeight="1" x14ac:dyDescent="0.25">
      <c r="A47" s="606"/>
      <c r="B47" s="256" t="s">
        <v>177</v>
      </c>
      <c r="C47" s="601" t="s">
        <v>754</v>
      </c>
      <c r="D47" s="601"/>
      <c r="E47" s="601"/>
      <c r="F47" s="253" t="s">
        <v>755</v>
      </c>
    </row>
    <row r="48" spans="1:7" ht="33.75" customHeight="1" x14ac:dyDescent="0.25">
      <c r="A48" s="606"/>
      <c r="B48" s="256" t="s">
        <v>178</v>
      </c>
      <c r="C48" s="601" t="s">
        <v>749</v>
      </c>
      <c r="D48" s="601"/>
      <c r="E48" s="601"/>
      <c r="F48" s="253" t="s">
        <v>755</v>
      </c>
    </row>
    <row r="49" spans="1:7" ht="30.75" customHeight="1" x14ac:dyDescent="0.25">
      <c r="A49" s="606"/>
      <c r="B49" s="256" t="s">
        <v>179</v>
      </c>
      <c r="C49" s="601" t="s">
        <v>750</v>
      </c>
      <c r="D49" s="601"/>
      <c r="E49" s="601"/>
      <c r="F49" s="253" t="s">
        <v>755</v>
      </c>
    </row>
    <row r="50" spans="1:7" ht="30" customHeight="1" x14ac:dyDescent="0.25">
      <c r="A50" s="606"/>
      <c r="B50" s="256" t="s">
        <v>180</v>
      </c>
      <c r="C50" s="601" t="s">
        <v>751</v>
      </c>
      <c r="D50" s="601"/>
      <c r="E50" s="601"/>
      <c r="F50" s="253" t="s">
        <v>755</v>
      </c>
    </row>
    <row r="51" spans="1:7" ht="45" customHeight="1" x14ac:dyDescent="0.25">
      <c r="A51" s="606"/>
      <c r="B51" s="256" t="s">
        <v>181</v>
      </c>
      <c r="C51" s="601" t="s">
        <v>752</v>
      </c>
      <c r="D51" s="601"/>
      <c r="E51" s="601"/>
      <c r="F51" s="253" t="s">
        <v>755</v>
      </c>
    </row>
    <row r="52" spans="1:7" ht="30" customHeight="1" x14ac:dyDescent="0.25">
      <c r="A52" s="606"/>
      <c r="B52" s="256" t="s">
        <v>182</v>
      </c>
      <c r="C52" s="601" t="s">
        <v>753</v>
      </c>
      <c r="D52" s="601"/>
      <c r="E52" s="601"/>
      <c r="F52" s="253" t="s">
        <v>755</v>
      </c>
    </row>
    <row r="53" spans="1:7" ht="62.25" customHeight="1" x14ac:dyDescent="0.25">
      <c r="A53" s="606"/>
      <c r="B53" s="257" t="s">
        <v>183</v>
      </c>
      <c r="C53" s="592" t="s">
        <v>756</v>
      </c>
      <c r="D53" s="602"/>
      <c r="E53" s="602"/>
      <c r="F53" s="603"/>
    </row>
    <row r="54" spans="1:7" x14ac:dyDescent="0.25">
      <c r="A54" s="606"/>
      <c r="B54" s="607" t="s">
        <v>184</v>
      </c>
      <c r="C54" s="601" t="s">
        <v>758</v>
      </c>
      <c r="D54" s="601"/>
      <c r="E54" s="601"/>
      <c r="F54" s="253" t="s">
        <v>141</v>
      </c>
    </row>
    <row r="55" spans="1:7" x14ac:dyDescent="0.25">
      <c r="A55" s="606"/>
      <c r="B55" s="608"/>
      <c r="C55" s="601" t="s">
        <v>757</v>
      </c>
      <c r="D55" s="601"/>
      <c r="E55" s="601"/>
      <c r="F55" s="253" t="s">
        <v>15</v>
      </c>
    </row>
    <row r="56" spans="1:7" x14ac:dyDescent="0.25">
      <c r="A56" s="606"/>
      <c r="B56" s="609"/>
      <c r="C56" s="601" t="s">
        <v>759</v>
      </c>
      <c r="D56" s="601"/>
      <c r="E56" s="601"/>
      <c r="F56" s="253" t="s">
        <v>133</v>
      </c>
    </row>
    <row r="57" spans="1:7" ht="52.5" customHeight="1" x14ac:dyDescent="0.25">
      <c r="A57" s="606"/>
      <c r="B57" s="257" t="s">
        <v>185</v>
      </c>
      <c r="C57" s="592" t="s">
        <v>761</v>
      </c>
      <c r="D57" s="602"/>
      <c r="E57" s="602"/>
      <c r="F57" s="603"/>
    </row>
    <row r="58" spans="1:7" ht="62.25" customHeight="1" x14ac:dyDescent="0.25">
      <c r="A58" s="606"/>
      <c r="B58" s="257" t="s">
        <v>186</v>
      </c>
      <c r="C58" s="592" t="s">
        <v>760</v>
      </c>
      <c r="D58" s="602"/>
      <c r="E58" s="602"/>
      <c r="F58" s="603"/>
    </row>
    <row r="59" spans="1:7" ht="30" x14ac:dyDescent="0.25">
      <c r="A59" s="606"/>
      <c r="B59" s="256" t="s">
        <v>187</v>
      </c>
      <c r="C59" s="579" t="s">
        <v>763</v>
      </c>
      <c r="D59" s="579"/>
      <c r="E59" s="579"/>
      <c r="F59" s="253" t="s">
        <v>755</v>
      </c>
    </row>
    <row r="60" spans="1:7" ht="30" x14ac:dyDescent="0.25">
      <c r="A60" s="606"/>
      <c r="B60" s="256" t="s">
        <v>188</v>
      </c>
      <c r="C60" s="579" t="s">
        <v>762</v>
      </c>
      <c r="D60" s="579"/>
      <c r="E60" s="579"/>
      <c r="F60" s="253" t="s">
        <v>755</v>
      </c>
    </row>
    <row r="61" spans="1:7" ht="30" x14ac:dyDescent="0.25">
      <c r="A61" s="606"/>
      <c r="B61" s="256" t="s">
        <v>630</v>
      </c>
      <c r="C61" s="601" t="s">
        <v>764</v>
      </c>
      <c r="D61" s="601"/>
      <c r="E61" s="601"/>
      <c r="F61" s="255" t="s">
        <v>755</v>
      </c>
    </row>
    <row r="62" spans="1:7" ht="185.25" customHeight="1" x14ac:dyDescent="0.25">
      <c r="A62" s="606"/>
      <c r="B62" s="589" t="s">
        <v>766</v>
      </c>
      <c r="C62" s="248" t="s">
        <v>768</v>
      </c>
      <c r="D62" s="248" t="s">
        <v>767</v>
      </c>
      <c r="E62" s="248" t="s">
        <v>188</v>
      </c>
      <c r="F62" s="248" t="s">
        <v>769</v>
      </c>
      <c r="G62" s="248" t="s">
        <v>770</v>
      </c>
    </row>
    <row r="63" spans="1:7" x14ac:dyDescent="0.25">
      <c r="A63" s="606"/>
      <c r="B63" s="593"/>
      <c r="C63" s="109" t="s">
        <v>141</v>
      </c>
      <c r="D63" s="46" t="s">
        <v>150</v>
      </c>
      <c r="E63" s="46" t="s">
        <v>150</v>
      </c>
      <c r="F63" s="236">
        <v>2</v>
      </c>
      <c r="G63" s="21">
        <v>2</v>
      </c>
    </row>
    <row r="64" spans="1:7" x14ac:dyDescent="0.25">
      <c r="A64" s="606"/>
      <c r="B64" s="593"/>
      <c r="C64" s="109" t="s">
        <v>141</v>
      </c>
      <c r="D64" s="46" t="s">
        <v>150</v>
      </c>
      <c r="E64" s="46" t="s">
        <v>151</v>
      </c>
      <c r="F64" s="236">
        <v>2</v>
      </c>
      <c r="G64" s="21">
        <v>1</v>
      </c>
    </row>
    <row r="65" spans="1:8" x14ac:dyDescent="0.25">
      <c r="A65" s="606"/>
      <c r="B65" s="593"/>
      <c r="C65" s="109" t="s">
        <v>141</v>
      </c>
      <c r="D65" s="46" t="s">
        <v>150</v>
      </c>
      <c r="E65" s="46" t="s">
        <v>771</v>
      </c>
      <c r="F65" s="236">
        <v>2</v>
      </c>
      <c r="G65" s="21">
        <v>0</v>
      </c>
    </row>
    <row r="66" spans="1:8" x14ac:dyDescent="0.25">
      <c r="A66" s="606"/>
      <c r="B66" s="593"/>
      <c r="C66" s="109" t="s">
        <v>141</v>
      </c>
      <c r="D66" s="46" t="s">
        <v>771</v>
      </c>
      <c r="E66" s="46" t="s">
        <v>150</v>
      </c>
      <c r="F66" s="236">
        <v>0</v>
      </c>
      <c r="G66" s="21">
        <v>2</v>
      </c>
    </row>
    <row r="67" spans="1:8" x14ac:dyDescent="0.25">
      <c r="A67" s="606"/>
      <c r="B67" s="593"/>
      <c r="C67" s="46" t="s">
        <v>15</v>
      </c>
      <c r="D67" s="46" t="s">
        <v>150</v>
      </c>
      <c r="E67" s="46" t="s">
        <v>150</v>
      </c>
      <c r="F67" s="236">
        <v>1</v>
      </c>
      <c r="G67" s="21">
        <v>1</v>
      </c>
    </row>
    <row r="68" spans="1:8" x14ac:dyDescent="0.25">
      <c r="A68" s="606"/>
      <c r="B68" s="593"/>
      <c r="C68" s="46" t="s">
        <v>15</v>
      </c>
      <c r="D68" s="46" t="s">
        <v>150</v>
      </c>
      <c r="E68" s="46" t="s">
        <v>151</v>
      </c>
      <c r="F68" s="236">
        <v>1</v>
      </c>
      <c r="G68" s="21">
        <v>0</v>
      </c>
    </row>
    <row r="69" spans="1:8" x14ac:dyDescent="0.25">
      <c r="A69" s="606"/>
      <c r="B69" s="593"/>
      <c r="C69" s="46" t="s">
        <v>15</v>
      </c>
      <c r="D69" s="46" t="s">
        <v>150</v>
      </c>
      <c r="E69" s="46" t="s">
        <v>771</v>
      </c>
      <c r="F69" s="236">
        <v>1</v>
      </c>
      <c r="G69" s="21">
        <v>0</v>
      </c>
    </row>
    <row r="70" spans="1:8" x14ac:dyDescent="0.25">
      <c r="A70" s="606"/>
      <c r="B70" s="594"/>
      <c r="C70" s="46" t="s">
        <v>15</v>
      </c>
      <c r="D70" s="46" t="s">
        <v>771</v>
      </c>
      <c r="E70" s="46" t="s">
        <v>150</v>
      </c>
      <c r="F70" s="236">
        <v>0</v>
      </c>
      <c r="G70" s="21">
        <v>1</v>
      </c>
    </row>
    <row r="71" spans="1:8" x14ac:dyDescent="0.25">
      <c r="A71" s="606"/>
      <c r="B71" s="605" t="s">
        <v>765</v>
      </c>
      <c r="C71" s="604" t="s">
        <v>155</v>
      </c>
      <c r="D71" s="604"/>
      <c r="E71" s="604" t="s">
        <v>772</v>
      </c>
      <c r="F71" s="604"/>
      <c r="G71" s="604"/>
    </row>
    <row r="72" spans="1:8" x14ac:dyDescent="0.25">
      <c r="A72" s="606"/>
      <c r="B72" s="605"/>
      <c r="C72" s="604" t="s">
        <v>229</v>
      </c>
      <c r="D72" s="604"/>
      <c r="E72" s="604" t="s">
        <v>773</v>
      </c>
      <c r="F72" s="604"/>
      <c r="G72" s="604"/>
    </row>
    <row r="73" spans="1:8" x14ac:dyDescent="0.25">
      <c r="A73" s="606"/>
      <c r="B73" s="605"/>
      <c r="C73" s="604" t="s">
        <v>226</v>
      </c>
      <c r="D73" s="604"/>
      <c r="E73" s="604" t="s">
        <v>774</v>
      </c>
      <c r="F73" s="604"/>
      <c r="G73" s="604"/>
    </row>
    <row r="74" spans="1:8" ht="101.25" customHeight="1" x14ac:dyDescent="0.25">
      <c r="A74" s="606"/>
      <c r="B74" s="248" t="s">
        <v>51</v>
      </c>
      <c r="C74" s="579" t="s">
        <v>786</v>
      </c>
      <c r="D74" s="578"/>
      <c r="E74" s="578"/>
      <c r="F74" s="578"/>
      <c r="G74" s="578"/>
    </row>
    <row r="75" spans="1:8" ht="32.25" customHeight="1" x14ac:dyDescent="0.25">
      <c r="A75" s="606"/>
      <c r="B75" s="248" t="s">
        <v>775</v>
      </c>
      <c r="C75" s="592" t="s">
        <v>787</v>
      </c>
      <c r="D75" s="602"/>
      <c r="E75" s="602"/>
      <c r="F75" s="602"/>
      <c r="G75" s="603"/>
    </row>
    <row r="76" spans="1:8" ht="98.25" customHeight="1" x14ac:dyDescent="0.25">
      <c r="A76" s="606"/>
      <c r="B76" s="605" t="s">
        <v>788</v>
      </c>
      <c r="C76" s="254" t="s">
        <v>652</v>
      </c>
      <c r="D76" s="254" t="s">
        <v>653</v>
      </c>
      <c r="E76" s="254" t="s">
        <v>654</v>
      </c>
      <c r="F76" s="254" t="s">
        <v>164</v>
      </c>
      <c r="G76" s="254" t="s">
        <v>32</v>
      </c>
      <c r="H76" s="254" t="s">
        <v>655</v>
      </c>
    </row>
    <row r="77" spans="1:8" ht="102.75" customHeight="1" x14ac:dyDescent="0.25">
      <c r="A77" s="606"/>
      <c r="B77" s="605"/>
      <c r="C77" s="46" t="s">
        <v>789</v>
      </c>
      <c r="D77" s="46" t="s">
        <v>776</v>
      </c>
      <c r="E77" s="46" t="s">
        <v>790</v>
      </c>
      <c r="F77" s="46" t="s">
        <v>791</v>
      </c>
      <c r="G77" s="46" t="s">
        <v>792</v>
      </c>
      <c r="H77" s="46" t="s">
        <v>777</v>
      </c>
    </row>
    <row r="80" spans="1:8" ht="15" customHeight="1" x14ac:dyDescent="0.25">
      <c r="A80" s="613" t="s">
        <v>658</v>
      </c>
      <c r="B80" s="46" t="s">
        <v>632</v>
      </c>
      <c r="C80" s="580" t="s">
        <v>796</v>
      </c>
      <c r="D80" s="581"/>
      <c r="E80" s="581"/>
      <c r="F80" s="582"/>
    </row>
    <row r="81" spans="1:6" ht="30" x14ac:dyDescent="0.25">
      <c r="A81" s="613"/>
      <c r="B81" s="46" t="s">
        <v>633</v>
      </c>
      <c r="C81" s="580" t="s">
        <v>808</v>
      </c>
      <c r="D81" s="581"/>
      <c r="E81" s="581"/>
      <c r="F81" s="582"/>
    </row>
    <row r="82" spans="1:6" x14ac:dyDescent="0.25">
      <c r="A82" s="613"/>
      <c r="B82" s="46" t="s">
        <v>634</v>
      </c>
      <c r="C82" s="580" t="s">
        <v>797</v>
      </c>
      <c r="D82" s="581"/>
      <c r="E82" s="581"/>
      <c r="F82" s="582"/>
    </row>
    <row r="83" spans="1:6" x14ac:dyDescent="0.25">
      <c r="A83" s="613"/>
      <c r="B83" s="46" t="s">
        <v>588</v>
      </c>
      <c r="C83" s="580" t="s">
        <v>798</v>
      </c>
      <c r="D83" s="581"/>
      <c r="E83" s="581"/>
      <c r="F83" s="582"/>
    </row>
    <row r="84" spans="1:6" x14ac:dyDescent="0.25">
      <c r="A84" s="613"/>
      <c r="B84" s="46" t="s">
        <v>587</v>
      </c>
      <c r="C84" s="580" t="s">
        <v>799</v>
      </c>
      <c r="D84" s="581"/>
      <c r="E84" s="581"/>
      <c r="F84" s="582"/>
    </row>
    <row r="85" spans="1:6" ht="30" x14ac:dyDescent="0.25">
      <c r="A85" s="613"/>
      <c r="B85" s="46" t="s">
        <v>635</v>
      </c>
      <c r="C85" s="580" t="s">
        <v>809</v>
      </c>
      <c r="D85" s="581"/>
      <c r="E85" s="581"/>
      <c r="F85" s="582"/>
    </row>
    <row r="86" spans="1:6" ht="45" x14ac:dyDescent="0.25">
      <c r="A86" s="613"/>
      <c r="B86" s="46" t="s">
        <v>810</v>
      </c>
      <c r="C86" s="580" t="s">
        <v>811</v>
      </c>
      <c r="D86" s="581"/>
      <c r="E86" s="581"/>
      <c r="F86" s="582"/>
    </row>
    <row r="87" spans="1:6" ht="77.25" customHeight="1" x14ac:dyDescent="0.25">
      <c r="A87" s="613"/>
      <c r="B87" s="241" t="s">
        <v>624</v>
      </c>
      <c r="C87" s="592" t="s">
        <v>800</v>
      </c>
      <c r="D87" s="581"/>
      <c r="E87" s="581"/>
      <c r="F87" s="582"/>
    </row>
    <row r="88" spans="1:6" x14ac:dyDescent="0.25">
      <c r="A88" s="613"/>
      <c r="B88" s="241" t="s">
        <v>625</v>
      </c>
      <c r="C88" s="580" t="s">
        <v>801</v>
      </c>
      <c r="D88" s="581"/>
      <c r="E88" s="581"/>
      <c r="F88" s="582"/>
    </row>
    <row r="89" spans="1:6" x14ac:dyDescent="0.25">
      <c r="A89" s="613"/>
      <c r="B89" s="241" t="s">
        <v>626</v>
      </c>
      <c r="C89" s="580" t="s">
        <v>802</v>
      </c>
      <c r="D89" s="581"/>
      <c r="E89" s="581"/>
      <c r="F89" s="582"/>
    </row>
    <row r="90" spans="1:6" x14ac:dyDescent="0.25">
      <c r="A90" s="613"/>
      <c r="B90" s="241" t="s">
        <v>627</v>
      </c>
      <c r="C90" s="580" t="s">
        <v>803</v>
      </c>
      <c r="D90" s="581"/>
      <c r="E90" s="581"/>
      <c r="F90" s="582"/>
    </row>
    <row r="91" spans="1:6" x14ac:dyDescent="0.25">
      <c r="A91" s="613"/>
      <c r="B91" s="241" t="s">
        <v>628</v>
      </c>
      <c r="C91" s="580" t="s">
        <v>804</v>
      </c>
      <c r="D91" s="581"/>
      <c r="E91" s="581"/>
      <c r="F91" s="582"/>
    </row>
    <row r="92" spans="1:6" x14ac:dyDescent="0.25">
      <c r="A92" s="613"/>
      <c r="B92" s="241" t="s">
        <v>683</v>
      </c>
      <c r="C92" s="580" t="s">
        <v>805</v>
      </c>
      <c r="D92" s="581"/>
      <c r="E92" s="581"/>
      <c r="F92" s="582"/>
    </row>
    <row r="93" spans="1:6" x14ac:dyDescent="0.25">
      <c r="A93" s="613"/>
      <c r="B93" s="241" t="s">
        <v>684</v>
      </c>
      <c r="C93" s="580" t="s">
        <v>806</v>
      </c>
      <c r="D93" s="581"/>
      <c r="E93" s="581"/>
      <c r="F93" s="582"/>
    </row>
    <row r="94" spans="1:6" x14ac:dyDescent="0.25">
      <c r="A94" s="613"/>
      <c r="B94" s="241" t="s">
        <v>620</v>
      </c>
      <c r="C94" s="580" t="s">
        <v>807</v>
      </c>
      <c r="D94" s="581"/>
      <c r="E94" s="581"/>
      <c r="F94" s="582"/>
    </row>
    <row r="95" spans="1:6" ht="51" customHeight="1" x14ac:dyDescent="0.25">
      <c r="A95" s="613"/>
      <c r="B95" s="241" t="s">
        <v>812</v>
      </c>
      <c r="C95" s="592" t="s">
        <v>813</v>
      </c>
      <c r="D95" s="603"/>
      <c r="E95" s="241" t="s">
        <v>814</v>
      </c>
      <c r="F95" s="248" t="s">
        <v>815</v>
      </c>
    </row>
    <row r="96" spans="1:6" ht="57.75" customHeight="1" x14ac:dyDescent="0.25">
      <c r="A96" s="613"/>
      <c r="B96" s="241" t="s">
        <v>631</v>
      </c>
      <c r="C96" s="579" t="s">
        <v>816</v>
      </c>
      <c r="D96" s="579"/>
      <c r="E96" s="241" t="s">
        <v>817</v>
      </c>
      <c r="F96" s="248" t="s">
        <v>818</v>
      </c>
    </row>
    <row r="97" spans="1:6" ht="25.5" x14ac:dyDescent="0.25">
      <c r="A97" s="613"/>
      <c r="B97" s="241" t="s">
        <v>819</v>
      </c>
      <c r="C97" s="610" t="s">
        <v>820</v>
      </c>
      <c r="D97" s="611"/>
      <c r="E97" s="611"/>
      <c r="F97" s="612"/>
    </row>
    <row r="101" spans="1:6" ht="15" customHeight="1" x14ac:dyDescent="0.25"/>
    <row r="107" spans="1:6" ht="15" customHeight="1" x14ac:dyDescent="0.25"/>
  </sheetData>
  <mergeCells count="84">
    <mergeCell ref="C97:F97"/>
    <mergeCell ref="A80:A97"/>
    <mergeCell ref="C87:F87"/>
    <mergeCell ref="C88:F88"/>
    <mergeCell ref="C89:F89"/>
    <mergeCell ref="C90:F90"/>
    <mergeCell ref="C91:F91"/>
    <mergeCell ref="C92:F92"/>
    <mergeCell ref="C80:F80"/>
    <mergeCell ref="C81:F81"/>
    <mergeCell ref="C82:F82"/>
    <mergeCell ref="C83:F83"/>
    <mergeCell ref="C84:F84"/>
    <mergeCell ref="C85:F85"/>
    <mergeCell ref="C86:F86"/>
    <mergeCell ref="C93:F93"/>
    <mergeCell ref="C94:F94"/>
    <mergeCell ref="C95:D95"/>
    <mergeCell ref="C96:D96"/>
    <mergeCell ref="C74:G74"/>
    <mergeCell ref="C75:G75"/>
    <mergeCell ref="B76:B77"/>
    <mergeCell ref="A7:A77"/>
    <mergeCell ref="B71:B73"/>
    <mergeCell ref="C71:D71"/>
    <mergeCell ref="C72:D72"/>
    <mergeCell ref="C73:D73"/>
    <mergeCell ref="B54:B56"/>
    <mergeCell ref="C55:E55"/>
    <mergeCell ref="C56:E56"/>
    <mergeCell ref="B62:B70"/>
    <mergeCell ref="C58:F58"/>
    <mergeCell ref="C45:E45"/>
    <mergeCell ref="C46:E46"/>
    <mergeCell ref="C47:E47"/>
    <mergeCell ref="C48:E48"/>
    <mergeCell ref="C49:E49"/>
    <mergeCell ref="E71:G71"/>
    <mergeCell ref="E72:G72"/>
    <mergeCell ref="E73:G73"/>
    <mergeCell ref="C59:E59"/>
    <mergeCell ref="C60:E60"/>
    <mergeCell ref="C61:E61"/>
    <mergeCell ref="C50:E50"/>
    <mergeCell ref="C51:E51"/>
    <mergeCell ref="C53:F53"/>
    <mergeCell ref="C57:F57"/>
    <mergeCell ref="C52:E52"/>
    <mergeCell ref="C54:E54"/>
    <mergeCell ref="C44:F44"/>
    <mergeCell ref="C37:C42"/>
    <mergeCell ref="B31:B42"/>
    <mergeCell ref="F38:G38"/>
    <mergeCell ref="F37:G37"/>
    <mergeCell ref="F40:G40"/>
    <mergeCell ref="F39:G39"/>
    <mergeCell ref="F41:G41"/>
    <mergeCell ref="F42:G42"/>
    <mergeCell ref="C31:C36"/>
    <mergeCell ref="C29:E29"/>
    <mergeCell ref="C30:E30"/>
    <mergeCell ref="B15:B18"/>
    <mergeCell ref="C15:C18"/>
    <mergeCell ref="B20:B28"/>
    <mergeCell ref="D23:E23"/>
    <mergeCell ref="D24:E24"/>
    <mergeCell ref="D25:E25"/>
    <mergeCell ref="D26:E26"/>
    <mergeCell ref="D27:E27"/>
    <mergeCell ref="D28:E28"/>
    <mergeCell ref="D21:E21"/>
    <mergeCell ref="D22:E22"/>
    <mergeCell ref="A2:A4"/>
    <mergeCell ref="B2:B4"/>
    <mergeCell ref="C7:E7"/>
    <mergeCell ref="C8:E8"/>
    <mergeCell ref="D20:E20"/>
    <mergeCell ref="C9:E9"/>
    <mergeCell ref="C10:E10"/>
    <mergeCell ref="D11:D14"/>
    <mergeCell ref="B11:B14"/>
    <mergeCell ref="C11:C14"/>
    <mergeCell ref="D15:D18"/>
    <mergeCell ref="C19:E1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Contexto</vt:lpstr>
      <vt:lpstr>Calific impacto riesgos corrupc</vt:lpstr>
      <vt:lpstr>Mapa de riesgo </vt:lpstr>
      <vt:lpstr>Mapa de Riesgos</vt:lpstr>
      <vt:lpstr>Validacion</vt:lpstr>
      <vt:lpstr>DATOS </vt:lpstr>
      <vt:lpstr>Registro de incidente</vt:lpstr>
      <vt:lpstr>Datos</vt:lpstr>
      <vt:lpstr>Instructivo</vt:lpstr>
      <vt:lpstr>'DATOS '!Asumir_Riesgo</vt:lpstr>
      <vt:lpstr>'DATOS '!tratamiento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Sandra Ximena Florez Murcia</cp:lastModifiedBy>
  <cp:lastPrinted>2019-01-31T17:16:13Z</cp:lastPrinted>
  <dcterms:created xsi:type="dcterms:W3CDTF">2017-12-21T14:02:03Z</dcterms:created>
  <dcterms:modified xsi:type="dcterms:W3CDTF">2020-11-02T00:14:38Z</dcterms:modified>
</cp:coreProperties>
</file>