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0" yWindow="-120" windowWidth="20730" windowHeight="11160" tabRatio="614" activeTab="2"/>
  </bookViews>
  <sheets>
    <sheet name="Contexto" sheetId="45" r:id="rId1"/>
    <sheet name="Calific impacto riesgos corrupc" sheetId="42" state="hidden" r:id="rId2"/>
    <sheet name="Mapa de riesgo " sheetId="40" r:id="rId3"/>
    <sheet name="Mapa de Riesgos" sheetId="46" state="hidden" r:id="rId4"/>
    <sheet name="Validacion" sheetId="33" state="hidden" r:id="rId5"/>
    <sheet name="DATOS " sheetId="39" state="hidden" r:id="rId6"/>
    <sheet name="Registro de incidente" sheetId="47" r:id="rId7"/>
    <sheet name="Datos" sheetId="48" r:id="rId8"/>
    <sheet name="Instructivo" sheetId="50"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2" hidden="1">'Mapa de riesgo '!$D$32:$D$35</definedName>
    <definedName name="_xlnm._FilterDatabase" localSheetId="3" hidden="1">'Mapa de Riesgos'!$A$8:$DY$62</definedName>
    <definedName name="ACEPTABLE" localSheetId="1">#REF!*#REF!&lt;10</definedName>
    <definedName name="ACEPTABLE" localSheetId="0">#REF!*#REF!&lt;10</definedName>
    <definedName name="ACEPTABLE" localSheetId="2">#REF!*#REF!&lt;10</definedName>
    <definedName name="ACEPTABLE" localSheetId="3">#REF!*#REF!&lt;10</definedName>
    <definedName name="ACEPTABLE">#REF!*#REF!&lt;10</definedName>
    <definedName name="AGENTE" localSheetId="1">'[1]LISTA PARA VALIDACION'!#REF!</definedName>
    <definedName name="AGENTE" localSheetId="0">'[2]LISTA PARA VALIDACION'!#REF!</definedName>
    <definedName name="AGENTE" localSheetId="2">'[1]LISTA PARA VALIDACION'!#REF!</definedName>
    <definedName name="AGENTE" localSheetId="3">'[1]LISTA PARA VALIDACION'!#REF!</definedName>
    <definedName name="AGENTE">'[1]LISTA PARA VALIDACION'!#REF!</definedName>
    <definedName name="Asumir_Riesgo" localSheetId="1">#REF!</definedName>
    <definedName name="Asumir_Riesgo" localSheetId="0">[3]DATOS!$A$22:$A$24</definedName>
    <definedName name="Asumir_Riesgo" localSheetId="5">'DATOS '!$A$24:$A$27</definedName>
    <definedName name="Asumir_Riesgo" localSheetId="2">#REF!</definedName>
    <definedName name="Asumir_Riesgo" localSheetId="3">#REF!</definedName>
    <definedName name="Asumir_Riesgo">#REF!</definedName>
    <definedName name="CLASES" localSheetId="1">#REF!</definedName>
    <definedName name="CLASES" localSheetId="0">#REF!</definedName>
    <definedName name="CLASES" localSheetId="2">#REF!</definedName>
    <definedName name="CLASES" localSheetId="3">#REF!</definedName>
    <definedName name="CLASES">#REF!</definedName>
    <definedName name="CLASIFICACIONRIESGOS" localSheetId="0">'[2]LISTA PARA VALIDACION'!$A$381:$A$387</definedName>
    <definedName name="CLASIFICACIONRIESGOS">'[1]LISTA PARA VALIDACION'!$A$381:$A$387</definedName>
    <definedName name="CONTROL" localSheetId="1">#REF!</definedName>
    <definedName name="CONTROL" localSheetId="0">#REF!</definedName>
    <definedName name="CONTROL" localSheetId="2">#REF!</definedName>
    <definedName name="CONTROL" localSheetId="3">#REF!</definedName>
    <definedName name="CONTROL">#REF!</definedName>
    <definedName name="D" localSheetId="0">'[4]LISTA PARA VALIDACION'!$A$521:$A$525</definedName>
    <definedName name="D">'[5]LISTA PARA VALIDACION'!$A$521:$A$525</definedName>
    <definedName name="DD" localSheetId="0">'[4]LISTA PARA VALIDACION'!$A$8:$A$51</definedName>
    <definedName name="DD">'[5]LISTA PARA VALIDACION'!$A$8:$A$51</definedName>
    <definedName name="DEPENDENCIA1" localSheetId="0">'[2]LISTA PARA VALIDACION'!$A$7:$A$51</definedName>
    <definedName name="DEPENDENCIA1">'[1]LISTA PARA VALIDACION'!$A$7:$A$51</definedName>
    <definedName name="DEPENDENCIAS" localSheetId="0">'[2]LISTA PARA VALIDACION'!$A$8:$A$51</definedName>
    <definedName name="DEPENDENCIAS">'[1]LISTA PARA VALIDACION'!$A$8:$A$51</definedName>
    <definedName name="DIRECCIONES1" localSheetId="1">'[1]LISTA PARA VALIDACION'!#REF!</definedName>
    <definedName name="DIRECCIONES1" localSheetId="0">'[2]LISTA PARA VALIDACION'!#REF!</definedName>
    <definedName name="DIRECCIONES1" localSheetId="2">'[1]LISTA PARA VALIDACION'!#REF!</definedName>
    <definedName name="DIRECCIONES1" localSheetId="3">'[1]LISTA PARA VALIDACION'!#REF!</definedName>
    <definedName name="DIRECCIONES1">'[1]LISTA PARA VALIDACION'!#REF!</definedName>
    <definedName name="direcciones2" localSheetId="1">'[1]LISTA PARA VALIDACION'!#REF!</definedName>
    <definedName name="direcciones2" localSheetId="0">'[2]LISTA PARA VALIDACION'!#REF!</definedName>
    <definedName name="direcciones2" localSheetId="2">'[1]LISTA PARA VALIDACION'!#REF!</definedName>
    <definedName name="direcciones2" localSheetId="3">'[1]LISTA PARA VALIDACION'!#REF!</definedName>
    <definedName name="direcciones2">'[1]LISTA PARA VALIDACION'!#REF!</definedName>
    <definedName name="efectos1" localSheetId="0">'[2]LISTA PARA VALIDACION'!$A$362:$A$366</definedName>
    <definedName name="efectos1">'[1]LISTA PARA VALIDACION'!$A$362:$A$366</definedName>
    <definedName name="ESTADOS">[6]Hoja1!$B$200:$B$203</definedName>
    <definedName name="FACTOR" localSheetId="1">#REF!</definedName>
    <definedName name="FACTOR" localSheetId="0">#REF!</definedName>
    <definedName name="FACTOR" localSheetId="2">#REF!</definedName>
    <definedName name="FACTOR" localSheetId="3">#REF!</definedName>
    <definedName name="FACTOR">#REF!</definedName>
    <definedName name="FUENTE" localSheetId="1">'[1]LISTA PARA VALIDACION'!#REF!</definedName>
    <definedName name="FUENTE" localSheetId="0">'[2]LISTA PARA VALIDACION'!#REF!</definedName>
    <definedName name="FUENTE" localSheetId="2">'[1]LISTA PARA VALIDACION'!#REF!</definedName>
    <definedName name="FUENTE" localSheetId="3">'[1]LISTA PARA VALIDACION'!#REF!</definedName>
    <definedName name="FUENTE">'[1]LISTA PARA VALIDACION'!#REF!</definedName>
    <definedName name="GERENCIA" localSheetId="1">'[1]LISTA PARA VALIDACION'!#REF!</definedName>
    <definedName name="GERENCIA" localSheetId="0">'[2]LISTA PARA VALIDACION'!#REF!</definedName>
    <definedName name="GERENCIA" localSheetId="2">'[1]LISTA PARA VALIDACION'!#REF!</definedName>
    <definedName name="GERENCIA" localSheetId="3">'[1]LISTA PARA VALIDACION'!#REF!</definedName>
    <definedName name="GERENCIA">'[1]LISTA PARA VALIDACION'!#REF!</definedName>
    <definedName name="GERENCIA1" localSheetId="1">'[1]LISTA PARA VALIDACION'!#REF!</definedName>
    <definedName name="GERENCIA1" localSheetId="0">'[2]LISTA PARA VALIDACION'!#REF!</definedName>
    <definedName name="GERENCIA1" localSheetId="2">'[1]LISTA PARA VALIDACION'!#REF!</definedName>
    <definedName name="GERENCIA1" localSheetId="3">'[1]LISTA PARA VALIDACION'!#REF!</definedName>
    <definedName name="GERENCIA1">'[1]LISTA PARA VALIDACION'!#REF!</definedName>
    <definedName name="GERENCIAS" localSheetId="1">#REF!</definedName>
    <definedName name="GERENCIAS" localSheetId="0">#REF!</definedName>
    <definedName name="GERENCIAS" localSheetId="2">#REF!</definedName>
    <definedName name="GERENCIAS" localSheetId="3">#REF!</definedName>
    <definedName name="GERENCIAS">#REF!</definedName>
    <definedName name="macroproceso1" localSheetId="0">'[2]LISTA PARA VALIDACION'!$A$73:$A$120</definedName>
    <definedName name="macroproceso1">'[1]LISTA PARA VALIDACION'!$A$73:$A$120</definedName>
    <definedName name="MARCA1" localSheetId="0">'[2]LISTA PARA VALIDACION'!$B$396:$B$397</definedName>
    <definedName name="MARCA1">'[1]LISTA PARA VALIDACION'!$B$396:$B$397</definedName>
    <definedName name="MEDIDAS" localSheetId="0">'[2]LISTA PARA VALIDACION'!$A$402:$A$410</definedName>
    <definedName name="MEDIDAS">'[1]LISTA PARA VALIDACION'!$A$402:$A$410</definedName>
    <definedName name="NCONTROL" localSheetId="1">#REF!</definedName>
    <definedName name="NCONTROL" localSheetId="0">#REF!</definedName>
    <definedName name="NCONTROL" localSheetId="2">#REF!</definedName>
    <definedName name="NCONTROL" localSheetId="3">#REF!</definedName>
    <definedName name="NCONTROL">#REF!</definedName>
    <definedName name="NIVEL0" localSheetId="1">'[1]LISTA PARA VALIDACION'!#REF!</definedName>
    <definedName name="NIVEL0" localSheetId="0">'[2]LISTA PARA VALIDACION'!#REF!</definedName>
    <definedName name="NIVEL0" localSheetId="2">'[1]LISTA PARA VALIDACION'!#REF!</definedName>
    <definedName name="NIVEL0" localSheetId="3">'[1]LISTA PARA VALIDACION'!#REF!</definedName>
    <definedName name="NIVEL0">'[1]LISTA PARA VALIDACION'!#REF!</definedName>
    <definedName name="Nivel1" localSheetId="1">#REF!</definedName>
    <definedName name="Nivel1" localSheetId="0">#REF!</definedName>
    <definedName name="Nivel1" localSheetId="2">#REF!</definedName>
    <definedName name="Nivel1" localSheetId="3">#REF!</definedName>
    <definedName name="Nivel1">#REF!</definedName>
    <definedName name="nivel2" localSheetId="1">#REF!</definedName>
    <definedName name="nivel2" localSheetId="0">#REF!</definedName>
    <definedName name="nivel2" localSheetId="2">#REF!</definedName>
    <definedName name="nivel2" localSheetId="3">#REF!</definedName>
    <definedName name="nivel2">#REF!</definedName>
    <definedName name="Nivel3" localSheetId="1">#REF!</definedName>
    <definedName name="Nivel3" localSheetId="0">#REF!</definedName>
    <definedName name="Nivel3" localSheetId="2">#REF!</definedName>
    <definedName name="Nivel3" localSheetId="3">#REF!</definedName>
    <definedName name="Nivel3">#REF!</definedName>
    <definedName name="Nivel4" localSheetId="1">#REF!</definedName>
    <definedName name="Nivel4" localSheetId="0">#REF!</definedName>
    <definedName name="Nivel4" localSheetId="2">#REF!</definedName>
    <definedName name="Nivel4" localSheetId="3">#REF!</definedName>
    <definedName name="Nivel4">#REF!</definedName>
    <definedName name="nIVEL5" localSheetId="1">#REF!</definedName>
    <definedName name="nIVEL5" localSheetId="0">#REF!</definedName>
    <definedName name="nIVEL5" localSheetId="2">#REF!</definedName>
    <definedName name="nIVEL5" localSheetId="3">#REF!</definedName>
    <definedName name="nIVEL5">#REF!</definedName>
    <definedName name="Nivel6" localSheetId="1">#REF!</definedName>
    <definedName name="Nivel6" localSheetId="0">#REF!</definedName>
    <definedName name="Nivel6" localSheetId="2">#REF!</definedName>
    <definedName name="Nivel6" localSheetId="3">#REF!</definedName>
    <definedName name="Nivel6">#REF!</definedName>
    <definedName name="NOMBRE" localSheetId="1">#REF!</definedName>
    <definedName name="NOMBRE" localSheetId="0">#REF!</definedName>
    <definedName name="NOMBRE" localSheetId="2">#REF!</definedName>
    <definedName name="NOMBRE" localSheetId="3">#REF!</definedName>
    <definedName name="NOMBRE">#REF!</definedName>
    <definedName name="NUMERO" localSheetId="1">#REF!</definedName>
    <definedName name="NUMERO" localSheetId="0">#REF!</definedName>
    <definedName name="NUMERO" localSheetId="2">#REF!</definedName>
    <definedName name="NUMERO" localSheetId="3">#REF!</definedName>
    <definedName name="NUMERO">#REF!</definedName>
    <definedName name="OBJETIVOS" localSheetId="0">'[2]LISTA PARA VALIDACION'!$A$54:$A$60</definedName>
    <definedName name="OBJETIVOS">'[1]LISTA PARA VALIDACION'!$A$54:$A$60</definedName>
    <definedName name="PESO" localSheetId="1">#REF!</definedName>
    <definedName name="PESO" localSheetId="0">#REF!</definedName>
    <definedName name="PESO" localSheetId="2">#REF!</definedName>
    <definedName name="PESO" localSheetId="3">#REF!</definedName>
    <definedName name="PESO">#REF!</definedName>
    <definedName name="Peso2" localSheetId="1">#REF!</definedName>
    <definedName name="Peso2" localSheetId="0">#REF!</definedName>
    <definedName name="Peso2" localSheetId="2">#REF!</definedName>
    <definedName name="Peso2" localSheetId="3">#REF!</definedName>
    <definedName name="Peso2">#REF!</definedName>
    <definedName name="PESOS" localSheetId="1">#REF!</definedName>
    <definedName name="PESOS" localSheetId="0">#REF!</definedName>
    <definedName name="PESOS" localSheetId="2">#REF!</definedName>
    <definedName name="PESOS" localSheetId="3">#REF!</definedName>
    <definedName name="PESOS">#REF!</definedName>
    <definedName name="PROCEDIMIENTOS" localSheetId="0">'[2]LISTA PARA VALIDACION'!$A$133:$A$270</definedName>
    <definedName name="PROCEDIMIENTOS">'[1]LISTA PARA VALIDACION'!$A$133:$A$270</definedName>
    <definedName name="PROCESO" localSheetId="1">#REF!</definedName>
    <definedName name="PROCESO" localSheetId="0">#REF!</definedName>
    <definedName name="PROCESO" localSheetId="2">#REF!</definedName>
    <definedName name="PROCESO" localSheetId="3">#REF!</definedName>
    <definedName name="PROCESO">#REF!</definedName>
    <definedName name="RESPONSABILIDAD1" localSheetId="0">'[2]LISTA PARA VALIDACION'!$A$521:$A$525</definedName>
    <definedName name="RESPONSABILIDAD1">'[1]LISTA PARA VALIDACION'!$A$521:$A$525</definedName>
    <definedName name="rS" localSheetId="1">#REF!</definedName>
    <definedName name="rS" localSheetId="0">#REF!</definedName>
    <definedName name="rS" localSheetId="2">#REF!</definedName>
    <definedName name="rS" localSheetId="3">#REF!</definedName>
    <definedName name="rS">#REF!</definedName>
    <definedName name="tipo_riesgo">[7]Hoja3!$A$2:$A$9</definedName>
    <definedName name="tratamiento" localSheetId="1">#REF!</definedName>
    <definedName name="tratamiento" localSheetId="5">'DATOS '!$A$24:$A$27</definedName>
    <definedName name="tratamiento" localSheetId="2">#REF!</definedName>
    <definedName name="tratamiento" localSheetId="3">#REF!</definedName>
    <definedName name="tratamiento">#REF!</definedName>
    <definedName name="Valor1" localSheetId="1">#REF!</definedName>
    <definedName name="Valor1" localSheetId="0">#REF!</definedName>
    <definedName name="Valor1" localSheetId="2">#REF!</definedName>
    <definedName name="Valor1" localSheetId="3">#REF!</definedName>
    <definedName name="Valor1">#REF!</definedName>
    <definedName name="valor2" localSheetId="1">#REF!</definedName>
    <definedName name="valor2" localSheetId="0">#REF!</definedName>
    <definedName name="valor2" localSheetId="2">#REF!</definedName>
    <definedName name="valor2" localSheetId="3">#REF!</definedName>
    <definedName name="valor2">#REF!</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M16" i="40" l="1"/>
  <c r="CK16" i="40"/>
  <c r="CM13" i="40"/>
  <c r="CK13" i="40"/>
  <c r="U3" i="42"/>
  <c r="U4" i="42"/>
  <c r="U5" i="42"/>
  <c r="U6" i="42"/>
  <c r="U2" i="42"/>
  <c r="AL16" i="40" l="1"/>
  <c r="AL13" i="40"/>
  <c r="V3" i="42" l="1"/>
  <c r="V4" i="42"/>
  <c r="V5" i="42"/>
  <c r="V6" i="42"/>
  <c r="CG16" i="40" l="1"/>
  <c r="CF16" i="40"/>
  <c r="Z16" i="40"/>
  <c r="AA16" i="40" s="1"/>
  <c r="Z17" i="40"/>
  <c r="AA17" i="40" s="1"/>
  <c r="Z18" i="40"/>
  <c r="AA18" i="40" s="1"/>
  <c r="AC18" i="40" s="1"/>
  <c r="AD18" i="40" s="1"/>
  <c r="Z14" i="40"/>
  <c r="AA14" i="40" s="1"/>
  <c r="CF13" i="40"/>
  <c r="CG13" i="40"/>
  <c r="Z13" i="40"/>
  <c r="AA13" i="40" s="1"/>
  <c r="Z15" i="40"/>
  <c r="AA15" i="40" s="1"/>
  <c r="CM10" i="40"/>
  <c r="CK10" i="40"/>
  <c r="AC17" i="40" l="1"/>
  <c r="AD17" i="40" s="1"/>
  <c r="AC14" i="40"/>
  <c r="AD14" i="40" s="1"/>
  <c r="AC16" i="40"/>
  <c r="AD16" i="40" s="1"/>
  <c r="P16" i="40"/>
  <c r="P13" i="40"/>
  <c r="AC13" i="40"/>
  <c r="AD13" i="40" s="1"/>
  <c r="AC15" i="40"/>
  <c r="AD15" i="40" s="1"/>
  <c r="AL10" i="40"/>
  <c r="AE16" i="40" l="1"/>
  <c r="AF16" i="40" s="1"/>
  <c r="AE13" i="40"/>
  <c r="AF13" i="40" s="1"/>
  <c r="Z62" i="46" l="1"/>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Z48" i="46"/>
  <c r="AA48" i="46" s="1"/>
  <c r="AC48" i="46" s="1"/>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Z28" i="46"/>
  <c r="AA28" i="46" s="1"/>
  <c r="AC28" i="46" s="1"/>
  <c r="Z27" i="46"/>
  <c r="AA27" i="46" s="1"/>
  <c r="AC27" i="46" s="1"/>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G24" i="46" s="1"/>
  <c r="AJ24" i="46" s="1"/>
  <c r="AE35" i="46"/>
  <c r="AF35" i="46" s="1"/>
  <c r="DG35" i="46" s="1"/>
  <c r="AJ35" i="46" s="1"/>
  <c r="DG32" i="46"/>
  <c r="AJ32" i="46" s="1"/>
  <c r="DE32" i="46"/>
  <c r="AE60" i="46"/>
  <c r="AF60" i="46" s="1"/>
  <c r="AE58" i="46"/>
  <c r="AF58" i="46" s="1"/>
  <c r="AE54" i="46"/>
  <c r="AF54" i="46" s="1"/>
  <c r="AE48" i="46"/>
  <c r="AF48" i="46" s="1"/>
  <c r="DE46" i="46"/>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E24" i="46" l="1"/>
  <c r="DE35" i="46"/>
  <c r="DG18" i="46"/>
  <c r="AJ18" i="46" s="1"/>
  <c r="DE18" i="46"/>
  <c r="DG29" i="46"/>
  <c r="AJ29" i="46" s="1"/>
  <c r="DE29" i="46"/>
  <c r="DG51" i="46"/>
  <c r="AJ51" i="46" s="1"/>
  <c r="DE51" i="46"/>
  <c r="DG15" i="46"/>
  <c r="AJ15" i="46" s="1"/>
  <c r="DE15" i="46"/>
  <c r="DG37" i="46"/>
  <c r="AJ37" i="46" s="1"/>
  <c r="DE37" i="46"/>
  <c r="AK46" i="46"/>
  <c r="AI46" i="46"/>
  <c r="DG48" i="46"/>
  <c r="AJ48" i="46" s="1"/>
  <c r="DE48" i="46"/>
  <c r="DG58" i="46"/>
  <c r="AJ58" i="46" s="1"/>
  <c r="DE58" i="46"/>
  <c r="AK35" i="46"/>
  <c r="AI35" i="46"/>
  <c r="AK32" i="46"/>
  <c r="AI32" i="46"/>
  <c r="AI24" i="46"/>
  <c r="AK24"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K60" i="46" l="1"/>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DH18" i="46" s="1"/>
  <c r="AI18" i="46"/>
  <c r="Z12" i="40" l="1"/>
  <c r="AA12" i="40" s="1"/>
  <c r="Z11" i="40"/>
  <c r="AA11" i="40" s="1"/>
  <c r="Z10" i="40"/>
  <c r="AA10" i="40" s="1"/>
  <c r="V2" i="42"/>
  <c r="AC12" i="40" l="1"/>
  <c r="AD12" i="40" s="1"/>
  <c r="AC11" i="40"/>
  <c r="AD11" i="40" s="1"/>
  <c r="CG10" i="40"/>
  <c r="CF10" i="40"/>
  <c r="P10" i="40" l="1"/>
  <c r="AC10" i="40"/>
  <c r="AD10" i="40" s="1"/>
  <c r="AE10" i="40" l="1"/>
  <c r="AF10" i="40" s="1"/>
</calcChain>
</file>

<file path=xl/comments1.xml><?xml version="1.0" encoding="utf-8"?>
<comments xmlns="http://schemas.openxmlformats.org/spreadsheetml/2006/main">
  <authors>
    <author>Jenny Trujillo</author>
  </authors>
  <commentList>
    <comment ref="J30" authorId="0">
      <text>
        <r>
          <rPr>
            <b/>
            <sz val="9"/>
            <color indexed="81"/>
            <rFont val="Tahoma"/>
            <family val="2"/>
          </rPr>
          <t>Jenny Trujillo:</t>
        </r>
        <r>
          <rPr>
            <sz val="9"/>
            <color indexed="81"/>
            <rFont val="Tahoma"/>
            <family val="2"/>
          </rPr>
          <t xml:space="preserve">
ecónomicos, personas, procesos, sistemas, tecnología, información.</t>
        </r>
      </text>
    </comment>
    <comment ref="S30" author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Yanet Burgos Duitama</author>
  </authors>
  <commentList>
    <comment ref="M19" author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<sst xmlns="http://schemas.openxmlformats.org/spreadsheetml/2006/main" count="2394" uniqueCount="984">
  <si>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</si>
  <si>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</si>
  <si>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</si>
  <si>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</si>
  <si>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</si>
  <si>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</si>
  <si>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</si>
  <si>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</si>
  <si>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</si>
  <si>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</si>
  <si>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</si>
  <si>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</si>
  <si>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</si>
  <si>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</si>
  <si>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</si>
  <si>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</si>
  <si>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</si>
  <si>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</si>
  <si>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</si>
  <si>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</si>
  <si>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</si>
  <si>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</si>
  <si>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</si>
  <si>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</si>
  <si>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</si>
  <si>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</si>
  <si>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</si>
  <si>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</si>
  <si>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</si>
  <si>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</si>
  <si>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</si>
  <si>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</si>
  <si>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</si>
  <si>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</si>
  <si>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</si>
  <si>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</si>
  <si>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</si>
  <si>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</si>
  <si>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</si>
  <si>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</si>
  <si>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</si>
  <si>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</si>
  <si>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</si>
  <si>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</si>
  <si>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</si>
  <si>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</si>
  <si>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</si>
  <si>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</si>
  <si>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</si>
  <si>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</si>
  <si>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</si>
  <si>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</si>
  <si>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</si>
  <si>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</si>
  <si>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</si>
  <si>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</si>
  <si>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</si>
  <si>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</si>
  <si>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</si>
  <si>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</si>
  <si>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</si>
  <si>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</si>
  <si>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</si>
  <si>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</si>
  <si>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</si>
  <si>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</si>
  <si>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</si>
  <si>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</si>
  <si>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</si>
  <si>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</si>
  <si>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</si>
  <si>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</si>
  <si>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</si>
  <si>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</si>
  <si>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</si>
  <si>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</si>
  <si>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</si>
  <si>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</si>
  <si>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</si>
  <si>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</si>
  <si>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</si>
  <si>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</si>
  <si>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</si>
  <si>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</si>
  <si>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</si>
  <si>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</si>
  <si>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</si>
  <si>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</si>
  <si>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</si>
  <si>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</si>
  <si>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</si>
  <si>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</si>
  <si>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</si>
  <si>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</si>
  <si>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</si>
  <si>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</si>
  <si>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</si>
  <si>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</si>
  <si>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</si>
  <si>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</si>
  <si>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</si>
  <si>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</si>
  <si>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</si>
  <si>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</si>
  <si>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</si>
  <si>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</si>
  <si>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</si>
  <si>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</si>
  <si>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</si>
  <si>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</si>
  <si>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</si>
  <si>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</si>
  <si>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</si>
  <si>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</si>
  <si>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</si>
  <si>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</si>
  <si>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</si>
  <si>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</si>
  <si>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</si>
  <si>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</si>
  <si>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</si>
  <si>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</si>
  <si>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</si>
  <si>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</si>
  <si>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</si>
  <si>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</si>
  <si>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</si>
  <si>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</si>
  <si>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</si>
  <si>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</si>
  <si>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</si>
  <si>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</si>
  <si>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</si>
  <si>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</si>
  <si>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</si>
  <si>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</si>
  <si>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</si>
  <si>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</si>
  <si>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</si>
  <si>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</si>
  <si>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</si>
  <si>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</si>
  <si>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</si>
  <si>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</si>
  <si>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</si>
  <si>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</si>
  <si>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</si>
  <si>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</si>
  <si>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</si>
  <si>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</si>
  <si>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</si>
  <si>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</si>
  <si>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</si>
  <si>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</si>
  <si>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</si>
  <si>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</si>
  <si>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</si>
  <si>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</si>
  <si>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</si>
  <si>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</si>
  <si>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</si>
  <si>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</si>
  <si>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</si>
  <si>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</si>
  <si>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</si>
  <si>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</si>
  <si>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</si>
  <si>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</si>
  <si>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</si>
  <si>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</si>
  <si>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</si>
  <si>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</si>
  <si>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</si>
  <si>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</si>
  <si>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</si>
  <si>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</si>
  <si>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</si>
  <si>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</si>
  <si>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</si>
  <si>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</si>
  <si>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</si>
  <si>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</si>
  <si>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</si>
  <si>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</si>
  <si>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</si>
  <si>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</si>
  <si>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</si>
  <si>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</si>
  <si>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</si>
  <si>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</si>
  <si>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</si>
  <si>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</si>
  <si>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</si>
  <si>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</si>
  <si>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</si>
  <si>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</si>
  <si>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</si>
  <si>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</si>
  <si>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</si>
  <si>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</si>
  <si>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</si>
  <si>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</si>
  <si>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</si>
  <si>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</si>
  <si>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</si>
  <si>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</si>
  <si>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</si>
  <si>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</si>
  <si>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</si>
  <si>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</si>
  <si>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</si>
  <si>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</si>
  <si>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</si>
  <si>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</si>
  <si>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</si>
  <si>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</si>
  <si>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</si>
  <si>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</si>
  <si>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</si>
  <si>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</si>
  <si>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</si>
  <si>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</si>
  <si>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</si>
  <si>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</si>
  <si>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</si>
  <si>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</si>
  <si>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</si>
  <si>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</si>
  <si>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</si>
  <si>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</si>
  <si>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</si>
  <si>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</si>
  <si>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</si>
  <si>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</si>
  <si>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</si>
  <si>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</si>
  <si>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</si>
  <si>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</si>
  <si>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</si>
  <si>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</si>
  <si>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</si>
  <si>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</si>
  <si>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</si>
  <si>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</si>
  <si>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</si>
  <si>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</si>
  <si>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</si>
  <si>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</si>
  <si>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</si>
  <si>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</si>
  <si>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</si>
  <si>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</si>
  <si>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</si>
  <si>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</si>
  <si>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</si>
  <si>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</si>
  <si>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</si>
  <si>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r>
      <rPr>
        <b/>
        <sz val="12"/>
        <rFont val="Calibri"/>
        <family val="2"/>
      </rPr>
      <t>Página</t>
    </r>
    <r>
      <rPr>
        <sz val="12"/>
        <rFont val="Calibri"/>
        <family val="2"/>
      </rPr>
      <t xml:space="preserve"> 1 de 6</t>
    </r>
  </si>
  <si>
    <t xml:space="preserve">Código: </t>
  </si>
  <si>
    <t>FR-01-PR-MEJ-05</t>
  </si>
  <si>
    <t>Versión:</t>
  </si>
  <si>
    <t>Fecha:</t>
  </si>
  <si>
    <t>Se analiza las amenzas y debilidades, teniendo en cuenta los objetivos estratégicos y de proceso de la entidad, a nivel de Contexto interno, externo y del Proceso.</t>
  </si>
  <si>
    <t>CONTEXTO ESTRATÉGICO DE LOS PROCESO</t>
  </si>
  <si>
    <t xml:space="preserve"> EXTERNOS</t>
  </si>
  <si>
    <t xml:space="preserve"> INTERNOS</t>
  </si>
  <si>
    <t>FACTORES</t>
  </si>
  <si>
    <t>AMENAZAS</t>
  </si>
  <si>
    <t>SITUACION DE RIESGO</t>
  </si>
  <si>
    <t>DEBILIDADES</t>
  </si>
  <si>
    <t>Funciones y Responsabilidades</t>
  </si>
  <si>
    <t>Alcance del Proceso</t>
  </si>
  <si>
    <t>Económicos</t>
  </si>
  <si>
    <t>Cultura Organizacional</t>
  </si>
  <si>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</si>
  <si>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</si>
  <si>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</si>
  <si>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</si>
  <si>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</si>
  <si>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</si>
  <si>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</si>
  <si>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</si>
  <si>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</si>
  <si>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</si>
  <si>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</si>
  <si>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</si>
  <si>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</si>
  <si>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</si>
  <si>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</si>
  <si>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</si>
  <si>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</si>
  <si>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</si>
  <si>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</si>
  <si>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</si>
  <si>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</si>
  <si>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</si>
  <si>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</si>
  <si>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</si>
  <si>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</si>
  <si>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</si>
  <si>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</si>
  <si>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</si>
  <si>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</si>
  <si>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</si>
  <si>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</si>
  <si>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</si>
  <si>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</si>
  <si>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</si>
  <si>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</si>
  <si>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</si>
  <si>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</si>
  <si>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</si>
  <si>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</si>
  <si>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</si>
  <si>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</si>
  <si>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</si>
  <si>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</si>
  <si>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</si>
  <si>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</si>
  <si>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</si>
  <si>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</si>
  <si>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</si>
  <si>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</si>
  <si>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</si>
  <si>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</si>
  <si>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</si>
  <si>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</si>
  <si>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</si>
  <si>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</si>
  <si>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</si>
  <si>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</si>
  <si>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</si>
  <si>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</si>
  <si>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</si>
  <si>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</si>
  <si>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</si>
  <si>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</si>
  <si>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</si>
  <si>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</si>
  <si>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</si>
  <si>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</si>
  <si>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</si>
  <si>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</si>
  <si>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</si>
  <si>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</si>
  <si>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</si>
  <si>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</si>
  <si>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</si>
  <si>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</si>
  <si>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</si>
  <si>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</si>
  <si>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</si>
  <si>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</si>
  <si>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</si>
  <si>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</si>
  <si>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</si>
  <si>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</si>
  <si>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</si>
  <si>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</si>
  <si>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</si>
  <si>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</si>
  <si>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</si>
  <si>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</si>
  <si>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</si>
  <si>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</si>
  <si>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</si>
  <si>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</si>
  <si>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</si>
  <si>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</si>
  <si>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</si>
  <si>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</si>
  <si>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</si>
  <si>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</si>
  <si>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</si>
  <si>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</si>
  <si>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</si>
  <si>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</si>
  <si>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</si>
  <si>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</si>
  <si>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</si>
  <si>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</si>
  <si>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</si>
  <si>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</si>
  <si>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</si>
  <si>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</si>
  <si>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</si>
  <si>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</si>
  <si>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</si>
  <si>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</si>
  <si>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</si>
  <si>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</si>
  <si>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</si>
  <si>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</si>
  <si>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</si>
  <si>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</si>
  <si>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</si>
  <si>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</si>
  <si>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</si>
  <si>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</si>
  <si>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</si>
  <si>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</si>
  <si>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</si>
  <si>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</si>
  <si>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</si>
  <si>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</si>
  <si>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</si>
  <si>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</si>
  <si>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</si>
  <si>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</si>
  <si>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</si>
  <si>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</si>
  <si>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</si>
  <si>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</si>
  <si>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</si>
  <si>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</si>
  <si>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</si>
  <si>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</si>
  <si>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</si>
  <si>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</si>
  <si>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</si>
  <si>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</si>
  <si>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</si>
  <si>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</si>
  <si>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</si>
  <si>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</si>
  <si>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</si>
  <si>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</si>
  <si>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</si>
  <si>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</si>
  <si>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</si>
  <si>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</si>
  <si>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</si>
  <si>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</si>
  <si>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</si>
  <si>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</si>
  <si>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</si>
  <si>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</si>
  <si>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</si>
  <si>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</si>
  <si>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</si>
  <si>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</si>
  <si>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</si>
  <si>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</si>
  <si>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</si>
  <si>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</si>
  <si>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</si>
  <si>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</si>
  <si>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</si>
  <si>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</si>
  <si>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</si>
  <si>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</si>
  <si>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</si>
  <si>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</si>
  <si>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</si>
  <si>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</si>
  <si>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</si>
  <si>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</si>
  <si>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</si>
  <si>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</si>
  <si>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</si>
  <si>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</si>
  <si>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</si>
  <si>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</si>
  <si>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</si>
  <si>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</si>
  <si>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</si>
  <si>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</si>
  <si>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</si>
  <si>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</si>
  <si>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</si>
  <si>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</si>
  <si>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</si>
  <si>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</si>
  <si>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</si>
  <si>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</si>
  <si>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</si>
  <si>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</si>
  <si>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</si>
  <si>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</si>
  <si>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</si>
  <si>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</si>
  <si>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</si>
  <si>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</si>
  <si>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</si>
  <si>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</si>
  <si>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</si>
  <si>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</si>
  <si>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</si>
  <si>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</si>
  <si>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</si>
  <si>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</si>
  <si>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</si>
  <si>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</si>
  <si>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</si>
  <si>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</si>
  <si>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</si>
  <si>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</si>
  <si>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</si>
  <si>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</si>
  <si>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</si>
  <si>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</si>
  <si>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</si>
  <si>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</si>
  <si>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</si>
  <si>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</si>
  <si>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</si>
  <si>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</si>
  <si>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</si>
  <si>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</si>
  <si>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</si>
  <si>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</si>
  <si>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</si>
  <si>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</si>
  <si>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</si>
  <si>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</si>
  <si>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</si>
  <si>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</si>
  <si>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</si>
  <si>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</si>
  <si>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</si>
  <si>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</si>
  <si>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</si>
  <si>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</si>
  <si>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</si>
  <si>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</si>
  <si>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</si>
  <si>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</si>
  <si>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</si>
  <si>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</si>
  <si>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</si>
  <si>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</si>
  <si>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</si>
  <si>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</si>
  <si>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</si>
  <si>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</si>
  <si>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</si>
  <si>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</si>
  <si>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</si>
  <si>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</si>
  <si>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</si>
  <si>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</si>
  <si>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</si>
  <si>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</si>
  <si>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</si>
  <si>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</si>
  <si>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</si>
  <si>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</si>
  <si>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</si>
  <si>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</si>
  <si>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</si>
  <si>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</si>
  <si>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</si>
  <si>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</si>
  <si>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</si>
  <si>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</si>
  <si>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</si>
  <si>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</si>
  <si>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</si>
  <si>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</si>
  <si>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</si>
  <si>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</si>
  <si>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</si>
  <si>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</si>
  <si>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</si>
  <si>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</si>
  <si>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</si>
  <si>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</si>
  <si>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</si>
  <si>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</si>
  <si>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</si>
  <si>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</si>
  <si>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</si>
  <si>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</si>
  <si>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</si>
  <si>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</si>
  <si>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</si>
  <si>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</si>
  <si>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</si>
  <si>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</si>
  <si>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</si>
  <si>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</si>
  <si>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</si>
  <si>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</si>
  <si>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</si>
  <si>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</si>
  <si>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NO</t>
  </si>
  <si>
    <t>FORMATO</t>
  </si>
  <si>
    <t>Proceso</t>
  </si>
  <si>
    <t>Tipo de riesgo:</t>
  </si>
  <si>
    <t>Proceso:</t>
  </si>
  <si>
    <t>OAC - Oficina Asesora de Comunicaciones</t>
  </si>
  <si>
    <t>Comunicaciones</t>
  </si>
  <si>
    <t>Bienestar</t>
  </si>
  <si>
    <t xml:space="preserve">Disciplinario </t>
  </si>
  <si>
    <t xml:space="preserve">Capacitación </t>
  </si>
  <si>
    <t>Cartera</t>
  </si>
  <si>
    <t>Contabilidad</t>
  </si>
  <si>
    <t>Presupuesto</t>
  </si>
  <si>
    <t>Recursos Físicos - Almacén e Inventarios</t>
  </si>
  <si>
    <t>SGSST</t>
  </si>
  <si>
    <t>Tesorería</t>
  </si>
  <si>
    <t>Plan Estratégico de Gestión Ambiental</t>
  </si>
  <si>
    <t>SDAE Evaluación Integral</t>
  </si>
  <si>
    <t>Seguridad de la Información y Recursos Tecnológicos</t>
  </si>
  <si>
    <t xml:space="preserve"> Recursos físicos y planeamiento físico</t>
  </si>
  <si>
    <t xml:space="preserve"> Fortalecimiento de la Economía Popular - Emprendimiento y Emprendimiento Social</t>
  </si>
  <si>
    <t>Soberanía, Seguridad Alimentaria y Nutricional</t>
  </si>
  <si>
    <t xml:space="preserve">Formación y Empleabilidad </t>
  </si>
  <si>
    <t>Subdirecciones</t>
  </si>
  <si>
    <t>Tipo de riesgo</t>
  </si>
  <si>
    <t>Seguridad digital</t>
  </si>
  <si>
    <t>Fraude</t>
  </si>
  <si>
    <t>ACI - Asesoría de control interno</t>
  </si>
  <si>
    <t>SAF - Subdirección Administrativa y Financiera</t>
  </si>
  <si>
    <t>SESEC - Subdirección de Emprendimiento, Servicios Empresariales y Comerciales</t>
  </si>
  <si>
    <t xml:space="preserve">SFE - Subdirección Formación y Empleabilidad </t>
  </si>
  <si>
    <t>SGRSI - Subdirección de Gestión Redes Sociales e Informalidad</t>
  </si>
  <si>
    <t>SJC - Subdirección Jurídica y Contractual</t>
  </si>
  <si>
    <t>Gestión</t>
  </si>
  <si>
    <t>Corrupción</t>
  </si>
  <si>
    <t>dd/mm/aa</t>
  </si>
  <si>
    <t>Control vulnerado:</t>
  </si>
  <si>
    <t>Uso del poder</t>
  </si>
  <si>
    <t>Beneficio privado</t>
  </si>
  <si>
    <t>Responsables:</t>
  </si>
  <si>
    <t>1. ¿Porqué?</t>
  </si>
  <si>
    <t>2. ¿Porqué?</t>
  </si>
  <si>
    <t>3. ¿Porqué?</t>
  </si>
  <si>
    <t>4. ¿Porqué?</t>
  </si>
  <si>
    <t>5. ¿Porqué?</t>
  </si>
  <si>
    <t xml:space="preserve"> </t>
  </si>
  <si>
    <t>APETITO DEL RIESGO</t>
  </si>
  <si>
    <t>Lección aprendida:</t>
  </si>
  <si>
    <t>Fecha de elaboración</t>
  </si>
  <si>
    <t>Fecha de materialización del riesgo:</t>
  </si>
  <si>
    <t>Subdirección/Dependencia:</t>
  </si>
  <si>
    <t>Descripción de la materialización del riesgo:</t>
  </si>
  <si>
    <t xml:space="preserve">Herramienta para el análisis de causas (5 - ¿PORQUÉ?) </t>
  </si>
  <si>
    <t>Descriptor</t>
  </si>
  <si>
    <t>No</t>
  </si>
  <si>
    <t>Apetito del riesgo
(Descriptor)</t>
  </si>
  <si>
    <t>Valor del riesgo</t>
  </si>
  <si>
    <t>Tolerancia 0</t>
  </si>
  <si>
    <t>Cautela</t>
  </si>
  <si>
    <t>Flexibilidad</t>
  </si>
  <si>
    <t>Receptividad</t>
  </si>
  <si>
    <r>
      <t>Existe incidencia de materialización de este riesgo?</t>
    </r>
    <r>
      <rPr>
        <b/>
        <sz val="8"/>
        <color theme="1"/>
        <rFont val="Arial"/>
        <family val="2"/>
      </rPr>
      <t xml:space="preserve"> (Mencione historico)</t>
    </r>
  </si>
  <si>
    <t>AÑO:</t>
  </si>
  <si>
    <t>FECHA DE ACTUALIZACIÓN:</t>
  </si>
  <si>
    <t>SEGUNDA LINEA DE DEFENSA</t>
  </si>
  <si>
    <t>PRIMER CUATRIMESTRE</t>
  </si>
  <si>
    <t>Segundo Cuatrimestre</t>
  </si>
  <si>
    <t>TERCER  CUATRIMESTRE</t>
  </si>
  <si>
    <t xml:space="preserve">EFECTIVIDAD DE LOS CONTROLES </t>
  </si>
  <si>
    <t>ANÁLISIS  DEL AVANCE</t>
  </si>
  <si>
    <t>CALIDAD Y COHERENCIA  DEL REGISTROS O EVIDENCIAS</t>
  </si>
  <si>
    <t>OBSERVACIONES ADICIONALES</t>
  </si>
  <si>
    <t>CAUSAS DEL EVENTO (Aplica si se presenta)</t>
  </si>
  <si>
    <t>MEDIDAS DE MITIGACIÓN (Aplica si se presenta)</t>
  </si>
  <si>
    <t>REGISTRO DE INCIDENTE</t>
  </si>
  <si>
    <t>Efectividad</t>
  </si>
  <si>
    <t>Calidad y coherencia del registro o evidencias</t>
  </si>
  <si>
    <t>Resultado del indicador</t>
  </si>
  <si>
    <t>Se presento el evento?</t>
  </si>
  <si>
    <t>Valida</t>
  </si>
  <si>
    <t>APROBADO</t>
  </si>
  <si>
    <t>Media</t>
  </si>
  <si>
    <t>No valida</t>
  </si>
  <si>
    <t>NO APROBADO</t>
  </si>
  <si>
    <t>No efectivo</t>
  </si>
  <si>
    <t xml:space="preserve">MAPA DE RIESGOS DE PROCESO
INSTITUTO PARA LA ECONOMÍA SOCIAL - IPES </t>
  </si>
  <si>
    <t>Tipo de proceso</t>
  </si>
  <si>
    <t>Riesgo de corrupción</t>
  </si>
  <si>
    <t>Acción u omisión</t>
  </si>
  <si>
    <t>Desviar la gestión de lo publico</t>
  </si>
  <si>
    <t>Aversión</t>
  </si>
  <si>
    <t>Moderación</t>
  </si>
  <si>
    <t>Operativos</t>
  </si>
  <si>
    <t>Financieros</t>
  </si>
  <si>
    <t>Imagen reputaciones</t>
  </si>
  <si>
    <t>RESPONSABLE</t>
  </si>
  <si>
    <t>MONITOREO  TERCER CUATRIMESTRE</t>
  </si>
  <si>
    <t>MONITOREO  SEGUNDO CUATRIMESTRE</t>
  </si>
  <si>
    <t>MONITOREO  PRIMER CUATRIMESTRE</t>
  </si>
  <si>
    <t>Nuevas causas?:</t>
  </si>
  <si>
    <t>Nuevas consecuencias?:</t>
  </si>
  <si>
    <t>Nomina</t>
  </si>
  <si>
    <t>Seguridad y Salud en el Trabajo</t>
  </si>
  <si>
    <t>MAPA DE RIESGOS DE PROCESO</t>
  </si>
  <si>
    <t>1) Políticos
2) Económicos y financieros
3) Sociales y culturales
4) Tecnológicos 
5)Ambientales
6)Legales y reglamentarios</t>
  </si>
  <si>
    <t xml:space="preserve">ESTABLECIMIENTO DEL CONTEXTO EXTERNO </t>
  </si>
  <si>
    <t>Se determinan las características o aspectos esenciales del entorno en el cual opera la entidad. Se pueden considerar factores como:</t>
  </si>
  <si>
    <t>CONTEXTO</t>
  </si>
  <si>
    <t>Se determinan las
características o aspectos
esenciales del proceso
y sus interrelaciones.
Se pueden considerar
factores como:</t>
  </si>
  <si>
    <t>ESTABLECIMIENTO DEL CONTEXTO DEL PROCESO</t>
  </si>
  <si>
    <t>1) Objetivo del proceso
2) Alcance del proceso Interrelación con otros procesos
3) Procedimientos asociados
4) Responsables del proceso
5) Activos de seguridad digital del proceso</t>
  </si>
  <si>
    <t>Se determinan las características o aspectos esenciales del ambiente en el cual la organización busca alcanzar sus objetivos. Se pueden considerar factores como:</t>
  </si>
  <si>
    <t>1) Estructura organizacional
2) Funciones y responsabilidades Políticas, objetivos y estrategias implementadas.
3) Recursos y conocimientos con que se cuenta (económicos, personas, procesos, sistemas, tecnología, información) 
4) Relaciones con las partes involucradas
5) Cultura organizacional</t>
  </si>
  <si>
    <t>MAPA DE RIESGO</t>
  </si>
  <si>
    <t>Posibilidad de ocurrencia de eventos que afecten los objetivos estratégicos de la organización pública y por tanto impactan toda la entidad.</t>
  </si>
  <si>
    <t>Posibilidad de ocurrencia de eventos que afecten los procesos gerenciales y/o la alta dirección.</t>
  </si>
  <si>
    <t>Posibilidad de ocurrencia de eventos que afecten los procesos misionales de la entidad.</t>
  </si>
  <si>
    <t>Posibilidad de ocurrencia de eventos que afecten los estados financieros y todas aquellas áreas involucradas con el proceso financiero como presupuesto, tesorería, contabilidad, cartera, central de cuentas, costos, etc.</t>
  </si>
  <si>
    <t>Posibilidad de ocurrencia de eventos que afecten la totalidad o parte de la infraestructura tecnológica (hardware, software, redes, etc.) de una entidad.</t>
  </si>
  <si>
    <t>Posibilidad de ocurrencia de eventos que afecten la situación jurídica o contractual de la organización debido a su incumplimiento o desacato a la normatividad legal y las obligaciones contractuales.</t>
  </si>
  <si>
    <t>Posibilidad de ocurrencia de un evento que afecte la imagen, buen nombre o reputación de una organización ante sus clientes y partes interesadas.</t>
  </si>
  <si>
    <t>Posibilidad de que, por acción u omisión, se use el poder para desviar la gestión de lo público hacia un beneficio privado.</t>
  </si>
  <si>
    <t>Posibilidad de combinación de amenazas y vulnerabilidades en el entorno digital. Puede debilitar el logro de objetivos económicos y sociales, afectar la soberanía nacional, la integridad territorial, el orden constitucional y los intereses nacionales. Incluye aspectos relacionados con el ambiente físico, digital y las personas.</t>
  </si>
  <si>
    <t>Seleccionar el tipo de proceso al que pertenece la dependencia.</t>
  </si>
  <si>
    <t>Seleccionar el proceso de la dependencia.</t>
  </si>
  <si>
    <t>Mencionar el objetivo del proceso, el cual debe ser analizado para identificar los posibles riesgos que afectan su cumplimiento y que puedan ocasionar su éxito o fracaso; pero además, se debe revisar que los mismos estén alineados con la Misión y la Visión, es decir, asegurar que los objetivos de proceso contribuyan a los objetivos estratégicos.</t>
  </si>
  <si>
    <t>La identificación del riesgo se lleva a cabo determinando las causas con base en el contexto interno, externo y del proceso.  
Algunas causas externas no controlables por la entidad se podrán evidenciar en el análisis del contexto externo, para ser tenidas en cuenta en el análisis y valoración del riesgo.
Las preguntas claves para la identificación del riesgo permiten determinar:</t>
  </si>
  <si>
    <t>¿QUÉ PUEDE SUCEDER? Identificar la afectación del cumplimiento del objetivo estratégico o del proceso según sea el caso.</t>
  </si>
  <si>
    <t>¿CÓMO PUEDE SUCEDER? Establecer las causas a partir de los factores determinados en el contexto.</t>
  </si>
  <si>
    <t>¿CUÁNDO PUEDE SUCEDER? Determinar de acuerdo con el desarrollo del proceso.</t>
  </si>
  <si>
    <t>¿QUÉ CONSECUENCIAS TENDRÍA SU MATERIALIZACIÓN? Determinar los posibles efectos por la materialización del riesgo.</t>
  </si>
  <si>
    <t>ESTABLECIMIENTO DEL CONTEXTO INTERNO</t>
  </si>
  <si>
    <t>RIRDGO DE CORRUPCION</t>
  </si>
  <si>
    <t>Es la posibilidad de que, por acción u omisión, se use el poder para desviar la gestión de lo público hacia un beneficio privado.</t>
  </si>
  <si>
    <t>Se tienen en cuenta las consecuencias potenciales. Por IMPACTO se entienden las consecuencias que puede ocasionar a la organización la materialización del riesgo.</t>
  </si>
  <si>
    <t>NIVEL</t>
  </si>
  <si>
    <t xml:space="preserve">DESCRIPTOR </t>
  </si>
  <si>
    <t xml:space="preserve">DESCRIPCIÓN </t>
  </si>
  <si>
    <t>FRECUENCIA</t>
  </si>
  <si>
    <t>Se espera que el evento ocurra en la mayoría de las circunstancias.</t>
  </si>
  <si>
    <t>Es viable que el evento ocurra en la mayoría de las circunstancias.</t>
  </si>
  <si>
    <t>El evento podrá ocurrir en algún momento.</t>
  </si>
  <si>
    <t>El evento puede ocurrir en algún momento.</t>
  </si>
  <si>
    <t>El evento puede ocurrir solo en circunstancias excepcionales (poco comunes o anormales).</t>
  </si>
  <si>
    <t>Más de 1 vez al año.</t>
  </si>
  <si>
    <t>Al menos 1 vez en el último año.</t>
  </si>
  <si>
    <t>Al menos 1 vez en los últimos 2 años.</t>
  </si>
  <si>
    <t>Al menos 1 vez en los últimos 5 años.</t>
  </si>
  <si>
    <t>No se ha presentado en los últimos 5 años.</t>
  </si>
  <si>
    <r>
      <t xml:space="preserve">PROBABILIDAD
</t>
    </r>
    <r>
      <rPr>
        <sz val="11"/>
        <color theme="1"/>
        <rFont val="Calibri"/>
        <family val="2"/>
        <scheme val="minor"/>
      </rPr>
      <t>Se analiza qué tan posible es que ocurra el riesgo, se expresa en términos de frecuencia o factibilidad, donde frecuencia implica analizar el número de eventos en un periodo determinado.</t>
    </r>
  </si>
  <si>
    <r>
      <rPr>
        <b/>
        <sz val="11"/>
        <color theme="1"/>
        <rFont val="Calibri"/>
        <family val="2"/>
        <scheme val="minor"/>
      </rPr>
      <t>IMPACTO</t>
    </r>
    <r>
      <rPr>
        <sz val="11"/>
        <color theme="1"/>
        <rFont val="Calibri"/>
        <family val="2"/>
        <scheme val="minor"/>
      </rPr>
      <t xml:space="preserve">
Se debe analizar y calificar a partir de las  consecuencias identificadas en la fase de descripción del riesgo. Para el ejemplo que venimos explicando, el impacto fue identificado como mayor por cuanto genera interrupción de las operaciones por más de dos días.</t>
    </r>
  </si>
  <si>
    <t>IMPACTO (CONSECUENCIAS)
CUANTITATIVO</t>
  </si>
  <si>
    <t>IMPACTO (CONSECUENCIAS)
CUALITATIVO</t>
  </si>
  <si>
    <r>
      <rPr>
        <b/>
        <sz val="11"/>
        <color theme="1"/>
        <rFont val="Calibri"/>
        <family val="2"/>
        <scheme val="minor"/>
      </rPr>
      <t>1.</t>
    </r>
    <r>
      <rPr>
        <sz val="11"/>
        <color theme="1"/>
        <rFont val="Calibri"/>
        <family val="2"/>
        <scheme val="minor"/>
      </rPr>
      <t xml:space="preserve"> Impacto que afecte la ejecución presupuestal en un valor ≥1%.
</t>
    </r>
    <r>
      <rPr>
        <b/>
        <sz val="11"/>
        <color theme="1"/>
        <rFont val="Calibri"/>
        <family val="2"/>
        <scheme val="minor"/>
      </rPr>
      <t>2.</t>
    </r>
    <r>
      <rPr>
        <sz val="11"/>
        <color theme="1"/>
        <rFont val="Calibri"/>
        <family val="2"/>
        <scheme val="minor"/>
      </rPr>
      <t xml:space="preserve"> Pérdida de cobertura en la prestación de los servicios de la entidad ≥5%.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≥1%.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≥1%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</si>
  <si>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algunas horas.
</t>
    </r>
    <r>
      <rPr>
        <b/>
        <sz val="11"/>
        <color theme="1"/>
        <rFont val="Calibri"/>
        <family val="2"/>
        <scheme val="minor"/>
      </rPr>
      <t xml:space="preserve">2. </t>
    </r>
    <r>
      <rPr>
        <sz val="11"/>
        <color theme="1"/>
        <rFont val="Calibri"/>
        <family val="2"/>
        <scheme val="minor"/>
      </rPr>
      <t xml:space="preserve">Reclamaciones o quejas de los usuarios, que implican investigaciones internas disciplinarias.
</t>
    </r>
    <r>
      <rPr>
        <b/>
        <sz val="11"/>
        <color theme="1"/>
        <rFont val="Calibri"/>
        <family val="2"/>
        <scheme val="minor"/>
      </rPr>
      <t>3.</t>
    </r>
    <r>
      <rPr>
        <sz val="11"/>
        <color theme="1"/>
        <rFont val="Calibri"/>
        <family val="2"/>
        <scheme val="minor"/>
      </rPr>
      <t xml:space="preserve"> Imagen institucional afectada localmente por retrasos en la prestación del servicio a los usuarios o ciudadanos.</t>
    </r>
  </si>
  <si>
    <r>
      <rPr>
        <b/>
        <sz val="11"/>
        <color theme="1"/>
        <rFont val="Calibri"/>
        <family val="2"/>
        <scheme val="minor"/>
      </rPr>
      <t>1.</t>
    </r>
    <r>
      <rPr>
        <sz val="11"/>
        <color theme="1"/>
        <rFont val="Calibri"/>
        <family val="2"/>
        <scheme val="minor"/>
      </rPr>
      <t xml:space="preserve"> Impacto que afecte la ejecución presupuestal en un valor ≥20%.
</t>
    </r>
    <r>
      <rPr>
        <b/>
        <sz val="11"/>
        <color theme="1"/>
        <rFont val="Calibri"/>
        <family val="2"/>
        <scheme val="minor"/>
      </rPr>
      <t>2.</t>
    </r>
    <r>
      <rPr>
        <sz val="11"/>
        <color theme="1"/>
        <rFont val="Calibri"/>
        <family val="2"/>
        <scheme val="minor"/>
      </rPr>
      <t xml:space="preserve"> Pérdida de cobertura en la prestación de los servicios de la entidad ≥20%.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≥20%.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≥20%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</si>
  <si>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más de dos (2) días.
</t>
    </r>
    <r>
      <rPr>
        <b/>
        <sz val="11"/>
        <color theme="1"/>
        <rFont val="Calibri"/>
        <family val="2"/>
        <scheme val="minor"/>
      </rPr>
      <t>2.</t>
    </r>
    <r>
      <rPr>
        <sz val="11"/>
        <color theme="1"/>
        <rFont val="Calibri"/>
        <family val="2"/>
        <scheme val="minor"/>
      </rPr>
      <t xml:space="preserve"> Pérdida de información crítica que puede ser recuperada de forma parcial o incompleta.
</t>
    </r>
    <r>
      <rPr>
        <b/>
        <sz val="11"/>
        <color theme="1"/>
        <rFont val="Calibri"/>
        <family val="2"/>
        <scheme val="minor"/>
      </rPr>
      <t>3.</t>
    </r>
    <r>
      <rPr>
        <sz val="11"/>
        <color theme="1"/>
        <rFont val="Calibri"/>
        <family val="2"/>
        <scheme val="minor"/>
      </rPr>
      <t xml:space="preserve"> Sanción por parte del ente de control u otro ente regulador.
</t>
    </r>
    <r>
      <rPr>
        <b/>
        <sz val="11"/>
        <color theme="1"/>
        <rFont val="Calibri"/>
        <family val="2"/>
        <scheme val="minor"/>
      </rPr>
      <t>4.</t>
    </r>
    <r>
      <rPr>
        <sz val="11"/>
        <color theme="1"/>
        <rFont val="Calibri"/>
        <family val="2"/>
        <scheme val="minor"/>
      </rPr>
      <t xml:space="preserve"> Incumplimiento en las metas y objetivos institucionales afectando el cumplimiento en las metas de gobierno.
</t>
    </r>
    <r>
      <rPr>
        <b/>
        <sz val="11"/>
        <color theme="1"/>
        <rFont val="Calibri"/>
        <family val="2"/>
        <scheme val="minor"/>
      </rPr>
      <t>5.</t>
    </r>
    <r>
      <rPr>
        <sz val="11"/>
        <color theme="1"/>
        <rFont val="Calibri"/>
        <family val="2"/>
        <scheme val="minor"/>
      </rPr>
      <t xml:space="preserve"> Imagen institucional afectada en el orden nacional o regional por incumplimientos en la prestación del servicio a los usuarios o ciudadanos.</t>
    </r>
  </si>
  <si>
    <r>
      <rPr>
        <b/>
        <sz val="11"/>
        <color theme="1"/>
        <rFont val="Calibri"/>
        <family val="2"/>
        <scheme val="minor"/>
      </rPr>
      <t xml:space="preserve">1. </t>
    </r>
    <r>
      <rPr>
        <sz val="11"/>
        <color theme="1"/>
        <rFont val="Calibri"/>
        <family val="2"/>
        <scheme val="minor"/>
      </rPr>
      <t xml:space="preserve">Impacto que afecte la ejecución presupuestal en un valor ≥5%.
</t>
    </r>
    <r>
      <rPr>
        <b/>
        <sz val="11"/>
        <color theme="1"/>
        <rFont val="Calibri"/>
        <family val="2"/>
        <scheme val="minor"/>
      </rPr>
      <t>2.</t>
    </r>
    <r>
      <rPr>
        <sz val="11"/>
        <color theme="1"/>
        <rFont val="Calibri"/>
        <family val="2"/>
        <scheme val="minor"/>
      </rPr>
      <t xml:space="preserve"> Pérdida de cobertura en la prestación de los servicios de la entidad ≥10%.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≥5%.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≥5% del presupuesto general de la entidad.</t>
    </r>
  </si>
  <si>
    <r>
      <rPr>
        <b/>
        <sz val="11"/>
        <color theme="1"/>
        <rFont val="Calibri"/>
        <family val="2"/>
        <scheme val="minor"/>
      </rPr>
      <t xml:space="preserve">1. </t>
    </r>
    <r>
      <rPr>
        <sz val="11"/>
        <color theme="1"/>
        <rFont val="Calibri"/>
        <family val="2"/>
        <scheme val="minor"/>
      </rPr>
      <t xml:space="preserve">Interrupción de las operaciones de la entidad por un (1) día.
</t>
    </r>
    <r>
      <rPr>
        <b/>
        <sz val="11"/>
        <color theme="1"/>
        <rFont val="Calibri"/>
        <family val="2"/>
        <scheme val="minor"/>
      </rPr>
      <t>2.</t>
    </r>
    <r>
      <rPr>
        <sz val="11"/>
        <color theme="1"/>
        <rFont val="Calibri"/>
        <family val="2"/>
        <scheme val="minor"/>
      </rPr>
      <t xml:space="preserve"> Reclamaciones o quejas de los usuarios que podrían implicar una denuncia ante los entes reguladores o una demanda de largo alcance para la entidad.
</t>
    </r>
    <r>
      <rPr>
        <b/>
        <sz val="11"/>
        <color theme="1"/>
        <rFont val="Calibri"/>
        <family val="2"/>
        <scheme val="minor"/>
      </rPr>
      <t>3.</t>
    </r>
    <r>
      <rPr>
        <sz val="11"/>
        <color theme="1"/>
        <rFont val="Calibri"/>
        <family val="2"/>
        <scheme val="minor"/>
      </rPr>
      <t xml:space="preserve"> Inoportunidad en la información, ocasionando retrasos en la atención a los usuarios.
</t>
    </r>
    <r>
      <rPr>
        <b/>
        <sz val="11"/>
        <color theme="1"/>
        <rFont val="Calibri"/>
        <family val="2"/>
        <scheme val="minor"/>
      </rPr>
      <t>4.</t>
    </r>
    <r>
      <rPr>
        <sz val="11"/>
        <color theme="1"/>
        <rFont val="Calibri"/>
        <family val="2"/>
        <scheme val="minor"/>
      </rPr>
      <t xml:space="preserve"> Reproceso de actividades y aumento de carga operativa.
</t>
    </r>
    <r>
      <rPr>
        <b/>
        <sz val="11"/>
        <color theme="1"/>
        <rFont val="Calibri"/>
        <family val="2"/>
        <scheme val="minor"/>
      </rPr>
      <t>5.</t>
    </r>
    <r>
      <rPr>
        <sz val="11"/>
        <color theme="1"/>
        <rFont val="Calibri"/>
        <family val="2"/>
        <scheme val="minor"/>
      </rPr>
      <t xml:space="preserve"> Imagen institucional afectada en el orden nacional o regional por retrasos en la prestación
del servicio a los usuarios o ciudadanos.
</t>
    </r>
    <r>
      <rPr>
        <b/>
        <sz val="11"/>
        <color theme="1"/>
        <rFont val="Calibri"/>
        <family val="2"/>
        <scheme val="minor"/>
      </rPr>
      <t xml:space="preserve">6. </t>
    </r>
    <r>
      <rPr>
        <sz val="11"/>
        <color theme="1"/>
        <rFont val="Calibri"/>
        <family val="2"/>
        <scheme val="minor"/>
      </rPr>
      <t>Investigaciones penales, fiscales o disciplinarias.</t>
    </r>
  </si>
  <si>
    <r>
      <rPr>
        <b/>
        <sz val="11"/>
        <color theme="1"/>
        <rFont val="Calibri"/>
        <family val="2"/>
        <scheme val="minor"/>
      </rPr>
      <t>1.</t>
    </r>
    <r>
      <rPr>
        <sz val="11"/>
        <color theme="1"/>
        <rFont val="Calibri"/>
        <family val="2"/>
        <scheme val="minor"/>
      </rPr>
      <t xml:space="preserve"> Impacto que afecte la ejecución presupuestal en un valor ≥0,5%.
</t>
    </r>
    <r>
      <rPr>
        <b/>
        <sz val="11"/>
        <color theme="1"/>
        <rFont val="Calibri"/>
        <family val="2"/>
        <scheme val="minor"/>
      </rPr>
      <t>2.</t>
    </r>
    <r>
      <rPr>
        <sz val="11"/>
        <color theme="1"/>
        <rFont val="Calibri"/>
        <family val="2"/>
        <scheme val="minor"/>
      </rPr>
      <t xml:space="preserve"> Pérdida de cobertura en la prestación de
los servicios de la entidad ≥1%.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≥0,5%.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≥0,5% del presupuesto general de la entidad.</t>
    </r>
  </si>
  <si>
    <r>
      <rPr>
        <b/>
        <sz val="11"/>
        <color theme="1"/>
        <rFont val="Calibri"/>
        <family val="2"/>
        <scheme val="minor"/>
      </rPr>
      <t xml:space="preserve">1. </t>
    </r>
    <r>
      <rPr>
        <sz val="11"/>
        <color theme="1"/>
        <rFont val="Calibri"/>
        <family val="2"/>
        <scheme val="minor"/>
      </rPr>
      <t xml:space="preserve">No hay interrupción de las operaciones de la
entidad.
</t>
    </r>
    <r>
      <rPr>
        <b/>
        <sz val="11"/>
        <color theme="1"/>
        <rFont val="Calibri"/>
        <family val="2"/>
        <scheme val="minor"/>
      </rPr>
      <t xml:space="preserve">2. </t>
    </r>
    <r>
      <rPr>
        <sz val="11"/>
        <color theme="1"/>
        <rFont val="Calibri"/>
        <family val="2"/>
        <scheme val="minor"/>
      </rPr>
      <t xml:space="preserve">No se generan sanciones económicas o administrativas.
</t>
    </r>
    <r>
      <rPr>
        <b/>
        <sz val="11"/>
        <color theme="1"/>
        <rFont val="Calibri"/>
        <family val="2"/>
        <scheme val="minor"/>
      </rPr>
      <t xml:space="preserve">3. </t>
    </r>
    <r>
      <rPr>
        <sz val="11"/>
        <color theme="1"/>
        <rFont val="Calibri"/>
        <family val="2"/>
        <scheme val="minor"/>
      </rPr>
      <t>No se afecta la imagen institucional de forma
significativa.</t>
    </r>
  </si>
  <si>
    <r>
      <rPr>
        <b/>
        <sz val="11"/>
        <color theme="1"/>
        <rFont val="Calibri"/>
        <family val="2"/>
        <scheme val="minor"/>
      </rPr>
      <t>1.</t>
    </r>
    <r>
      <rPr>
        <sz val="11"/>
        <color theme="1"/>
        <rFont val="Calibri"/>
        <family val="2"/>
        <scheme val="minor"/>
      </rPr>
      <t xml:space="preserve"> Impacto que afecte la ejecución presupuestal en un valor ≥50%.
</t>
    </r>
    <r>
      <rPr>
        <b/>
        <sz val="11"/>
        <color theme="1"/>
        <rFont val="Calibri"/>
        <family val="2"/>
        <scheme val="minor"/>
      </rPr>
      <t xml:space="preserve">2. </t>
    </r>
    <r>
      <rPr>
        <sz val="11"/>
        <color theme="1"/>
        <rFont val="Calibri"/>
        <family val="2"/>
        <scheme val="minor"/>
      </rPr>
      <t xml:space="preserve">Pérdida de cobertura en la prestación de los servicios de la entidad ≥50%.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≥50%.
</t>
    </r>
    <r>
      <rPr>
        <b/>
        <sz val="11"/>
        <color theme="1"/>
        <rFont val="Calibri"/>
        <family val="2"/>
        <scheme val="minor"/>
      </rPr>
      <t xml:space="preserve">4. </t>
    </r>
    <r>
      <rPr>
        <sz val="11"/>
        <color theme="1"/>
        <rFont val="Calibri"/>
        <family val="2"/>
        <scheme val="minor"/>
      </rPr>
      <t>Pago de sanciones económicas por incumplimiento en la normatividad aplicable ante un ente regulador, las cuales afectan en un valor ≥50%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</si>
  <si>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más de cinco (5) días.
</t>
    </r>
    <r>
      <rPr>
        <b/>
        <sz val="11"/>
        <color theme="1"/>
        <rFont val="Calibri"/>
        <family val="2"/>
        <scheme val="minor"/>
      </rPr>
      <t xml:space="preserve">2. </t>
    </r>
    <r>
      <rPr>
        <sz val="11"/>
        <color theme="1"/>
        <rFont val="Calibri"/>
        <family val="2"/>
        <scheme val="minor"/>
      </rPr>
      <t xml:space="preserve">Intervención por parte de un ente de control u otro ente regulador.
</t>
    </r>
    <r>
      <rPr>
        <b/>
        <sz val="11"/>
        <color theme="1"/>
        <rFont val="Calibri"/>
        <family val="2"/>
        <scheme val="minor"/>
      </rPr>
      <t>3.</t>
    </r>
    <r>
      <rPr>
        <sz val="11"/>
        <color theme="1"/>
        <rFont val="Calibri"/>
        <family val="2"/>
        <scheme val="minor"/>
      </rPr>
      <t xml:space="preserve"> Pérdida de información crítica para la entidad que no se puede recuperar.
</t>
    </r>
    <r>
      <rPr>
        <b/>
        <sz val="11"/>
        <color theme="1"/>
        <rFont val="Calibri"/>
        <family val="2"/>
        <scheme val="minor"/>
      </rPr>
      <t>4.</t>
    </r>
    <r>
      <rPr>
        <sz val="11"/>
        <color theme="1"/>
        <rFont val="Calibri"/>
        <family val="2"/>
        <scheme val="minor"/>
      </rPr>
      <t xml:space="preserve"> Incumplimiento en las metas y objetivos institucionales afectando de forma grave la ejecución presupuestal.
</t>
    </r>
    <r>
      <rPr>
        <b/>
        <sz val="11"/>
        <color theme="1"/>
        <rFont val="Calibri"/>
        <family val="2"/>
        <scheme val="minor"/>
      </rPr>
      <t>5.</t>
    </r>
    <r>
      <rPr>
        <sz val="11"/>
        <color theme="1"/>
        <rFont val="Calibri"/>
        <family val="2"/>
        <scheme val="minor"/>
      </rPr>
      <t xml:space="preserve"> Imagen institucional afectada en el orden nacional o regional por actos o hechos de corrupción comprobados.</t>
    </r>
  </si>
  <si>
    <r>
      <t xml:space="preserve">RIESGO INHERENTE 
</t>
    </r>
    <r>
      <rPr>
        <sz val="11"/>
        <color theme="1"/>
        <rFont val="Calibri"/>
        <family val="2"/>
        <scheme val="minor"/>
      </rPr>
      <t>Se logra a través de la determinación de la probabilidad y el impacto que puede causar la materialización del riesgo.</t>
    </r>
  </si>
  <si>
    <t>¿Existe un responsable asignado a la ejecución del control?</t>
  </si>
  <si>
    <t>¿La oportunidad en que se ejecuta el control ayuda a prevenir la mitigación del riesgo o a detectar la materialización del riesgo de manera oportuna?</t>
  </si>
  <si>
    <t>¿Las actividades que se desarrollan en el control realmente buscan por si sola prevenir o detectar las causas que pueden dar origen al riesgo, Ej.: verificar, validar, cotejar, comparar, revisar, etc.?</t>
  </si>
  <si>
    <t>¿La fuente de información que se utiliza en el desarrollo del control es información confiable que permita mitigar el riesgo?</t>
  </si>
  <si>
    <t xml:space="preserve">¿Las observaciones, desviaciones o diferencias identificadas como resultados de la ejecución del control son investigadas y resueltas de manera oportuna?
</t>
  </si>
  <si>
    <t>¿Se deja evidencia o rastro de la ejecución del control que permita a cualquier tercero con la evidencia llegar a la misma conclusión?</t>
  </si>
  <si>
    <t>¿El responsable tiene la autoridad y adecuada segregación de funciones en la ejecución del control?</t>
  </si>
  <si>
    <t>Seleccionar según lista desplegable.</t>
  </si>
  <si>
    <t>El valor esta determinado por formula que contiene la celda.
El resultado de cada variable de diseño, a excepción de la evidencia, va a afectar la calificación del diseño del control, ya que deben cumplirse todas las variables para que un control se evalúe como bien diseñado.</t>
  </si>
  <si>
    <t>El control se ejecuta algunas veces por parte del responsable.</t>
  </si>
  <si>
    <t xml:space="preserve">El control se ejecuta de manera consistente por parte del responsable.
</t>
  </si>
  <si>
    <t>El control no se ejecuta por parte del responsable.</t>
  </si>
  <si>
    <t>El valor esta determinado por formula que contiene la celda.
Dado que un riesgo puede tener varias causas, a su vez varios controles y la calificación se realiza al riesgo, es importante evaluar el conjunto de controles asociados al riesgo.</t>
  </si>
  <si>
    <t>El valor esta determinado por formula que contiene la celda.
El resultado de cada variable de diseño, a excepción de la evidencia, va a afectar la calificación del diseño del control.</t>
  </si>
  <si>
    <t>El control se diseño para disminuir el impacto que pueda llevar a la materialización del riesgo?</t>
  </si>
  <si>
    <t>El control se diseño para disminuir la probabilidad de que ocurra una causa o evento?</t>
  </si>
  <si>
    <t>El apetito del riesgo es la capacidad que tiene el control para asumir el riesgo.</t>
  </si>
  <si>
    <t>OPCIONES DE MANEJO</t>
  </si>
  <si>
    <r>
      <rPr>
        <b/>
        <sz val="11"/>
        <color theme="1"/>
        <rFont val="Calibri"/>
        <family val="2"/>
        <scheme val="minor"/>
      </rPr>
      <t>RIESGO RESIDUAL</t>
    </r>
    <r>
      <rPr>
        <sz val="11"/>
        <color theme="1"/>
        <rFont val="Calibri"/>
        <family val="2"/>
        <scheme val="minor"/>
      </rPr>
      <t xml:space="preserve">
Dado que ningún riesgo con una medida de tratamiento se evita o elimina, el desplazamiento de un riesgo inherente en su probabilidad o impacto para el cálculo del riesgo residual se realizará de acuerdo. </t>
    </r>
  </si>
  <si>
    <t>CONTROLES AYUDAN A DISMINUIR A L A PROBABILIDAD</t>
  </si>
  <si>
    <t>SOLIDEZ DEL CONJUNTO DE LOS CONTROLES.</t>
  </si>
  <si>
    <t># COLUMNAS EN LA MATRIZ DE RIESGO QUE SE DESPLAZA EN EL EJE DE LA PROBABILIDAD</t>
  </si>
  <si>
    <t># COLUMNAS EN LA MATRIZ DE RIESGO QUE SE DESPLAZA EN EL EJE DE IMPACTO</t>
  </si>
  <si>
    <t>No disminuye</t>
  </si>
  <si>
    <r>
      <t xml:space="preserve">Si el nivel de riesgo residual se ubica en riesgo </t>
    </r>
    <r>
      <rPr>
        <b/>
        <sz val="11"/>
        <color theme="1"/>
        <rFont val="Calibri"/>
        <family val="2"/>
        <scheme val="minor"/>
      </rPr>
      <t>BAJA</t>
    </r>
  </si>
  <si>
    <r>
      <t xml:space="preserve">Si el nivel de riesgo residual se ubica en riesgo </t>
    </r>
    <r>
      <rPr>
        <b/>
        <sz val="11"/>
        <color theme="1"/>
        <rFont val="Calibri"/>
        <family val="2"/>
        <scheme val="minor"/>
      </rPr>
      <t>MODERADA</t>
    </r>
  </si>
  <si>
    <r>
      <t xml:space="preserve">Si el nivel de riesgo residual se ubica en riesgo </t>
    </r>
    <r>
      <rPr>
        <b/>
        <sz val="11"/>
        <color theme="1"/>
        <rFont val="Calibri"/>
        <family val="2"/>
        <scheme val="minor"/>
      </rPr>
      <t>ALTA o EXTREMA</t>
    </r>
  </si>
  <si>
    <t>SEGUIMIENTO CUATRIMESTRE</t>
  </si>
  <si>
    <t>Se menciona el cumplimiento o incumplimiento de las acciones del plan de tratamiento frente a las acciones de avance del cuatrimestre.</t>
  </si>
  <si>
    <t>Se mencionan todas aquellas novedades o acciones que muestran mejora para socializar en mesas de trabajo.</t>
  </si>
  <si>
    <t>Seleccionar la dependencia la cual se hará la identificación, evaluación y tratamiento del riesgo.</t>
  </si>
  <si>
    <t>Redactar el riesgo que afecta el cumplimiento del objetivo estratégico y de proceso.</t>
  </si>
  <si>
    <r>
      <t xml:space="preserve">Se marca con una </t>
    </r>
    <r>
      <rPr>
        <b/>
        <sz val="16"/>
        <color theme="1"/>
        <rFont val="Calibri"/>
        <family val="2"/>
        <scheme val="minor"/>
      </rPr>
      <t>X</t>
    </r>
    <r>
      <rPr>
        <sz val="11"/>
        <color theme="1"/>
        <rFont val="Calibri"/>
        <family val="2"/>
        <scheme val="minor"/>
      </rPr>
      <t xml:space="preserve"> a cada uno de los componentes de su definición.</t>
    </r>
  </si>
  <si>
    <t>Desviar la gestión de lo privado</t>
  </si>
  <si>
    <t xml:space="preserve">Se redacta el riesgo con una descripción mas detallada y concreta de análisis estratégico.
En la descripción de los riesgos de corrupción deben concurrir TODOS los componentes de su definición: Acción u omisión + uso del poder + desviación de la gestión de lo público + el beneficio privado. </t>
  </si>
  <si>
    <t>Se mencionan las causas raíz, aquellas que afectan directamente el objetivo estratégico o del proceso. Para determinar causa Raíz, se propone un máximo de 3 causas para ser evaluadas.
Los objetivos estratégicos y de proceso se desarrollan a través de actividades, pero no todas tienen la misma importancia, por lo tanto se debe establecer cuáles de ellas contribuyen mayormente al logro de los objetivos y estas son las actividades críticas o factores claves de éxito; estos factores se deben tener en cuenta al identificar las causas que originan la materialización de los riesgos (ver anexo 5. Análisis y priorización de causas).</t>
  </si>
  <si>
    <r>
      <t xml:space="preserve">ZONA DE RIESGO 
</t>
    </r>
    <r>
      <rPr>
        <sz val="11"/>
        <color theme="1"/>
        <rFont val="Calibri"/>
        <family val="2"/>
        <scheme val="minor"/>
      </rPr>
      <t>Se evidencia resultado por formula que contiene la hoja de Excel - Mapa de calor.</t>
    </r>
  </si>
  <si>
    <r>
      <t xml:space="preserve">Cada control debe estar asociado mínimo a una causa.
Se redacta con los siguientes lineamientos:
</t>
    </r>
    <r>
      <rPr>
        <b/>
        <sz val="11"/>
        <color theme="1"/>
        <rFont val="Calibri"/>
        <family val="2"/>
        <scheme val="minor"/>
      </rPr>
      <t xml:space="preserve">
Responsable:
Periocidad:
Propósito:
Como se realiza la actividad:
Observaciones y desviaciones:
Evidencias:</t>
    </r>
  </si>
  <si>
    <r>
      <t xml:space="preserve">Se describe el plan de acción para dar cumplimiento a los controles. 
</t>
    </r>
    <r>
      <rPr>
        <b/>
        <sz val="11"/>
        <color theme="1"/>
        <rFont val="Calibri"/>
        <family val="2"/>
        <scheme val="minor"/>
      </rPr>
      <t xml:space="preserve">
Acciones</t>
    </r>
    <r>
      <rPr>
        <sz val="11"/>
        <color theme="1"/>
        <rFont val="Calibri"/>
        <family val="2"/>
        <scheme val="minor"/>
      </rPr>
      <t xml:space="preserve">: Asociados a los controles.
</t>
    </r>
    <r>
      <rPr>
        <b/>
        <sz val="11"/>
        <color theme="1"/>
        <rFont val="Calibri"/>
        <family val="2"/>
        <scheme val="minor"/>
      </rPr>
      <t>Responsable:</t>
    </r>
    <r>
      <rPr>
        <sz val="11"/>
        <color theme="1"/>
        <rFont val="Calibri"/>
        <family val="2"/>
        <scheme val="minor"/>
      </rPr>
      <t xml:space="preserve"> Estratégico y operativo.
</t>
    </r>
    <r>
      <rPr>
        <b/>
        <sz val="11"/>
        <color theme="1"/>
        <rFont val="Calibri"/>
        <family val="2"/>
        <scheme val="minor"/>
      </rPr>
      <t xml:space="preserve">Fecha: </t>
    </r>
    <r>
      <rPr>
        <sz val="11"/>
        <color theme="1"/>
        <rFont val="Calibri"/>
        <family val="2"/>
        <scheme val="minor"/>
      </rPr>
      <t xml:space="preserve">Periodo de inicio a fin en el que se cumplirá el desarrollo de la acción.
</t>
    </r>
    <r>
      <rPr>
        <b/>
        <sz val="11"/>
        <color theme="1"/>
        <rFont val="Calibri"/>
        <family val="2"/>
        <scheme val="minor"/>
      </rPr>
      <t xml:space="preserve">Indicador: </t>
    </r>
    <r>
      <rPr>
        <sz val="11"/>
        <color theme="1"/>
        <rFont val="Calibri"/>
        <family val="2"/>
        <scheme val="minor"/>
      </rPr>
      <t>Se vincula indicador existente en tablero de indicadores de la entidad.</t>
    </r>
  </si>
  <si>
    <t>Se vincula información del avance de las acciones que se mencionan en el PLAN DE TRATAMIENTO, mencionando que acciones se han  desarrollado, las evidencias y el porcentaje del indicador.</t>
  </si>
  <si>
    <r>
      <t xml:space="preserve">MONITOREO CUATRIMESTRE
</t>
    </r>
    <r>
      <rPr>
        <sz val="11"/>
        <color theme="1"/>
        <rFont val="Calibri"/>
        <family val="2"/>
        <scheme val="minor"/>
      </rPr>
      <t>Segunda línea de defensa, realiza la revisión del avance de cada cuatrimestre</t>
    </r>
  </si>
  <si>
    <t>Se indica si los controles se están desarrollando a través del reporte de avance cuatrimestral.</t>
  </si>
  <si>
    <t>Se indica la validez de las evidencias, si estas existen o no existen y son relacionadas a las que se mencionan en el plan de tratamiento.</t>
  </si>
  <si>
    <t>Se a prueba o no se aprueba el resultado del indicador basado en el resultado anterior del avance del cuatrimestre.</t>
  </si>
  <si>
    <t>Se menciona la fecha que se relazo el seguimiento.</t>
  </si>
  <si>
    <t>Definición de los parámetros internos y externos que se han de tomar en consideración para la administración del riesgo (NTC ISO31000, Numeral 2.9). Se debe establecer el contexto tanto interno como externo de la entidad, además del contexto del proceso y sus activos de seguridad digital. Es posible hacer uso de herramientas y técnicas (Anexo 2 Técnicas para el Establecimiento del Contexto y Valoración del Riesgo - Guía de riesgos 2018).</t>
  </si>
  <si>
    <t>Plan de accion (incluye procesos transversales):</t>
  </si>
  <si>
    <t>Gestores que intervienen en el resgitro de inccidente:</t>
  </si>
  <si>
    <t>Mencionar fecha en la que se diligencia el Registro de incidente.</t>
  </si>
  <si>
    <t>Indicar de la lista desplegable la dependencia en la que se materializo el riesgo.</t>
  </si>
  <si>
    <t>Indicar de la lista desplegable el proceso que pertenece a la dependencia.</t>
  </si>
  <si>
    <t>Indicar de la lista desplegable el tipo de riesgo que se materializo.</t>
  </si>
  <si>
    <r>
      <t xml:space="preserve">Ejemplo #Caso Toyota
Una maquina tiene un problema de funcionamiento.
</t>
    </r>
    <r>
      <rPr>
        <b/>
        <sz val="11"/>
        <color theme="1"/>
        <rFont val="Calibri"/>
        <family val="2"/>
        <scheme val="minor"/>
      </rPr>
      <t xml:space="preserve">1. </t>
    </r>
    <r>
      <rPr>
        <sz val="11"/>
        <color theme="1"/>
        <rFont val="Calibri"/>
        <family val="2"/>
        <scheme val="minor"/>
      </rPr>
      <t>¿Por qué se averió la máquina?… El fusible se quemó debido a una sobrecarga.</t>
    </r>
  </si>
  <si>
    <r>
      <rPr>
        <b/>
        <sz val="11"/>
        <color theme="1"/>
        <rFont val="Calibri"/>
        <family val="2"/>
        <scheme val="minor"/>
      </rPr>
      <t>2.</t>
    </r>
    <r>
      <rPr>
        <sz val="11"/>
        <color theme="1"/>
        <rFont val="Calibri"/>
        <family val="2"/>
        <scheme val="minor"/>
      </rPr>
      <t xml:space="preserve"> ¿Por qué se sobrecargó?… Los cojinetes no contaban con suficiente lubricación.</t>
    </r>
  </si>
  <si>
    <r>
      <rPr>
        <b/>
        <sz val="11"/>
        <color theme="1"/>
        <rFont val="Calibri"/>
        <family val="2"/>
        <scheme val="minor"/>
      </rPr>
      <t xml:space="preserve">3. </t>
    </r>
    <r>
      <rPr>
        <sz val="11"/>
        <color theme="1"/>
        <rFont val="Calibri"/>
        <family val="2"/>
        <scheme val="minor"/>
      </rPr>
      <t>¿Por qué no tenían suficiente lubricación?… La bomba de lubricación no estaba haciendo circular suficiente aceite</t>
    </r>
  </si>
  <si>
    <r>
      <rPr>
        <b/>
        <sz val="11"/>
        <color theme="1"/>
        <rFont val="Calibri"/>
        <family val="2"/>
        <scheme val="minor"/>
      </rPr>
      <t>4.</t>
    </r>
    <r>
      <rPr>
        <sz val="11"/>
        <color theme="1"/>
        <rFont val="Calibri"/>
        <family val="2"/>
        <scheme val="minor"/>
      </rPr>
      <t xml:space="preserve"> ¿Por qué la bomba no estaba circulando suficiente aceite?… La bomba se encontraba obstruida con virutas de metal</t>
    </r>
  </si>
  <si>
    <r>
      <rPr>
        <b/>
        <sz val="11"/>
        <color theme="1"/>
        <rFont val="Calibri"/>
        <family val="2"/>
        <scheme val="minor"/>
      </rPr>
      <t xml:space="preserve">5. </t>
    </r>
    <r>
      <rPr>
        <sz val="11"/>
        <color theme="1"/>
        <rFont val="Calibri"/>
        <family val="2"/>
        <scheme val="minor"/>
      </rPr>
      <t>¿Por qué se encontraba obstruida con virutas de metal?… Porque la bomba no cuenta con filtro.</t>
    </r>
  </si>
  <si>
    <t>Mencionar causas que aun no se identifican en el mapa de riesgos asociadas al riesgo.</t>
  </si>
  <si>
    <t>Mencionar consecuencias que aun no se identifican en el mapa de riesgos asociadas al riesgo.</t>
  </si>
  <si>
    <t>Mencionar los controles relacionados en el mapa de riesgos que fueron vulnerados.</t>
  </si>
  <si>
    <t>Mencionar fecha en la que se detecto la materialización del riesgo.</t>
  </si>
  <si>
    <t>Redactar una descripción detallada que oriente al conocimiento de como se materializo el riesgo.</t>
  </si>
  <si>
    <t>Existe incidencia de materialización de este riesgo? (Mencione histórico)</t>
  </si>
  <si>
    <t>Mencionar histórico de anteriores registros de incidente que coincida con la materialización del riesgo.</t>
  </si>
  <si>
    <t>Plan de acción (incluye procesos transversales):</t>
  </si>
  <si>
    <t>Redactar las acciones que se toman como medidas de reacción y mitigación al riesgo materializado.</t>
  </si>
  <si>
    <r>
      <t xml:space="preserve">Responsables: </t>
    </r>
    <r>
      <rPr>
        <sz val="10"/>
        <color theme="1"/>
        <rFont val="Arial"/>
        <family val="2"/>
      </rPr>
      <t>mencionar los responsables a intervenir en el desarrollo del plan de acción.</t>
    </r>
  </si>
  <si>
    <r>
      <t xml:space="preserve">Fecha: </t>
    </r>
    <r>
      <rPr>
        <sz val="11"/>
        <color theme="1"/>
        <rFont val="Calibri"/>
        <family val="2"/>
        <scheme val="minor"/>
      </rPr>
      <t>mencionar la fecha fin de cumplimiento del plan de acción.</t>
    </r>
  </si>
  <si>
    <t>Redactar la lección aprendida para ser socializada y divulgada al interior de la entidad, con el propósito de evitar la reincidencia de la materialización del riesgo.</t>
  </si>
  <si>
    <r>
      <t xml:space="preserve">Responsables: </t>
    </r>
    <r>
      <rPr>
        <sz val="10"/>
        <color theme="1"/>
        <rFont val="Arial"/>
        <family val="2"/>
      </rPr>
      <t>mencionar los responsables a intervenir en el desarrollo de la divulgación de la lección aprendida.</t>
    </r>
  </si>
  <si>
    <r>
      <t xml:space="preserve">Fecha: </t>
    </r>
    <r>
      <rPr>
        <sz val="11"/>
        <color theme="1"/>
        <rFont val="Calibri"/>
        <family val="2"/>
        <scheme val="minor"/>
      </rPr>
      <t>mencionar la fecha fin de divulgación de la lección aprendida.</t>
    </r>
  </si>
  <si>
    <t>Gestores que intervienen en el registro de incidente:</t>
  </si>
  <si>
    <t>Mencionar todos los gestores que participan en la elaboración del registro de incidente.</t>
  </si>
  <si>
    <t>SDAE - Subdireccion de Diseñor y Analisis Estrategico</t>
  </si>
  <si>
    <t>DOCUMENTOS ASOCIADOS AL CONTROL</t>
  </si>
  <si>
    <t>Creación del documento</t>
  </si>
  <si>
    <t>03 de enero de 2018</t>
  </si>
  <si>
    <t xml:space="preserve">Modificación de los riesgos asociados </t>
  </si>
  <si>
    <t>24 de enero de 2018</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</si>
  <si>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</si>
  <si>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30 de septiembre de 2019</t>
  </si>
  <si>
    <t>Seguimiento cuarto trimestre 2019</t>
  </si>
  <si>
    <t>31 de diciembre de 2019</t>
  </si>
  <si>
    <t>Definición, validación de riesgos a gestionar durante la vigencia 2020</t>
  </si>
  <si>
    <t>31 de enero de 2020</t>
  </si>
  <si>
    <t>Se identifican documentos como referencia de punto de control para la gestión del riesgo. 
Se actualizan indicadores.
Se registra gestión del primer cuatrimestre.</t>
  </si>
  <si>
    <t>30 de abril de 2020</t>
  </si>
  <si>
    <t>Actualización del contexto interno y externo frente al estado de pandemia.
Ajuste en la redacción del riesgo.
Se determinaron causas raíz.
Se relacionaron consecuencias directamente asociadas a las causas raíz.
Ajuste en la redacción de controles para dar cumplimiento a los lineamiento que establece la guía de administración del riesgo DAFP.
Identificación de apetito del riesgo.
Vinculación de avance II Cuatrimestre.
Se agrega pestaña de instructivo.</t>
  </si>
  <si>
    <t>30 DE ABRIL DE 2020</t>
  </si>
  <si>
    <t>31 DE AGOSTO DE 2020</t>
  </si>
  <si>
    <t>31 DE DICIEMBRE DE 2020</t>
  </si>
  <si>
    <t>El formato mapa de riesgos fue actualizado en II Cuatrimestre, por lo tanto las evidencias se revisaran en el periodo</t>
  </si>
  <si>
    <r>
      <t xml:space="preserve">Políticos
</t>
    </r>
    <r>
      <rPr>
        <sz val="14"/>
        <rFont val="Cambria"/>
        <family val="1"/>
      </rPr>
      <t>(Cambios de gobierno, legislación, políticas públicas, regulación).</t>
    </r>
  </si>
  <si>
    <t xml:space="preserve">Cambio de administración  que impliquen nuevas directrices, ajustes en programas y proyectos    
</t>
  </si>
  <si>
    <t xml:space="preserve">Reprocesos en las acciones adelantadas por parte de la entidad </t>
  </si>
  <si>
    <r>
      <t xml:space="preserve">Estructura Organizacional
PERSONAS
</t>
    </r>
    <r>
      <rPr>
        <sz val="14"/>
        <rFont val="Cambria"/>
        <family val="1"/>
      </rPr>
      <t>(competencia del personal, disponibilidad del personal, seguridad y salud ocupacional).</t>
    </r>
  </si>
  <si>
    <t>Alta rotación de personal</t>
  </si>
  <si>
    <t xml:space="preserve">Reprocesos en el desarrollo de las actividade sinherentes a la atención de la población </t>
  </si>
  <si>
    <r>
      <t xml:space="preserve">Objetivo del Proceso Proceso
DISEÑO DEL PROCESO: </t>
    </r>
    <r>
      <rPr>
        <sz val="14"/>
        <rFont val="Cambria"/>
        <family val="1"/>
      </rPr>
      <t>claridad en la descripción del alcance y objetivo del proceso.</t>
    </r>
  </si>
  <si>
    <t xml:space="preserve">incumplimiento del objetivo del proceso en relación con las alternativas comerciales trasitorias </t>
  </si>
  <si>
    <t xml:space="preserve">permanencia de las población en las alternativas por tiempo prolongado lo que impeide la rotaión de la población </t>
  </si>
  <si>
    <t>Falta de apoyo local en la recuperación del espacio público.</t>
  </si>
  <si>
    <t xml:space="preserve">preferencia por parte de la población sujeto de atención en continuar desarrollando las ventas informales en el espacio piblico. </t>
  </si>
  <si>
    <t xml:space="preserve">Escaso recurso humano para realizar el seguimiento permanente a las alternativas comerciales </t>
  </si>
  <si>
    <t xml:space="preserve">insuficiente acompañamiento y seguimiento a la poblacion atendida en el marco de los procesos desarrollados. </t>
  </si>
  <si>
    <t xml:space="preserve">acciones insuficientes para ofrecer estretagias en la formulación de planes de negocio y aplancaniento financiero. </t>
  </si>
  <si>
    <t xml:space="preserve">las alternativas ofrecidas no son suficientemente atractivas para la vinculación d el apoblación sujeto de atención a los procesos ofrecidos por la entidad. </t>
  </si>
  <si>
    <t>Presencia de vendedores e invasión del espacio público alrededor de las alternativas comerciales</t>
  </si>
  <si>
    <t xml:space="preserve">competencia desleal por parte de la población vendedora informal frente a la población que ya fue reubicada en una alternativa comercial. </t>
  </si>
  <si>
    <t xml:space="preserve">Falta de procesos de inducción al personal encargados del proceso de formación y empleabilidad.  </t>
  </si>
  <si>
    <t xml:space="preserve">Perdida de la memoria institucional
</t>
  </si>
  <si>
    <t>Decreto de Estado de Emergencia</t>
  </si>
  <si>
    <t>Imposibilidad de continuar con las alternativas de emprendimiento</t>
  </si>
  <si>
    <t xml:space="preserve">
Falta de trabajadores por enfermedad.</t>
  </si>
  <si>
    <t>El COVID puede hacer que gran parte de nuestra plantilla, enferme en un periodo muy corto de tiempo. Esto puede generar miedo y psicosis entre los empleados, viéndose afectada la productividad y la Calidad de nuestros productos o servicios.</t>
  </si>
  <si>
    <t xml:space="preserve">Desarticulación institucional y sectorial que no ha permitido la integración de respuestas integrales e integradoras a la población sujeto de atención </t>
  </si>
  <si>
    <t xml:space="preserve">inefectividad en las acciones planteadas por el distrito para la atención integral a la población sujeto de atención. </t>
  </si>
  <si>
    <t>Orden publico</t>
  </si>
  <si>
    <t>Atentados.
Atraco.
Violencia.</t>
  </si>
  <si>
    <r>
      <t xml:space="preserve">Sociales y Culturales
</t>
    </r>
    <r>
      <rPr>
        <sz val="14"/>
        <rFont val="Cambria"/>
        <family val="1"/>
      </rPr>
      <t>(demografía, responsabilidad social, orden público)</t>
    </r>
  </si>
  <si>
    <t xml:space="preserve">Arraigo por el espacio publico lo que impide el desarrollo de actividades comerciales fuera del mismo. </t>
  </si>
  <si>
    <t xml:space="preserve">No aceptación de la reubicación de la población en alternativas comerciales del IPES. </t>
  </si>
  <si>
    <t>Respuesta no oportuna a los seguimientos de las metas y objetivos establecidos</t>
  </si>
  <si>
    <t>Incumplimiento del Plan de Acción de la Subdirección y de la Entidad</t>
  </si>
  <si>
    <t xml:space="preserve">insuficientes acciones desarrolladas para el seguimiento e implemnetación de las actividades  para mejorar el desempñeo de las unidades productivas. </t>
  </si>
  <si>
    <t xml:space="preserve">deserción e implementación inefectiva de las acciones desarrolladas para el emprendimiento y/O fortalecimiento empresarial. </t>
  </si>
  <si>
    <t>Cultura informal del vendedor (uso libre del espacio público, no pago de impuestos, liquidez diaria, no planeación, no aporte a seguridad social).</t>
  </si>
  <si>
    <t>Baja receptividad por parte de los vendedores informales frente a las alternativas ofrecidas por el IPES</t>
  </si>
  <si>
    <t>Percepción negativa del IPES por parte de los usuarios de los servicios</t>
  </si>
  <si>
    <t>las  alternativas ofertadas por el IPES no cumplen las expectativas de los vendedores informales.</t>
  </si>
  <si>
    <r>
      <t xml:space="preserve">Legales y reglamentarios
</t>
    </r>
    <r>
      <rPr>
        <sz val="14"/>
        <rFont val="Cambria"/>
        <family val="1"/>
      </rPr>
      <t>(Normatividad externa (leyes, decretos,
ordenanzas y acuerdos)</t>
    </r>
  </si>
  <si>
    <t xml:space="preserve">Permisividad por parte de las autoridades frente a la regulación del espacio publico </t>
  </si>
  <si>
    <t xml:space="preserve">uso indebido del espacio publico para ejercer actividades de comercialización de productos y servicios. </t>
  </si>
  <si>
    <r>
      <t xml:space="preserve">Políticas, objetivos y estrategias implementadas
ESTRATÉGICOS
</t>
    </r>
    <r>
      <rPr>
        <sz val="14"/>
        <rFont val="Cambria"/>
        <family val="1"/>
      </rPr>
      <t>(direccionamiento estratégico, planeación institucional,liderazgo, trabajo en equipo).</t>
    </r>
  </si>
  <si>
    <t xml:space="preserve">carencia de un proceso estrategico orientado a la gestión del conocimiento que permita contan con un crecimiento y aprendizaje organizacional </t>
  </si>
  <si>
    <t>ineficiarncia en la ejecucipón de las actividades operacionales de la entidad</t>
  </si>
  <si>
    <r>
      <t xml:space="preserve">Interrelación con otros procesos
INTERACCIONES CON OTROS PROCESOS: </t>
    </r>
    <r>
      <rPr>
        <sz val="14"/>
        <rFont val="Cambria"/>
        <family val="1"/>
      </rPr>
      <t>relación precisa con otros procesos en cuanto a insumos, proveedores, productos, usuarios o clientes.</t>
    </r>
  </si>
  <si>
    <t xml:space="preserve">debilidad en la articulación de los procesos relacionados con la subdirección </t>
  </si>
  <si>
    <t xml:space="preserve">generación de reprocesos y omisión de acciones planteadas por otros procesos que estan relacionados con el quehacer de la subdirección </t>
  </si>
  <si>
    <t>Cambios normativos que impliquen nuevas directrices, ajustes en programas y proyectos</t>
  </si>
  <si>
    <t xml:space="preserve">replanteamiento de acciones po rparte de la entidad que se deben ajustar a los cambios normativos </t>
  </si>
  <si>
    <t xml:space="preserve">Falta de apropiación y aplicación de los conceptos del MIPG </t>
  </si>
  <si>
    <t>Insuficientes acciones para a mejora continua</t>
  </si>
  <si>
    <t xml:space="preserve">Problemas de abastecimiento
Parada de la actividad por medidas sanitarias. </t>
  </si>
  <si>
    <t>Pese a que nosotros estemos preparados contra el Coronavirus, a través de medidas de prevención de riesgos adecuadas. Nuestros proveedores, pueden no estarlo. Y dejar de suministrarnos las materias primas o servicios, esenciales para nuestra actividad y apoyo a la población objeto.
El Gobierno a través de nuevas leyes o decretos, puede llegar a ralentizar o parar nuestra actividad. Este riesgo ya se ha materializado en muchos países, pero puede volver a suceder. En el caso de un rebrote del Coronavirus en unos meses o años, como se está pronosticando.</t>
  </si>
  <si>
    <r>
      <t xml:space="preserve">Tecnológicos
</t>
    </r>
    <r>
      <rPr>
        <sz val="14"/>
        <rFont val="Cambria"/>
        <family val="1"/>
      </rPr>
      <t>(Avances en tecnología, acceso a sistemas de información
externos, gobierno en línea)</t>
    </r>
  </si>
  <si>
    <t xml:space="preserve">carencia de una plataforma unificada de información del distrito  que permita identificar servicios obtenidos por los ciudadanos </t>
  </si>
  <si>
    <t xml:space="preserve">Multiplicidad de servicios recibidos por parte de la población de las diferentes entidades del distrito. </t>
  </si>
  <si>
    <r>
      <t xml:space="preserve">Recursos y conocimientos con que se cuenta
FINANCIEROS
</t>
    </r>
    <r>
      <rPr>
        <sz val="14"/>
        <rFont val="Cambria"/>
        <family val="1"/>
      </rPr>
      <t>(presupuesto de funcionamiento, recursos de inversión, infraestructura, capacidad instalada).</t>
    </r>
  </si>
  <si>
    <t xml:space="preserve">Recursos limitados para la ejecución de estrategias integrales que permitan la atención en emprendimiento y/o fortalecimiento emprearial </t>
  </si>
  <si>
    <t xml:space="preserve">insuficiente capacidad de respuesta frente a las necesidades de la población. </t>
  </si>
  <si>
    <r>
      <t xml:space="preserve">Procedimientos asociados
</t>
    </r>
    <r>
      <rPr>
        <sz val="14"/>
        <rFont val="Cambria"/>
        <family val="1"/>
      </rPr>
      <t>Pertinencia en los procedimientos que
desarrollan los procesos.</t>
    </r>
  </si>
  <si>
    <t xml:space="preserve">constantes cambios en las actividades que afectan al procedimiento debido a las dinamicas constantemente cambiantes. </t>
  </si>
  <si>
    <t>Desactualizacion de los procedimientos</t>
  </si>
  <si>
    <t>Existencia de maquinas dispensadoras automatizadas de alimentos y bebidas en las entidades publicas y  empresas.</t>
  </si>
  <si>
    <t xml:space="preserve">disminución de oportunidades para la apertura de espacios para la reubicación de la población sujeto de atención. </t>
  </si>
  <si>
    <r>
      <t xml:space="preserve">Financieros
</t>
    </r>
    <r>
      <rPr>
        <sz val="14"/>
        <rFont val="Cambria"/>
        <family val="1"/>
      </rPr>
      <t>(Disponibilidad de capital, liquidez, mercados
financieros, desempleo, competencia.)</t>
    </r>
  </si>
  <si>
    <t>Insuficientes recursos la generación de estrategias integrales que permitan una mayor cobertura de la población sujeto de atención</t>
  </si>
  <si>
    <t>baja cobertura de los proyectos formulados desde de la entidad respecto al numero de vendedores informales que ejercen su actividad en el espacio público</t>
  </si>
  <si>
    <r>
      <t xml:space="preserve">Relaciones con las partes involucradas
COMUNICACIÓN INTERNA: </t>
    </r>
    <r>
      <rPr>
        <sz val="14"/>
        <rFont val="Cambria"/>
        <family val="1"/>
      </rPr>
      <t>canales utilizados y su efectividad, flujo de la información necesaria para el desarrollo de las operaciones.</t>
    </r>
  </si>
  <si>
    <t>falta de comunicación entre las diferentes areas de la entidad que impiden la ejecución de acciones y esfuerzos articulados e intergrados.</t>
  </si>
  <si>
    <t xml:space="preserve">ineficiencia en la utilización de recursos economicos, humanos y administrativos. </t>
  </si>
  <si>
    <r>
      <t xml:space="preserve">Responsable del proceso </t>
    </r>
    <r>
      <rPr>
        <sz val="14"/>
        <rFont val="Cambria"/>
        <family val="1"/>
      </rPr>
      <t>Grado de autoridad y responsabilidad de los funcionarios frente al proceso.</t>
    </r>
  </si>
  <si>
    <t>Baja calidad de la información utilizada en el proceso</t>
  </si>
  <si>
    <t>falta de controles contantes que permitan la trazabilidad del procedimiento</t>
  </si>
  <si>
    <t xml:space="preserve">Políticas macroeconómicas que limitan el éxito de los emprendimientos apoyados desde la entidad.  </t>
  </si>
  <si>
    <t xml:space="preserve">desincentivo para formalizar y consolidar  unidades productivas fuera del espacio público. </t>
  </si>
  <si>
    <t xml:space="preserve">desisntegración entre las diferentes areas de la entidad </t>
  </si>
  <si>
    <t xml:space="preserve">desinformación sobre las actividades desarrolladas por cada una de las areas. </t>
  </si>
  <si>
    <r>
      <t xml:space="preserve">Activos de seguridad digital del proceso                                                                                                                                                                                                                                                                                                                                                                                                                                                              </t>
    </r>
    <r>
      <rPr>
        <sz val="14"/>
        <rFont val="Cambria"/>
        <family val="1"/>
      </rPr>
      <t>Información, aplicaciones,
hardware entre otros, que se deben proteger para garantizar el funcionamiento interno de cada proceso, como de cara al ciudadano</t>
    </r>
  </si>
  <si>
    <t xml:space="preserve">falta de capacidad de almacenamiento de información en la hermmaienta misional </t>
  </si>
  <si>
    <t xml:space="preserve">almacenamiento d einformación digital inoportuna en realción con los procesos de perfilación y seguimiento de la atencion a la población beneficiaria. </t>
  </si>
  <si>
    <t>Incremento desmedido de ventas informales que sobrepasa la capacidad de actuación de la Entidad</t>
  </si>
  <si>
    <t xml:space="preserve">Respuesta institucional insufiicente frente a la demanda para atender las necesidades de la poblacion sujeto de atención. </t>
  </si>
  <si>
    <t>N.A.</t>
  </si>
  <si>
    <t xml:space="preserve">1. Población atendida a través del emprendimiento y fortalecimiento empresarial que deserta en las diferentes etapas de los procesos. </t>
  </si>
  <si>
    <t xml:space="preserve">3. Procesos de asistencia técnica en emprendimiento y fortalecimiento empresarial que no son aplicados por  la población sujeto de atención
</t>
  </si>
  <si>
    <t xml:space="preserve">Una vez ingresada la población a los diferentes procesos de emprendimiento y/o fortalecimiento empresarial, decide abandonarlo anticipadamente. </t>
  </si>
  <si>
    <t xml:space="preserve">La asistencia técnica en los procesos de emprendimiento y fortalecimiento empresarial no son aplicadas de manera efectiva por la población  sujeto de atención en sus unidades productivas  en relación con los  resultados esperados  desde la perspectivas contable,  mercadeo, organizacional, producto, producción entre otras. </t>
  </si>
  <si>
    <t xml:space="preserve">1. Cambios que se presentan en el entornos a nivel social, politico, comercial, psicosicial y en la gestión de alianzas que afectan el desarrollo en las diferentes etapas del proceso.
2. Bajos niveles de educación, formación empresarial, la falta de especialización tecnica y los bajos niveles de capacidades empresariales, sumado a la resistencia al cambio para escalar el emprendimiento.
3. Situaciones personales relacionadas con Enfermedad, relaciones familiares, traslado de lugares de residencia, obtener la pensión, obtención de empleo, bajo nivel de ventas, cambio de actividades comerciales, no cumplé las expectativas de la población, incumplimiento de compromisos que afectan la continuidad en los procesos de emprendimiento y/o fortalecimiento empresarial.  
</t>
  </si>
  <si>
    <t xml:space="preserve">1. Reprocesos que afectan el cumplimiento de las metas, objetivos y plazos previstos por la subdirección. 
2. Reincidencia de los vendedores informales a desarrollar actividades económicas en el espacio público.
3. Retraso en las acciones programadas por los contratistas encargados de los procesos de emprendimiento Y/o fortalecimiento empresarial. 
4. Pérdida de apoyo por las entidades públicas y empresas privadas en los procesos desarrollados lo que ocasiona disminución de oportunidades comerciales dirigidos a la población sujeto de atención. 
5. Disminución de oportunidades de generación de ingresos fuera del espacio público gestionadas a través de los procesos de emprendimiento y/o fortalecimiento empresarial. 
6. Saturación e indiferenciación del mercado por falta de valor agregado.
</t>
  </si>
  <si>
    <t xml:space="preserve">1.  Problemas familiares que afectan el desarrollo de las unidades productivas.
2. Resistencia al cambio para escalar en el emprendimiento.
3. Bajos niveles de educación y falta de especialización técnica.
4. Debilidad en las estrategias y mecanismos para la comercialización de sus productos.
</t>
  </si>
  <si>
    <t>3.1. Se deja de brindar Asistencia técnica en emprendimiento y fortalecimiento empresarial a otros benefiairios con potencial emprendedor.
3.2. Los usuarios no  generan las acciones de mejoramiento esperadas en la unidad productiva  segun los objetivos de la intervención. 
3.3.Bajo impacto de la asistencia tecnica en las unidades productivas intervenidas.  
3.4. reprocesos en las acciones de asistencia técnica y fortalecimiento empresarial de las unidades productivas.  
3.5. Incumplimiento del contratista encargado de la asistencia técnica en emprendimiento y fortalecimiento empresarial. 
3.6 Las unidades productivas no cuentan con las capacidades necesarias  que les permita</t>
  </si>
  <si>
    <r>
      <t xml:space="preserve">1. </t>
    </r>
    <r>
      <rPr>
        <u/>
        <sz val="11"/>
        <color rgb="FFFF0000"/>
        <rFont val="Arial"/>
        <family val="2"/>
      </rPr>
      <t xml:space="preserve">Control: </t>
    </r>
    <r>
      <rPr>
        <sz val="11"/>
        <color theme="1"/>
        <rFont val="Arial"/>
        <family val="2"/>
      </rPr>
      <t xml:space="preserve">Realizar reuniones mensuales donde se analicen los cambios y observaciones en procedimientos, formatos y demas documentos asociados al procesos. </t>
    </r>
    <r>
      <rPr>
        <u/>
        <sz val="11"/>
        <color rgb="FFFF0000"/>
        <rFont val="Arial"/>
        <family val="2"/>
      </rPr>
      <t xml:space="preserve">
Responsable:</t>
    </r>
    <r>
      <rPr>
        <sz val="11"/>
        <color rgb="FFFF0000"/>
        <rFont val="Arial"/>
        <family val="2"/>
      </rPr>
      <t xml:space="preserve"> </t>
    </r>
    <r>
      <rPr>
        <sz val="11"/>
        <color theme="1"/>
        <rFont val="Arial"/>
        <family val="2"/>
      </rPr>
      <t>Profesionales de SESEC</t>
    </r>
    <r>
      <rPr>
        <u/>
        <sz val="11"/>
        <color theme="1"/>
        <rFont val="Arial"/>
        <family val="2"/>
      </rPr>
      <t xml:space="preserve">
</t>
    </r>
    <r>
      <rPr>
        <u/>
        <sz val="11"/>
        <color rgb="FFFF0000"/>
        <rFont val="Arial"/>
        <family val="2"/>
      </rPr>
      <t xml:space="preserve">Periodicidad: </t>
    </r>
    <r>
      <rPr>
        <sz val="11"/>
        <color theme="1"/>
        <rFont val="Arial"/>
        <family val="2"/>
      </rPr>
      <t>Mensual</t>
    </r>
    <r>
      <rPr>
        <u/>
        <sz val="11"/>
        <color rgb="FFFF0000"/>
        <rFont val="Arial"/>
        <family val="2"/>
      </rPr>
      <t xml:space="preserve">
Propósito:</t>
    </r>
    <r>
      <rPr>
        <sz val="11"/>
        <color rgb="FFFF0000"/>
        <rFont val="Arial"/>
        <family val="2"/>
      </rPr>
      <t xml:space="preserve"> </t>
    </r>
    <r>
      <rPr>
        <sz val="11"/>
        <color theme="1"/>
        <rFont val="Arial"/>
        <family val="2"/>
      </rPr>
      <t xml:space="preserve">Mantener actualizados los documentos en el SIG que sirvan como lineamientos y directrices para la gestión del proyecto. </t>
    </r>
    <r>
      <rPr>
        <u/>
        <sz val="11"/>
        <color rgb="FFFF0000"/>
        <rFont val="Arial"/>
        <family val="2"/>
      </rPr>
      <t xml:space="preserve">
Como se realiza: </t>
    </r>
    <r>
      <rPr>
        <sz val="11"/>
        <color theme="1"/>
        <rFont val="Arial"/>
        <family val="2"/>
      </rPr>
      <t>Se realizan unas reuniones en las cuales de deja un Acta de reunión con las observaciones y ajustes frente a los documentos del SIG o documentos nuevos, teniendo en cuenta las dinamicas comerciales de los programas de Emprendimiento ofrecidos por la SESEC.</t>
    </r>
    <r>
      <rPr>
        <u/>
        <sz val="11"/>
        <color rgb="FFFF0000"/>
        <rFont val="Arial"/>
        <family val="2"/>
      </rPr>
      <t xml:space="preserve">
Observaciones o Desviaciones:</t>
    </r>
    <r>
      <rPr>
        <sz val="11"/>
        <color rgb="FFFF0000"/>
        <rFont val="Arial"/>
        <family val="2"/>
      </rPr>
      <t xml:space="preserve"> </t>
    </r>
    <r>
      <rPr>
        <sz val="11"/>
        <color theme="1"/>
        <rFont val="Arial"/>
        <family val="2"/>
      </rPr>
      <t>De no realizarce estas reuniones se procede a remitir al grupo un correo indicando los cambios y observaciones que limitan la gestión del proceso.</t>
    </r>
    <r>
      <rPr>
        <u/>
        <sz val="11"/>
        <color rgb="FFFF0000"/>
        <rFont val="Arial"/>
        <family val="2"/>
      </rPr>
      <t xml:space="preserve">
Evidencia:</t>
    </r>
    <r>
      <rPr>
        <sz val="11"/>
        <color rgb="FFFF0000"/>
        <rFont val="Arial"/>
        <family val="2"/>
      </rPr>
      <t xml:space="preserve"> </t>
    </r>
    <r>
      <rPr>
        <sz val="11"/>
        <color theme="1"/>
        <rFont val="Arial"/>
        <family val="2"/>
      </rPr>
      <t>Dichas evidencias se encuentran en el siguiente link: https://drive.google.com/drive/u/0/folders/12VowMf8h_fQUDo83qrTpVmK_ZPaRlpYO</t>
    </r>
  </si>
  <si>
    <r>
      <t xml:space="preserve">2. Control: Emprendimiento Social: </t>
    </r>
    <r>
      <rPr>
        <sz val="11"/>
        <color theme="1"/>
        <rFont val="Arial"/>
        <family val="2"/>
      </rPr>
      <t xml:space="preserve">A corto plazo y teniendo en cuenta la situación de pandemia por la que atraviesa el mundo, se realiza seguimiento a los beneficiarios de la alternativa de emprendimiento. </t>
    </r>
    <r>
      <rPr>
        <sz val="11"/>
        <color rgb="FFFF0000"/>
        <rFont val="Arial"/>
        <family val="2"/>
      </rPr>
      <t>Emprendimiento y Fortalecimiento:</t>
    </r>
    <r>
      <rPr>
        <sz val="11"/>
        <color theme="1"/>
        <rFont val="Arial"/>
        <family val="2"/>
      </rPr>
      <t xml:space="preserve"> Se realiza seguimiento a las acciones adelantadas en el marco de la intervención ofrecida por la subdirección.</t>
    </r>
    <r>
      <rPr>
        <sz val="11"/>
        <color rgb="FFFF0000"/>
        <rFont val="Arial"/>
        <family val="2"/>
      </rPr>
      <t xml:space="preserve">
Responsable: </t>
    </r>
    <r>
      <rPr>
        <sz val="11"/>
        <color theme="1"/>
        <rFont val="Arial"/>
        <family val="2"/>
      </rPr>
      <t>Profesionales de SESEC</t>
    </r>
    <r>
      <rPr>
        <sz val="11"/>
        <color rgb="FFFF0000"/>
        <rFont val="Arial"/>
        <family val="2"/>
      </rPr>
      <t xml:space="preserve">
Periodicidad: </t>
    </r>
    <r>
      <rPr>
        <sz val="11"/>
        <color theme="1"/>
        <rFont val="Arial"/>
        <family val="2"/>
      </rPr>
      <t>Trimestral</t>
    </r>
    <r>
      <rPr>
        <sz val="11"/>
        <color rgb="FFFF0000"/>
        <rFont val="Arial"/>
        <family val="2"/>
      </rPr>
      <t xml:space="preserve">
Propósito: Emprendimiento Social:</t>
    </r>
    <r>
      <rPr>
        <sz val="11"/>
        <color theme="1"/>
        <rFont val="Arial"/>
        <family val="2"/>
      </rPr>
      <t xml:space="preserve">Para identificar la situación actual en terminos de generación de ingreso, redes de apoyo o familiares y riesgo psicosocial. </t>
    </r>
    <r>
      <rPr>
        <sz val="11"/>
        <color rgb="FFFF0000"/>
        <rFont val="Arial"/>
        <family val="2"/>
      </rPr>
      <t>Emprendimiento y Fortalecimiento:</t>
    </r>
    <r>
      <rPr>
        <sz val="11"/>
        <color theme="1"/>
        <rFont val="Arial"/>
        <family val="2"/>
      </rPr>
      <t xml:space="preserve"> Identificar el cumplimiento de acciones propuestas y evitar la deserción de la población beneficiada.</t>
    </r>
    <r>
      <rPr>
        <sz val="11"/>
        <color rgb="FFFF0000"/>
        <rFont val="Arial"/>
        <family val="2"/>
      </rPr>
      <t xml:space="preserve">
Como se realiza: Emprendimiento Social: </t>
    </r>
    <r>
      <rPr>
        <sz val="11"/>
        <color theme="1"/>
        <rFont val="Arial"/>
        <family val="2"/>
      </rPr>
      <t xml:space="preserve">El seguimiento se realiza mediante llamadas telefonicas y eventualmente visitas domiciliarias con el fin de identificar situación del beneficiario y darle orientaciòn de diferentes servicios otorgados por el IPES u otras Entidades. </t>
    </r>
    <r>
      <rPr>
        <sz val="11"/>
        <color rgb="FFFF0000"/>
        <rFont val="Arial"/>
        <family val="2"/>
      </rPr>
      <t>Emprendimiento y Fortalecimiento:</t>
    </r>
    <r>
      <rPr>
        <sz val="11"/>
        <color theme="1"/>
        <rFont val="Arial"/>
        <family val="2"/>
      </rPr>
      <t xml:space="preserve"> A corto plazo por la Emergencia Sanitaria se realiza el seguimiento telefonico, identificando las percepciones dle beneficiario</t>
    </r>
    <r>
      <rPr>
        <sz val="11"/>
        <color rgb="FFFF0000"/>
        <rFont val="Arial"/>
        <family val="2"/>
      </rPr>
      <t xml:space="preserve">
Observaciones o Desviaciones: Emprendimiento Social:</t>
    </r>
    <r>
      <rPr>
        <sz val="11"/>
        <color theme="1"/>
        <rFont val="Arial"/>
        <family val="2"/>
      </rPr>
      <t xml:space="preserve">Se realiza revisiòn periodica en una matriz del DRIVE para categorizar el estado de los beneficiarios a nivel comercial y psicosocial y posteriormente realizar la intervención. </t>
    </r>
    <r>
      <rPr>
        <sz val="11"/>
        <color rgb="FFFF0000"/>
        <rFont val="Arial"/>
        <family val="2"/>
      </rPr>
      <t xml:space="preserve">Emprendimiento y Fortalecimiento: </t>
    </r>
    <r>
      <rPr>
        <sz val="11"/>
        <color theme="1"/>
        <rFont val="Arial"/>
        <family val="2"/>
      </rPr>
      <t>Si la persona deserta cuando la intervención sea menor del 20% de avance se procede a buscar otro beneficiario, que cumpla con los requisitos.</t>
    </r>
    <r>
      <rPr>
        <sz val="11"/>
        <color rgb="FFFF0000"/>
        <rFont val="Arial"/>
        <family val="2"/>
      </rPr>
      <t xml:space="preserve">
Evidencia: </t>
    </r>
    <r>
      <rPr>
        <sz val="11"/>
        <color theme="1"/>
        <rFont val="Arial"/>
        <family val="2"/>
      </rPr>
      <t>Dichas evidencias se encuentran en el siguiente link: https://drive.google.com/drive/u/0/folders/12VowMf8h_fQUDo83qrTpVmK_ZPaRlpYO</t>
    </r>
  </si>
  <si>
    <t>Los profesionales de SESEC trimestralmente realizan seguimiento a los beneficiarios con el fin de identificar la situación actual en terminos de generación de ingreso, redes de apoyo o familiares y riesgo psicosocial, la cual se realiza mediante llamadas telefonicas y eventualmente visitas domiciliarias con el fin de definir el estado y poderlo priorizar.
Poteriormente se analizan los resultados para definir la atención que se puede brindar a cada beneficiarios desde el IPES o con las otras entidades con apoyos economicos o alimentarios.</t>
  </si>
  <si>
    <r>
      <t xml:space="preserve">Los profesionales de la Subdirección de Emprendimiento, Servicios Empresariales y Comercialización, identifican la demanda de productos que los funcionarios y visitantes desean encontrar en la muestra  realizada en las entidades en el marco del procedimiento PR-127 Emprendimiento Social.
</t>
    </r>
    <r>
      <rPr>
        <sz val="11"/>
        <color rgb="FFFF0000"/>
        <rFont val="Arial"/>
        <family val="2"/>
      </rPr>
      <t>Periodicidad ? proposito? Desviaciones resultantes?</t>
    </r>
  </si>
  <si>
    <r>
      <rPr>
        <sz val="11"/>
        <color rgb="FFFF0000"/>
        <rFont val="Arial"/>
        <family val="2"/>
      </rPr>
      <t xml:space="preserve">Control: </t>
    </r>
    <r>
      <rPr>
        <sz val="11"/>
        <color theme="1"/>
        <rFont val="Arial"/>
        <family val="2"/>
      </rPr>
      <t>Realizar la perfilación de la población sujeto de atención interesada en ingresar a las alternativas o procesos encaminados al desarrollo de Emprendimiento por subsistencia de la SESEC.</t>
    </r>
    <r>
      <rPr>
        <sz val="11"/>
        <color rgb="FFFF0000"/>
        <rFont val="Arial"/>
        <family val="2"/>
      </rPr>
      <t xml:space="preserve">
Responsable: </t>
    </r>
    <r>
      <rPr>
        <sz val="11"/>
        <color theme="1"/>
        <rFont val="Arial"/>
        <family val="2"/>
      </rPr>
      <t xml:space="preserve">profesionales psicosociales SESEC
</t>
    </r>
    <r>
      <rPr>
        <sz val="11"/>
        <color rgb="FFFF0000"/>
        <rFont val="Arial"/>
        <family val="2"/>
      </rPr>
      <t xml:space="preserve">Periodicidad:  </t>
    </r>
    <r>
      <rPr>
        <sz val="11"/>
        <rFont val="Arial"/>
        <family val="2"/>
      </rPr>
      <t>Hace parte de la etapa del diagnóstico del Emprendedor, previo al proceso de intervención</t>
    </r>
    <r>
      <rPr>
        <sz val="11"/>
        <color rgb="FFFF0000"/>
        <rFont val="Arial"/>
        <family val="2"/>
      </rPr>
      <t xml:space="preserve">. </t>
    </r>
    <r>
      <rPr>
        <sz val="11"/>
        <color theme="1"/>
        <rFont val="Arial"/>
        <family val="2"/>
      </rPr>
      <t xml:space="preserve">
</t>
    </r>
    <r>
      <rPr>
        <sz val="11"/>
        <color rgb="FFFF0000"/>
        <rFont val="Arial"/>
        <family val="2"/>
      </rPr>
      <t xml:space="preserve">Propósito: </t>
    </r>
    <r>
      <rPr>
        <sz val="11"/>
        <color theme="1"/>
        <rFont val="Arial"/>
        <family val="2"/>
      </rPr>
      <t xml:space="preserve"> identificar el perfil emprendedor y las condiciones psicosociales encaminados al desarrollo de los emprendimientos por subsistencia. </t>
    </r>
    <r>
      <rPr>
        <sz val="11"/>
        <color rgb="FFFF0000"/>
        <rFont val="Arial"/>
        <family val="2"/>
      </rPr>
      <t xml:space="preserve">
Como se realiza: </t>
    </r>
    <r>
      <rPr>
        <sz val="11"/>
        <color theme="1"/>
        <rFont val="Arial"/>
        <family val="2"/>
      </rPr>
      <t xml:space="preserve">Mediante la aplicación individual de una entrevista Semi-estructurada y la aplicación de la prueba DISC o TECAE. </t>
    </r>
    <r>
      <rPr>
        <sz val="11"/>
        <color rgb="FFFF0000"/>
        <rFont val="Arial"/>
        <family val="2"/>
      </rPr>
      <t xml:space="preserve">
Observaciones o Desviaciones:
Evidencia: FO - 078 planilla de asistencia. </t>
    </r>
  </si>
  <si>
    <r>
      <rPr>
        <sz val="11"/>
        <color rgb="FFFF0000"/>
        <rFont val="Arial"/>
        <family val="2"/>
      </rPr>
      <t>Control:</t>
    </r>
    <r>
      <rPr>
        <sz val="11"/>
        <color theme="1"/>
        <rFont val="Arial"/>
        <family val="2"/>
      </rPr>
      <t xml:space="preserve"> Realizar asesorias personalizadas al beneficiario.
</t>
    </r>
    <r>
      <rPr>
        <sz val="11"/>
        <color rgb="FFFF0000"/>
        <rFont val="Arial"/>
        <family val="2"/>
      </rPr>
      <t>Responsable:</t>
    </r>
    <r>
      <rPr>
        <sz val="11"/>
        <color theme="1"/>
        <rFont val="Arial"/>
        <family val="2"/>
      </rPr>
      <t xml:space="preserve"> Profesionales SESEC
</t>
    </r>
    <r>
      <rPr>
        <sz val="11"/>
        <color rgb="FFFF0000"/>
        <rFont val="Arial"/>
        <family val="2"/>
      </rPr>
      <t xml:space="preserve">Periodicidad: </t>
    </r>
    <r>
      <rPr>
        <sz val="11"/>
        <color theme="1"/>
        <rFont val="Arial"/>
        <family val="2"/>
      </rPr>
      <t xml:space="preserve">1 vez durante la intervención
</t>
    </r>
    <r>
      <rPr>
        <sz val="11"/>
        <color rgb="FFFF0000"/>
        <rFont val="Arial"/>
        <family val="2"/>
      </rPr>
      <t xml:space="preserve">Propósito: </t>
    </r>
    <r>
      <rPr>
        <sz val="11"/>
        <color theme="1"/>
        <rFont val="Arial"/>
        <family val="2"/>
      </rPr>
      <t xml:space="preserve">Favorecer los procesos de generación de ingresos que adelantan los emprendedores por subsistencia.
</t>
    </r>
    <r>
      <rPr>
        <sz val="11"/>
        <color rgb="FFFF0000"/>
        <rFont val="Arial"/>
        <family val="2"/>
      </rPr>
      <t>Como se realiza:</t>
    </r>
    <r>
      <rPr>
        <sz val="11"/>
        <color theme="1"/>
        <rFont val="Arial"/>
        <family val="2"/>
      </rPr>
      <t xml:space="preserve"> Se realiza asesoria técnica, empresarial y/o psicosocial de manera presencial, virtual o telefonica con los beneficiarios de emprendimiento por susbsistencia.
</t>
    </r>
    <r>
      <rPr>
        <sz val="11"/>
        <color rgb="FFFF0000"/>
        <rFont val="Arial"/>
        <family val="2"/>
      </rPr>
      <t>Observaciones o Desviaciones:</t>
    </r>
    <r>
      <rPr>
        <sz val="11"/>
        <color theme="1"/>
        <rFont val="Arial"/>
        <family val="2"/>
      </rPr>
      <t xml:space="preserve"> </t>
    </r>
    <r>
      <rPr>
        <sz val="11"/>
        <color rgb="FFFF0000"/>
        <rFont val="Arial"/>
        <family val="2"/>
      </rPr>
      <t>Emprendimiento Social:</t>
    </r>
    <r>
      <rPr>
        <sz val="11"/>
        <color theme="1"/>
        <rFont val="Arial"/>
        <family val="2"/>
      </rPr>
      <t xml:space="preserve"> Se realiza revisiòn periodica en una matriz del DRIVE para categorizar el estado de los beneficiarios a nivel comercial y psicosocial y posteriormente realizar la intervención. </t>
    </r>
    <r>
      <rPr>
        <sz val="11"/>
        <color rgb="FFFF0000"/>
        <rFont val="Arial"/>
        <family val="2"/>
      </rPr>
      <t>Emprendimiento y Fortalecimiento:</t>
    </r>
    <r>
      <rPr>
        <sz val="11"/>
        <color theme="1"/>
        <rFont val="Arial"/>
        <family val="2"/>
      </rPr>
      <t xml:space="preserve"> Se realiza revisión de las asesorias personalizadas planeadas y se realizan reuniones periodicas donde se le hace seguimiento a las asesorias programadas.
</t>
    </r>
    <r>
      <rPr>
        <sz val="11"/>
        <color rgb="FFFF0000"/>
        <rFont val="Arial"/>
        <family val="2"/>
      </rPr>
      <t xml:space="preserve">Evidencia: </t>
    </r>
    <r>
      <rPr>
        <sz val="11"/>
        <color theme="1"/>
        <rFont val="Arial"/>
        <family val="2"/>
      </rPr>
      <t>Dichas evidencias se encuentran en el siguiente link: https://drive.google.com/drive/u/0/folders/12VowMf8h_fQUDo83qrTpVmK_ZPaRlpYO</t>
    </r>
  </si>
  <si>
    <t>Revisar, ajustar, publicar y socializar los procedimientos PR-127 y PR-156 acorde con la normatividad actual.</t>
  </si>
  <si>
    <t>FO-051 Actas de Reunión  de revisión y ajuste de documentos del SIG.
Procedimientos ajustados, publicados y socializados.</t>
  </si>
  <si>
    <t>FO-051
PR-127
PR-156</t>
  </si>
  <si>
    <t>Subdirector y Profesional Especializado</t>
  </si>
  <si>
    <t>Nº Documentos actualizados en el SIG</t>
  </si>
  <si>
    <t>Se ha venido revisando y ajustando el procedimiento PR-127</t>
  </si>
  <si>
    <t>Borrador Procedimiento PR-127 Emprendimiento Social
Las evidencias se encuentran en el Drive de la Subdirección en la carpeta Mapa de Riesgos de Gestión - Año 2020 - I cuatrimestre, que se encuentra en el siguiente enlace: https://drive.google.com/drive/u/0/folders/1IWPDRqM4VILgQjiCfGBR6mh_PY3D-we1</t>
  </si>
  <si>
    <t>Se  realizo Comité de Autoevaluación en la SESEC donde se revizaron los avances en los ajustes de los documentos SIG</t>
  </si>
  <si>
    <t>FO-051 Acta de Reunión Comité Autoevaluación
Las evidencias se encuentran en el Drive de la Subdirección en la carpeta de Mapa de Riesgos de Gestión - Año 2020 - II Cuatrimestre, que se encuentra en el siguiente enlace: 
https://drive.google.com/drive/u/0/folders/1tsaekywbx47VI7FiqSs0lpDppBRzgFGZ</t>
  </si>
  <si>
    <t xml:space="preserve">Registrar en la Herramienta Misional (HEMI) las novedades de los seguimientos a los beneficiarios de Emprendimiento para identificar las situaciones acruales de los beneficiarios. </t>
  </si>
  <si>
    <t>Registro en HEMI
Actas de seguimiento 
Actas de Reunión
Planilla de Asistencia o
Oficios y Memorandos</t>
  </si>
  <si>
    <t>FO-051 Acta de reunion
FO-815 Visitas domiciliaria o
FO-312 Formato de atención a la Ciudadanía
FO-068 Oficios
Memorandos</t>
  </si>
  <si>
    <t>Subdirector y Profesional especializado</t>
  </si>
  <si>
    <t xml:space="preserve">Nº de registro de novedades </t>
  </si>
  <si>
    <t>Se realizaró monitoreo a los beneficiarios donde se identificaron y registraron deserciones.</t>
  </si>
  <si>
    <t>Actas de desistimiento y/o deserciones FO-051
Registros en HEMI
Las evidencias se encuentran en el Drive de la Subdirección en la carpeta Mapa de Riesgo de Gestión - Año 2020 - I cuatrimestre, que se encuentra en el siguiente enlace: https://drive.google.com/drive/u/0/folders/1IWPDRqM4VILgQjiCfGBR6mh_PY3D-we1</t>
  </si>
  <si>
    <t xml:space="preserve">Se registro en la Herramienta Misional (HEMI) los desistimientos de lo beneficiarios de Emprendimiento </t>
  </si>
  <si>
    <t>FO-051 Acta de Reunión de los desistiemitnos
Registro en HEMI
Las evidencias se encuentran en el Drive de la Subdirección en la carpeta de Mapa de Riesgos de Gestión - Año 2020 - II Cuatrimestre, que se encuentra en el siguiente enlace: 
https://drive.google.com/drive/u/0/folders/1tsaekywbx47VI7FiqSs0lpDppBRzgFGZ</t>
  </si>
  <si>
    <t xml:space="preserve">Este Riesgo ya no se puede materializar ya que dicha actividad se realizaba con el anterior proyecto </t>
  </si>
  <si>
    <t>Fotografias y Planillas e asistencia de la entrega de mercados
Oficio para remision a entidades</t>
  </si>
  <si>
    <t>Realizar solicitudes y visitas a las entidades públicas o empresas privadas, en las cuales se establece la viabilidad comercial de las muestras o de la instalación de modulos de la alternativa de Emprendimiento Social</t>
  </si>
  <si>
    <t>Actas de reunión FO-051 de visita de viabilidad comercial a los potenciales puntos para la ubicación de módulos de Emprendimiento Social.
Oficios FO-068 o correos electrónicos enviados a las entidades para la gestión de espacios destinados a las muestras o a la instalación de módulos de la alternativa Emprendimiento Social.
Oficios o correos electrónicos remitidos por entidades públicas o empresas privadas en respuesta a la solicitud de espacios para la alternativa Emprendimiento Social.</t>
  </si>
  <si>
    <t>FO-051
FO-068</t>
  </si>
  <si>
    <t>Se realizaron presentaciónes de la alternativa de Emprendimiento Social para la viabilidada de espacios en diferentes Entidades y se realizarón actas de facilitación de espacios.</t>
  </si>
  <si>
    <t>Actas de reunión FO-051 de visita de viabilidad comercial
correos electrónicos
Las evidencias se encuentran en el Drive de la Subdirección en la carpeta Mapa de Riesgo de Gestión - Año 2020 - I cuatrimestre, que se encuentra en el siguiente enlace: https://drive.google.com/drive/u/0/folders/1IWPDRqM4VILgQjiCfGBR6mh_PY3D-we1</t>
  </si>
  <si>
    <t>Realizar la perfilación a los interesados en acceder a los servicios que ofrece la SESEC o Realizar socialización al contratista, encargado de la intervención sobre la perfilación realizada</t>
  </si>
  <si>
    <t>FO-051 Formato de acta de Reunión y/o bases de datos de las socializaciones realizadas (lo anterior teniendo en cuenta que los informes y dempas documentos elacionados con la perfilación contienen información sensible) y/o Socialización resultados</t>
  </si>
  <si>
    <t xml:space="preserve">Subdirector y Profesional especializado </t>
  </si>
  <si>
    <t>Nº  de perfilaciones realizadas</t>
  </si>
  <si>
    <t>Para este cuatrimestre no se realizarón procesos nuevos por lo que no se llevarón a cabo las socializaciones de pruebas Disc, teniendo en cuenta que se realizan al comienzo de cada proceso.</t>
  </si>
  <si>
    <t>Para este cuatrimestre no se realizaron</t>
  </si>
  <si>
    <t xml:space="preserve">Se realizó la perfilación para los proyectos de Marketing Digital y para personas mayores y/o con discapacidad las cuales en ocasiones se realizo de manera telefonica teniendo en cuenta situación del COVID - 19 
</t>
  </si>
  <si>
    <t>Bases de datos de perfilaciones
Las evidencias se encuentran en el Drive de la Subdirección en la carpeta de Mapa de Riesgos de Gestión - Año 2020 - II Cuatrimestre, que se encuentra en el siguiente enlace: 
https://drive.google.com/drive/u/0/folders/1tsaekywbx47VI7FiqSs0lpDppBRzgFGZ</t>
  </si>
  <si>
    <t>Realizar jornadas de seguimiento y asesoria por parte de los profesionales de la SESEC con el fin de promover la disposición de los beneficiarios frente a la asistencia técnica recibida.</t>
  </si>
  <si>
    <t xml:space="preserve">FO-051 Formato de acta de Reunión o Informe de Seguimiento. </t>
  </si>
  <si>
    <t>FO-051</t>
  </si>
  <si>
    <t>No  de informes o formatos de seguimientos realizados</t>
  </si>
  <si>
    <t>Se realizo seguimiento y acompañamiento a una población de beneficiarios identificando novedades y el cumplimiento de las actividades acordadas</t>
  </si>
  <si>
    <t>Informe de seguimiento y formatos de seguimiento
Las evidencias se encuentran en fisico en la Ofinica y se subiran una vez retornemos a la Entidad.</t>
  </si>
  <si>
    <t>Se realizaron reuniones de asesorias tecnicas empresarialesy psicosociales y se realizo seguimientos a los beneficiarios del proyecto 445 Artesanías</t>
  </si>
  <si>
    <t>FO-051 Actas de Reunión
Las evidencias se encuentran en el Drive de la Subdirección en la carpeta de Mapa de Riesgos de Gestión - Año 2020 - II Cuatrimestre, que se encuentra en el siguiente enlace: 
https://drive.google.com/drive/u/0/folders/1tsaekywbx47VI7FiqSs0lpDppBRzgFGZ</t>
  </si>
  <si>
    <t>re registra el acta de reunion sin embargo no se presenta avance en relacion a la actualizacion  de los procedimientos como se definio en el plan de tratamiento</t>
  </si>
  <si>
    <t>N/A</t>
  </si>
  <si>
    <t>se realizo la actividad y se pudieron evidenciar los soportes pertinentes</t>
  </si>
  <si>
    <t>se verificaron los soportes pertinentes los cuales reflejan la informacion reportada</t>
  </si>
  <si>
    <t xml:space="preserve">se verificaron los soportes pertinentes los cuales reflejan la informacion reportada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</si>
</sst>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58"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sz val="12"/>
      <name val="Calibri"/>
      <family val="2"/>
    </font>
    <font>
      <b/>
      <sz val="12"/>
      <name val="Calibri"/>
      <family val="2"/>
    </font>
    <font>
      <sz val="11"/>
      <name val="Calibri"/>
      <family val="2"/>
    </font>
    <font>
      <b/>
      <sz val="14"/>
      <name val="Cambria"/>
      <family val="1"/>
      <scheme val="major"/>
    </font>
    <font>
      <sz val="14"/>
      <color theme="1"/>
      <name val="Cambria"/>
      <family val="1"/>
      <scheme val="major"/>
    </font>
    <font>
      <sz val="9"/>
      <color theme="1"/>
      <name val="Cambria"/>
      <family val="1"/>
      <scheme val="major"/>
    </font>
    <font>
      <sz val="11"/>
      <color rgb="FFFF0000"/>
      <name val="Arial"/>
      <family val="2"/>
    </font>
    <font>
      <sz val="11"/>
      <color rgb="FF000000"/>
      <name val="Arial"/>
      <family val="2"/>
    </font>
    <font>
      <sz val="11"/>
      <name val="Calibri"/>
      <family val="2"/>
      <scheme val="minor"/>
    </font>
    <font>
      <sz val="11"/>
      <color theme="5"/>
      <name val="Arial"/>
      <family val="2"/>
    </font>
    <font>
      <sz val="11"/>
      <color theme="4"/>
      <name val="Arial"/>
      <family val="2"/>
    </font>
    <font>
      <sz val="11"/>
      <color theme="4"/>
      <name val="Calibri"/>
      <family val="2"/>
      <scheme val="minor"/>
    </font>
    <font>
      <b/>
      <sz val="8"/>
      <color theme="1"/>
      <name val="Arial"/>
      <family val="2"/>
    </font>
    <font>
      <sz val="10"/>
      <color theme="0" tint="-0.499984740745262"/>
      <name val="Arial"/>
      <family val="2"/>
    </font>
    <font>
      <b/>
      <sz val="12"/>
      <color theme="1"/>
      <name val="Arial"/>
      <family val="2"/>
    </font>
    <font>
      <b/>
      <sz val="14"/>
      <color theme="1"/>
      <name val="Arial"/>
      <family val="2"/>
    </font>
    <font>
      <b/>
      <sz val="24"/>
      <color theme="1"/>
      <name val="Calibri"/>
      <family val="2"/>
      <scheme val="minor"/>
    </font>
    <font>
      <b/>
      <sz val="16"/>
      <color theme="1"/>
      <name val="Calibri"/>
      <family val="2"/>
      <scheme val="minor"/>
    </font>
    <font>
      <b/>
      <sz val="26"/>
      <color theme="1"/>
      <name val="Calibri"/>
      <family val="2"/>
      <scheme val="minor"/>
    </font>
    <font>
      <u/>
      <sz val="11"/>
      <color rgb="FFFF0000"/>
      <name val="Arial"/>
      <family val="2"/>
    </font>
    <font>
      <u/>
      <sz val="11"/>
      <color theme="1"/>
      <name val="Arial"/>
      <family val="2"/>
    </font>
    <font>
      <sz val="10"/>
      <color theme="1"/>
      <name val="Calibri"/>
      <family val="2"/>
    </font>
    <font>
      <b/>
      <sz val="24"/>
      <color theme="1"/>
      <name val="Calibri"/>
      <family val="2"/>
    </font>
    <font>
      <sz val="12"/>
      <color theme="1"/>
      <name val="Calibri"/>
      <family val="2"/>
    </font>
    <font>
      <sz val="11"/>
      <color theme="1"/>
      <name val="Calibri"/>
      <family val="2"/>
    </font>
    <font>
      <sz val="16"/>
      <color theme="1"/>
      <name val="Calibri"/>
      <family val="2"/>
    </font>
    <font>
      <b/>
      <sz val="16"/>
      <color theme="1"/>
      <name val="Cambria"/>
      <family val="1"/>
    </font>
    <font>
      <b/>
      <sz val="14"/>
      <color theme="1"/>
      <name val="Cambria"/>
      <family val="1"/>
    </font>
    <font>
      <sz val="14"/>
      <name val="Cambria"/>
      <family val="1"/>
    </font>
    <font>
      <sz val="14"/>
      <color theme="1"/>
      <name val="Cambria"/>
      <family val="1"/>
    </font>
    <font>
      <sz val="14"/>
      <color rgb="FFFF0000"/>
      <name val="Cambria"/>
      <family val="1"/>
    </font>
    <font>
      <sz val="9"/>
      <color theme="1"/>
      <name val="Cambria"/>
      <family val="1"/>
    </font>
    <font>
      <sz val="11"/>
      <color rgb="FFFF0000"/>
      <name val="Calibri"/>
      <family val="2"/>
      <scheme val="minor"/>
    </font>
    <font>
      <sz val="12"/>
      <color theme="1"/>
      <name val="Calibri"/>
      <family val="2"/>
      <scheme val="minor"/>
    </font>
  </fonts>
  <fills count="40">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rgb="FFD8D8D8"/>
        <bgColor rgb="FFD8D8D8"/>
      </patternFill>
    </fill>
    <fill>
      <patternFill patternType="solid">
        <fgColor theme="0"/>
        <bgColor theme="0"/>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6">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cellStyleXfs>
  <cellXfs count="601">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29" fillId="0" borderId="0" xfId="0" applyFont="1"/>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30"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1" fillId="26" borderId="1" xfId="0" applyFont="1" applyFill="1" applyBorder="1" applyAlignment="1">
      <alignment horizontal="justify" vertical="center" wrapText="1"/>
    </xf>
    <xf numFmtId="0" fontId="31"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30"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30"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30"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2"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2" fillId="0" borderId="0" xfId="0" applyFont="1" applyAlignment="1" applyProtection="1">
      <alignment horizontal="left" vertical="center"/>
      <protection locked="0"/>
    </xf>
    <xf numFmtId="0" fontId="3" fillId="0" borderId="0" xfId="0" applyFont="1" applyAlignment="1" applyProtection="1">
      <alignment vertical="center" wrapText="1"/>
      <protection locked="0"/>
    </xf>
    <xf numFmtId="0" fontId="8" fillId="14" borderId="9" xfId="0" applyFont="1" applyFill="1" applyBorder="1" applyAlignment="1" applyProtection="1">
      <alignment horizontal="justify" vertical="center" wrapText="1"/>
      <protection locked="0"/>
    </xf>
    <xf numFmtId="0" fontId="8" fillId="14" borderId="9"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justify" vertical="center" wrapText="1"/>
      <protection locked="0"/>
    </xf>
    <xf numFmtId="0" fontId="21" fillId="0" borderId="1" xfId="0" applyFont="1" applyFill="1" applyBorder="1" applyAlignment="1" applyProtection="1">
      <alignment horizontal="justify" vertical="center" wrapText="1"/>
      <protection locked="0"/>
    </xf>
    <xf numFmtId="0" fontId="17" fillId="5" borderId="19" xfId="0" applyFont="1" applyFill="1" applyBorder="1" applyAlignment="1" applyProtection="1">
      <alignment horizontal="center" vertical="center" wrapText="1"/>
      <protection locked="0" hidden="1"/>
    </xf>
    <xf numFmtId="0" fontId="0" fillId="0" borderId="0" xfId="0" applyProtection="1">
      <protection locked="0"/>
    </xf>
    <xf numFmtId="0" fontId="21" fillId="0" borderId="2" xfId="0" applyFont="1" applyFill="1" applyBorder="1" applyAlignment="1" applyProtection="1">
      <alignment horizontal="justify" vertical="center" wrapText="1"/>
      <protection locked="0"/>
    </xf>
    <xf numFmtId="0" fontId="1" fillId="0" borderId="1" xfId="0" applyFont="1" applyFill="1" applyBorder="1" applyAlignment="1" applyProtection="1">
      <alignment horizontal="justify" vertical="center" wrapText="1"/>
      <protection locked="0"/>
    </xf>
    <xf numFmtId="0" fontId="0" fillId="0" borderId="1" xfId="0" applyBorder="1" applyAlignment="1" applyProtection="1">
      <alignment horizontal="center" vertical="center"/>
      <protection locked="0"/>
    </xf>
    <xf numFmtId="0" fontId="3" fillId="0" borderId="0" xfId="0" applyFont="1" applyAlignment="1" applyProtection="1">
      <alignment horizontal="justify" vertical="center" wrapText="1"/>
      <protection locked="0"/>
    </xf>
    <xf numFmtId="0" fontId="3" fillId="0" borderId="0" xfId="0" applyFont="1" applyAlignment="1" applyProtection="1">
      <alignment horizontal="center" vertical="center" wrapText="1"/>
      <protection locked="0"/>
    </xf>
    <xf numFmtId="0" fontId="0" fillId="0" borderId="1" xfId="0" applyBorder="1" applyAlignment="1" applyProtection="1">
      <alignment horizontal="center" vertical="center"/>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0" fontId="1" fillId="13" borderId="1" xfId="0" applyFont="1" applyFill="1" applyBorder="1" applyAlignment="1" applyProtection="1">
      <alignment horizontal="justify" vertical="center" wrapText="1"/>
      <protection locked="0"/>
    </xf>
    <xf numFmtId="0" fontId="2" fillId="25" borderId="1" xfId="0" applyFont="1" applyFill="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4" fillId="0" borderId="1" xfId="0" applyFont="1" applyFill="1" applyBorder="1" applyAlignment="1" applyProtection="1">
      <alignment horizontal="center" vertical="center" wrapText="1"/>
      <protection locked="0"/>
    </xf>
    <xf numFmtId="0" fontId="35" fillId="0" borderId="1" xfId="0" applyFont="1" applyBorder="1" applyAlignment="1" applyProtection="1">
      <alignment horizontal="center" vertical="center"/>
      <protection locked="0"/>
    </xf>
    <xf numFmtId="0" fontId="35" fillId="0" borderId="1" xfId="0" applyFont="1" applyBorder="1" applyAlignment="1" applyProtection="1">
      <alignment horizontal="center" vertical="center"/>
    </xf>
    <xf numFmtId="0" fontId="3" fillId="0" borderId="0" xfId="0" applyFont="1" applyAlignment="1">
      <alignment horizontal="center" vertical="center" wrapText="1"/>
    </xf>
    <xf numFmtId="0" fontId="0" fillId="0" borderId="1" xfId="0" applyBorder="1" applyAlignment="1">
      <alignment horizontal="left" vertical="center" wrapText="1"/>
    </xf>
    <xf numFmtId="0" fontId="11" fillId="35"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0" fillId="0" borderId="1" xfId="0" applyBorder="1" applyAlignment="1">
      <alignment vertical="center"/>
    </xf>
    <xf numFmtId="0" fontId="0" fillId="0" borderId="1" xfId="0" applyBorder="1" applyAlignment="1">
      <alignment horizontal="left" vertical="center"/>
    </xf>
    <xf numFmtId="0" fontId="0" fillId="0" borderId="1" xfId="0" applyFill="1" applyBorder="1" applyAlignment="1">
      <alignment horizontal="center" vertical="center"/>
    </xf>
    <xf numFmtId="0" fontId="0" fillId="0" borderId="1" xfId="0" applyFill="1" applyBorder="1" applyAlignment="1">
      <alignment vertical="center"/>
    </xf>
    <xf numFmtId="0" fontId="0" fillId="0" borderId="1" xfId="0" applyFill="1" applyBorder="1" applyAlignment="1">
      <alignment horizontal="left" vertical="center"/>
    </xf>
    <xf numFmtId="0" fontId="11" fillId="35" borderId="1" xfId="0" applyFont="1" applyFill="1" applyBorder="1" applyAlignment="1">
      <alignment horizontal="center" vertical="center"/>
    </xf>
    <xf numFmtId="0" fontId="2" fillId="12"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xf>
    <xf numFmtId="1" fontId="33" fillId="0" borderId="1" xfId="0" applyNumberFormat="1" applyFont="1" applyBorder="1" applyAlignment="1" applyProtection="1">
      <alignment horizontal="center" vertical="center" wrapText="1"/>
    </xf>
    <xf numFmtId="0" fontId="34" fillId="0" borderId="1" xfId="0" applyFont="1" applyBorder="1" applyAlignment="1" applyProtection="1">
      <alignment horizontal="center" vertical="center" wrapText="1"/>
    </xf>
    <xf numFmtId="0" fontId="34" fillId="0" borderId="1" xfId="0" applyFont="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38" fillId="36" borderId="4" xfId="0" applyFont="1" applyFill="1" applyBorder="1" applyAlignment="1">
      <alignment horizontal="center" vertical="center" wrapText="1"/>
    </xf>
    <xf numFmtId="14" fontId="38" fillId="0" borderId="4" xfId="0" applyNumberFormat="1" applyFont="1" applyBorder="1" applyAlignment="1" applyProtection="1">
      <alignment horizontal="center" vertical="center" wrapText="1"/>
      <protection locked="0"/>
    </xf>
    <xf numFmtId="0" fontId="5" fillId="11" borderId="1" xfId="0" applyFont="1" applyFill="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0" fontId="9"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left" vertical="center" wrapText="1"/>
      <protection locked="0"/>
    </xf>
    <xf numFmtId="0" fontId="27" fillId="9" borderId="27" xfId="0" applyFont="1" applyFill="1" applyBorder="1" applyAlignment="1">
      <alignment horizontal="center" vertical="center" textRotation="90" wrapText="1"/>
    </xf>
    <xf numFmtId="0" fontId="27" fillId="9" borderId="1" xfId="0" applyFont="1" applyFill="1" applyBorder="1" applyAlignment="1">
      <alignment horizontal="center" vertical="center" textRotation="90" wrapText="1"/>
    </xf>
    <xf numFmtId="0" fontId="27" fillId="9" borderId="35" xfId="0" applyFont="1" applyFill="1" applyBorder="1" applyAlignment="1">
      <alignment horizontal="center" vertical="center" textRotation="90" wrapText="1"/>
    </xf>
    <xf numFmtId="0" fontId="1" fillId="0" borderId="1" xfId="0" applyFont="1" applyFill="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0" fontId="27" fillId="9" borderId="28" xfId="0" applyFont="1" applyFill="1" applyBorder="1" applyAlignment="1">
      <alignment horizontal="center" vertical="center" textRotation="90" wrapText="1"/>
    </xf>
    <xf numFmtId="0" fontId="27" fillId="9" borderId="26" xfId="0" applyFont="1" applyFill="1" applyBorder="1" applyAlignment="1">
      <alignment horizontal="center" vertical="center" textRotation="90" wrapText="1"/>
    </xf>
    <xf numFmtId="9" fontId="3" fillId="0" borderId="1" xfId="0" applyNumberFormat="1" applyFont="1" applyBorder="1" applyAlignment="1" applyProtection="1">
      <alignment horizontal="center" vertical="center" wrapText="1"/>
      <protection locked="0"/>
    </xf>
    <xf numFmtId="0" fontId="28" fillId="0" borderId="3" xfId="0" applyFont="1" applyBorder="1" applyAlignment="1">
      <alignment horizontal="center" vertical="center" wrapText="1"/>
    </xf>
    <xf numFmtId="0" fontId="28" fillId="0" borderId="38" xfId="0" applyFont="1" applyBorder="1" applyAlignment="1">
      <alignment horizontal="center" vertical="center" wrapText="1"/>
    </xf>
    <xf numFmtId="0" fontId="28" fillId="0" borderId="37" xfId="0" applyFont="1" applyBorder="1" applyAlignment="1">
      <alignment horizontal="center" vertical="center" wrapText="1"/>
    </xf>
    <xf numFmtId="0" fontId="1" fillId="0" borderId="1" xfId="0" applyFont="1" applyBorder="1" applyAlignment="1" applyProtection="1">
      <alignment horizontal="center" vertical="center" wrapText="1"/>
      <protection locked="0"/>
    </xf>
    <xf numFmtId="0" fontId="5" fillId="0" borderId="6" xfId="0" applyFont="1" applyBorder="1" applyAlignment="1">
      <alignment vertical="center" wrapText="1"/>
    </xf>
    <xf numFmtId="0" fontId="22" fillId="0" borderId="0" xfId="0" applyFont="1" applyAlignment="1" applyProtection="1">
      <alignment horizontal="left" vertical="center"/>
      <protection locked="0"/>
    </xf>
    <xf numFmtId="0" fontId="3" fillId="0" borderId="0" xfId="0" applyFont="1" applyAlignment="1" applyProtection="1">
      <alignment vertical="center" wrapText="1"/>
      <protection locked="0"/>
    </xf>
    <xf numFmtId="0" fontId="8" fillId="14" borderId="0" xfId="0" applyFont="1" applyFill="1" applyBorder="1" applyAlignment="1" applyProtection="1">
      <alignment horizontal="center" vertical="center" wrapText="1"/>
      <protection locked="0"/>
    </xf>
    <xf numFmtId="0" fontId="3" fillId="0" borderId="0" xfId="0" applyFont="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14" fontId="3" fillId="0" borderId="1" xfId="0" applyNumberFormat="1" applyFont="1" applyBorder="1" applyAlignment="1" applyProtection="1">
      <alignment horizontal="center" vertical="center" wrapText="1"/>
      <protection locked="0"/>
    </xf>
    <xf numFmtId="0" fontId="0" fillId="0" borderId="0" xfId="0" applyAlignment="1">
      <alignment vertical="center" wrapText="1"/>
    </xf>
    <xf numFmtId="0" fontId="0" fillId="0" borderId="1" xfId="0" applyBorder="1" applyAlignment="1">
      <alignment horizontal="center" vertical="center" wrapText="1"/>
    </xf>
    <xf numFmtId="0" fontId="1" fillId="0" borderId="1" xfId="0" applyFont="1" applyBorder="1" applyAlignment="1" applyProtection="1">
      <alignment horizontal="justify" vertical="center" wrapText="1"/>
      <protection locked="0"/>
    </xf>
    <xf numFmtId="0" fontId="11" fillId="35" borderId="1" xfId="0" applyFont="1" applyFill="1" applyBorder="1" applyAlignment="1">
      <alignment horizontal="center" vertical="center" wrapText="1"/>
    </xf>
    <xf numFmtId="0" fontId="26"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vertical="center" wrapText="1"/>
    </xf>
    <xf numFmtId="0" fontId="5" fillId="0" borderId="5" xfId="0" applyFont="1" applyBorder="1" applyAlignment="1">
      <alignment vertical="center" wrapText="1"/>
    </xf>
    <xf numFmtId="14" fontId="26" fillId="0" borderId="1" xfId="0" applyNumberFormat="1" applyFont="1" applyBorder="1" applyAlignment="1">
      <alignment horizontal="center" vertical="center" wrapText="1"/>
    </xf>
    <xf numFmtId="0" fontId="0" fillId="0" borderId="0" xfId="0" applyAlignment="1">
      <alignment vertical="center"/>
    </xf>
    <xf numFmtId="0" fontId="11" fillId="0" borderId="1" xfId="0" applyFont="1" applyBorder="1" applyAlignment="1">
      <alignment vertical="center"/>
    </xf>
    <xf numFmtId="0" fontId="11" fillId="0" borderId="1" xfId="0" applyFont="1" applyBorder="1" applyAlignment="1">
      <alignment vertical="center" wrapText="1"/>
    </xf>
    <xf numFmtId="0" fontId="11" fillId="0" borderId="1" xfId="0" applyFont="1" applyBorder="1" applyAlignment="1">
      <alignment horizontal="center" vertical="center"/>
    </xf>
    <xf numFmtId="0" fontId="0" fillId="0" borderId="1" xfId="0" applyBorder="1" applyAlignment="1">
      <alignment horizontal="left" vertical="center" wrapText="1"/>
    </xf>
    <xf numFmtId="0" fontId="11" fillId="0" borderId="6" xfId="0" applyFont="1" applyBorder="1" applyAlignment="1">
      <alignment vertical="center"/>
    </xf>
    <xf numFmtId="0" fontId="0" fillId="0" borderId="6" xfId="0" applyBorder="1" applyAlignment="1">
      <alignment vertical="center"/>
    </xf>
    <xf numFmtId="0" fontId="0" fillId="0" borderId="6" xfId="0" applyBorder="1" applyAlignment="1">
      <alignment vertical="center" wrapText="1"/>
    </xf>
    <xf numFmtId="0" fontId="11" fillId="0" borderId="1" xfId="0" applyFont="1" applyBorder="1" applyAlignment="1">
      <alignment horizontal="center" vertical="center" wrapText="1"/>
    </xf>
    <xf numFmtId="0" fontId="0" fillId="0" borderId="21" xfId="0" applyBorder="1" applyAlignment="1">
      <alignment vertical="center" wrapText="1"/>
    </xf>
    <xf numFmtId="0" fontId="11" fillId="0" borderId="6" xfId="0" applyFont="1" applyBorder="1" applyAlignment="1">
      <alignment vertical="center" wrapText="1"/>
    </xf>
    <xf numFmtId="0" fontId="11" fillId="14" borderId="6" xfId="0" applyFont="1" applyFill="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pplyProtection="1">
      <alignment horizontal="left" vertical="center" wrapText="1"/>
      <protection locked="0"/>
    </xf>
    <xf numFmtId="0" fontId="28" fillId="0" borderId="33"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32"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6" xfId="0" applyFont="1" applyBorder="1" applyAlignment="1">
      <alignment horizontal="center" vertical="center" wrapText="1"/>
    </xf>
    <xf numFmtId="0" fontId="28" fillId="0" borderId="34" xfId="0" applyFont="1" applyBorder="1" applyAlignment="1">
      <alignment horizontal="center" vertical="center" wrapText="1"/>
    </xf>
    <xf numFmtId="0" fontId="28" fillId="0" borderId="29" xfId="0" applyFont="1" applyBorder="1" applyAlignment="1">
      <alignment horizontal="center" vertical="center" wrapText="1"/>
    </xf>
    <xf numFmtId="0" fontId="28" fillId="0" borderId="30" xfId="0" applyFont="1" applyBorder="1" applyAlignment="1">
      <alignment horizontal="center" vertical="center" wrapText="1"/>
    </xf>
    <xf numFmtId="0" fontId="28" fillId="0" borderId="31" xfId="0" applyFont="1" applyBorder="1" applyAlignment="1">
      <alignment horizontal="center" vertical="center" wrapText="1"/>
    </xf>
    <xf numFmtId="0" fontId="0" fillId="0" borderId="0" xfId="0"/>
    <xf numFmtId="0" fontId="51" fillId="38" borderId="12" xfId="0" applyFont="1" applyFill="1" applyBorder="1" applyAlignment="1">
      <alignment horizontal="center" vertical="center" wrapText="1"/>
    </xf>
    <xf numFmtId="0" fontId="55" fillId="0" borderId="0" xfId="0" applyFont="1"/>
    <xf numFmtId="14" fontId="1" fillId="14" borderId="1" xfId="0" applyNumberFormat="1" applyFont="1" applyFill="1" applyBorder="1" applyAlignment="1">
      <alignment horizontal="center" vertical="center" wrapText="1"/>
    </xf>
    <xf numFmtId="0" fontId="30" fillId="14" borderId="1" xfId="0" applyFont="1" applyFill="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30" fillId="0" borderId="1" xfId="0" applyFont="1" applyFill="1" applyBorder="1" applyAlignment="1" applyProtection="1">
      <alignment horizontal="justify" vertical="center" wrapText="1"/>
      <protection locked="0"/>
    </xf>
    <xf numFmtId="0" fontId="30" fillId="0" borderId="1" xfId="0" applyFont="1" applyBorder="1" applyAlignment="1" applyProtection="1">
      <alignment horizontal="justify" vertical="center" wrapText="1"/>
      <protection locked="0"/>
    </xf>
    <xf numFmtId="0" fontId="1" fillId="14" borderId="1" xfId="0" applyFont="1" applyFill="1" applyBorder="1" applyAlignment="1" applyProtection="1">
      <alignment horizontal="justify" vertical="center" wrapText="1"/>
      <protection locked="0"/>
    </xf>
    <xf numFmtId="0" fontId="1" fillId="14" borderId="1" xfId="0" applyFont="1" applyFill="1" applyBorder="1" applyAlignment="1" applyProtection="1">
      <alignment horizontal="justify" vertical="top" wrapText="1"/>
      <protection locked="0"/>
    </xf>
    <xf numFmtId="14" fontId="3" fillId="0" borderId="1" xfId="0" applyNumberFormat="1" applyFont="1" applyBorder="1" applyAlignment="1" applyProtection="1">
      <alignment horizontal="center" vertical="center" wrapText="1"/>
      <protection locked="0"/>
    </xf>
    <xf numFmtId="0" fontId="3" fillId="14" borderId="1" xfId="0" applyFont="1" applyFill="1" applyBorder="1" applyAlignment="1">
      <alignment horizontal="left" vertical="center" wrapText="1"/>
    </xf>
    <xf numFmtId="0" fontId="3" fillId="14" borderId="1" xfId="0" applyFont="1" applyFill="1" applyBorder="1" applyAlignment="1" applyProtection="1">
      <alignment horizontal="justify" vertical="center" wrapText="1"/>
      <protection locked="0"/>
    </xf>
    <xf numFmtId="0" fontId="1" fillId="0" borderId="1" xfId="0" applyFont="1" applyFill="1" applyBorder="1" applyAlignment="1" applyProtection="1">
      <alignment horizontal="justify" vertical="center" wrapText="1"/>
      <protection locked="0"/>
    </xf>
    <xf numFmtId="0" fontId="0" fillId="14" borderId="1" xfId="0" applyFont="1" applyFill="1" applyBorder="1" applyAlignment="1">
      <alignment horizontal="left" vertical="center" wrapText="1"/>
    </xf>
    <xf numFmtId="0" fontId="1" fillId="14" borderId="1" xfId="0" applyFont="1" applyFill="1" applyBorder="1" applyAlignment="1">
      <alignment horizontal="left" vertical="center" wrapText="1"/>
    </xf>
    <xf numFmtId="14" fontId="0" fillId="14" borderId="1" xfId="0" applyNumberFormat="1" applyFont="1" applyFill="1" applyBorder="1" applyAlignment="1">
      <alignment horizontal="center" vertical="center" wrapText="1"/>
    </xf>
    <xf numFmtId="0" fontId="31" fillId="14" borderId="1" xfId="0" applyFont="1" applyFill="1" applyBorder="1" applyAlignment="1">
      <alignment horizontal="left" vertical="center" wrapText="1"/>
    </xf>
    <xf numFmtId="0" fontId="57" fillId="14" borderId="1" xfId="0" applyFont="1" applyFill="1" applyBorder="1" applyAlignment="1">
      <alignment horizontal="left" vertical="center" wrapText="1"/>
    </xf>
    <xf numFmtId="0" fontId="56" fillId="14" borderId="1" xfId="0" applyFont="1" applyFill="1" applyBorder="1" applyAlignment="1">
      <alignment horizontal="left" vertical="center" wrapText="1"/>
    </xf>
    <xf numFmtId="0" fontId="30" fillId="14" borderId="1" xfId="0" applyFont="1" applyFill="1" applyBorder="1" applyAlignment="1">
      <alignment horizontal="left" vertical="center" wrapText="1"/>
    </xf>
    <xf numFmtId="0" fontId="0" fillId="14" borderId="1" xfId="0" applyFont="1" applyFill="1" applyBorder="1" applyAlignment="1">
      <alignment horizontal="left" vertical="center" wrapText="1"/>
    </xf>
    <xf numFmtId="0" fontId="1" fillId="14" borderId="1" xfId="0" applyFont="1" applyFill="1" applyBorder="1" applyAlignment="1">
      <alignment horizontal="left" vertical="center" wrapText="1"/>
    </xf>
    <xf numFmtId="14" fontId="0" fillId="14" borderId="1" xfId="0" applyNumberFormat="1" applyFont="1" applyFill="1" applyBorder="1" applyAlignment="1">
      <alignment horizontal="center" vertical="center" wrapText="1"/>
    </xf>
    <xf numFmtId="0" fontId="1" fillId="14" borderId="1" xfId="0" applyFont="1" applyFill="1" applyBorder="1" applyAlignment="1" applyProtection="1">
      <alignment horizontal="justify" vertical="center" wrapText="1"/>
      <protection locked="0"/>
    </xf>
    <xf numFmtId="9" fontId="3" fillId="14" borderId="1" xfId="0" applyNumberFormat="1" applyFont="1" applyFill="1" applyBorder="1" applyAlignment="1">
      <alignment horizontal="center" vertical="center" wrapText="1"/>
    </xf>
    <xf numFmtId="0" fontId="1" fillId="0" borderId="1" xfId="0" applyFont="1" applyBorder="1" applyAlignment="1" applyProtection="1">
      <alignment horizontal="justify" vertical="center" wrapText="1"/>
      <protection locked="0"/>
    </xf>
    <xf numFmtId="0" fontId="1" fillId="14" borderId="1" xfId="0" applyFont="1" applyFill="1" applyBorder="1" applyAlignment="1" applyProtection="1">
      <alignment horizontal="justify" vertical="center" wrapText="1"/>
      <protection locked="0"/>
    </xf>
    <xf numFmtId="9" fontId="1" fillId="0" borderId="1" xfId="0" applyNumberFormat="1" applyFont="1" applyBorder="1" applyAlignment="1" applyProtection="1">
      <alignment horizontal="center" vertical="center" wrapText="1"/>
      <protection locked="0"/>
    </xf>
    <xf numFmtId="0" fontId="3" fillId="0" borderId="1" xfId="0" applyFont="1" applyBorder="1" applyAlignment="1">
      <alignment horizontal="left" vertical="center" wrapText="1"/>
    </xf>
    <xf numFmtId="9" fontId="3" fillId="0" borderId="1" xfId="0" applyNumberFormat="1" applyFont="1" applyBorder="1" applyAlignment="1">
      <alignment horizontal="center" vertical="center" wrapText="1"/>
    </xf>
    <xf numFmtId="0" fontId="1" fillId="0" borderId="1" xfId="0" applyFont="1" applyBorder="1" applyAlignment="1" applyProtection="1">
      <alignment horizontal="justify" vertical="center" wrapText="1"/>
      <protection locked="0"/>
    </xf>
    <xf numFmtId="0" fontId="2" fillId="12"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xf>
    <xf numFmtId="0" fontId="49" fillId="0" borderId="45" xfId="0" applyFont="1" applyBorder="1" applyAlignment="1">
      <alignment horizontal="center" vertical="center"/>
    </xf>
    <xf numFmtId="0" fontId="9" fillId="0" borderId="46" xfId="0" applyFont="1" applyBorder="1"/>
    <xf numFmtId="0" fontId="9" fillId="0" borderId="47" xfId="0" applyFont="1" applyBorder="1"/>
    <xf numFmtId="0" fontId="9" fillId="0" borderId="49" xfId="0" applyFont="1" applyBorder="1"/>
    <xf numFmtId="0" fontId="9" fillId="0" borderId="50" xfId="0" applyFont="1" applyBorder="1"/>
    <xf numFmtId="0" fontId="9" fillId="0" borderId="51" xfId="0" applyFont="1" applyBorder="1"/>
    <xf numFmtId="0" fontId="50" fillId="0" borderId="55" xfId="0" applyFont="1" applyBorder="1" applyAlignment="1">
      <alignment horizontal="center" vertical="center" wrapText="1"/>
    </xf>
    <xf numFmtId="0" fontId="0" fillId="0" borderId="0" xfId="0" applyFont="1" applyAlignment="1"/>
    <xf numFmtId="0" fontId="9" fillId="0" borderId="56" xfId="0" applyFont="1" applyBorder="1"/>
    <xf numFmtId="0" fontId="9" fillId="0" borderId="57" xfId="0" applyFont="1" applyBorder="1"/>
    <xf numFmtId="0" fontId="51" fillId="38" borderId="13" xfId="0" applyFont="1" applyFill="1" applyBorder="1" applyAlignment="1">
      <alignment horizontal="center" vertical="center" wrapText="1"/>
    </xf>
    <xf numFmtId="0" fontId="9" fillId="0" borderId="14" xfId="0" applyFont="1" applyBorder="1"/>
    <xf numFmtId="0" fontId="9" fillId="0" borderId="15" xfId="0" applyFont="1" applyBorder="1"/>
    <xf numFmtId="0" fontId="45" fillId="0" borderId="42" xfId="0" applyFont="1" applyBorder="1" applyAlignment="1">
      <alignment horizontal="center" vertical="center"/>
    </xf>
    <xf numFmtId="0" fontId="9" fillId="0" borderId="48" xfId="0" applyFont="1" applyBorder="1"/>
    <xf numFmtId="0" fontId="9" fillId="0" borderId="54" xfId="0" applyFont="1" applyBorder="1"/>
    <xf numFmtId="0" fontId="46" fillId="0" borderId="43" xfId="0" applyFont="1" applyBorder="1" applyAlignment="1">
      <alignment horizontal="center" vertical="center"/>
    </xf>
    <xf numFmtId="0" fontId="9" fillId="0" borderId="44" xfId="0" applyFont="1" applyBorder="1"/>
    <xf numFmtId="0" fontId="9" fillId="0" borderId="43" xfId="0" applyFont="1" applyBorder="1"/>
    <xf numFmtId="0" fontId="47" fillId="0" borderId="45" xfId="0" applyFont="1" applyBorder="1" applyAlignment="1">
      <alignment horizontal="center" vertical="center" wrapText="1"/>
    </xf>
    <xf numFmtId="0" fontId="48" fillId="0" borderId="45" xfId="0" applyFont="1" applyBorder="1" applyAlignment="1">
      <alignment horizontal="center" vertical="center" wrapText="1"/>
    </xf>
    <xf numFmtId="0" fontId="48" fillId="0" borderId="52" xfId="0" applyFont="1" applyBorder="1" applyAlignment="1">
      <alignment horizontal="center" vertical="center" wrapText="1"/>
    </xf>
    <xf numFmtId="0" fontId="9" fillId="0" borderId="53" xfId="0" applyFont="1" applyBorder="1"/>
    <xf numFmtId="14" fontId="48" fillId="0" borderId="45" xfId="0" applyNumberFormat="1" applyFont="1" applyBorder="1" applyAlignment="1">
      <alignment horizontal="center" vertical="center" wrapText="1"/>
    </xf>
    <xf numFmtId="0" fontId="53" fillId="0" borderId="41" xfId="0" applyFont="1" applyBorder="1" applyAlignment="1">
      <alignment horizontal="center" vertical="center" wrapText="1"/>
    </xf>
    <xf numFmtId="0" fontId="9" fillId="0" borderId="35" xfId="0" applyFont="1" applyBorder="1"/>
    <xf numFmtId="0" fontId="53" fillId="0" borderId="35" xfId="0" applyFont="1" applyBorder="1" applyAlignment="1">
      <alignment horizontal="center" vertical="center" wrapText="1"/>
    </xf>
    <xf numFmtId="0" fontId="9" fillId="0" borderId="36" xfId="0" applyFont="1" applyBorder="1"/>
    <xf numFmtId="0" fontId="53" fillId="39" borderId="6" xfId="0" applyFont="1" applyFill="1" applyBorder="1" applyAlignment="1">
      <alignment horizontal="center" vertical="center" wrapText="1"/>
    </xf>
    <xf numFmtId="0" fontId="9" fillId="0" borderId="1" xfId="0" applyFont="1" applyBorder="1"/>
    <xf numFmtId="0" fontId="53" fillId="0" borderId="1" xfId="0" applyFont="1" applyBorder="1" applyAlignment="1">
      <alignment horizontal="center" vertical="center" wrapText="1"/>
    </xf>
    <xf numFmtId="0" fontId="9" fillId="0" borderId="5" xfId="0" applyFont="1" applyBorder="1"/>
    <xf numFmtId="0" fontId="53" fillId="0" borderId="6" xfId="0" applyFont="1" applyBorder="1" applyAlignment="1">
      <alignment horizontal="center" vertical="center" wrapText="1"/>
    </xf>
    <xf numFmtId="0" fontId="9" fillId="0" borderId="32" xfId="0" applyFont="1" applyBorder="1"/>
    <xf numFmtId="0" fontId="54" fillId="0" borderId="6" xfId="0" applyFont="1" applyBorder="1" applyAlignment="1">
      <alignment horizontal="center" vertical="center" wrapText="1"/>
    </xf>
    <xf numFmtId="0" fontId="30" fillId="0" borderId="1" xfId="0" applyFont="1" applyBorder="1"/>
    <xf numFmtId="0" fontId="54" fillId="0" borderId="1" xfId="0" applyFont="1" applyBorder="1" applyAlignment="1">
      <alignment horizontal="center" vertical="center" wrapText="1"/>
    </xf>
    <xf numFmtId="0" fontId="30" fillId="0" borderId="32" xfId="0" applyFont="1" applyBorder="1"/>
    <xf numFmtId="0" fontId="51" fillId="38" borderId="62" xfId="0" applyFont="1" applyFill="1" applyBorder="1" applyAlignment="1">
      <alignment horizontal="center" vertical="center" textRotation="90" wrapText="1"/>
    </xf>
    <xf numFmtId="0" fontId="9" fillId="0" borderId="62" xfId="0" applyFont="1" applyBorder="1"/>
    <xf numFmtId="0" fontId="53" fillId="39" borderId="1" xfId="0" applyFont="1" applyFill="1" applyBorder="1" applyAlignment="1">
      <alignment horizontal="center" vertical="center" wrapText="1"/>
    </xf>
    <xf numFmtId="0" fontId="53" fillId="0" borderId="5" xfId="0" applyFont="1" applyBorder="1" applyAlignment="1">
      <alignment horizontal="center" vertical="center" wrapText="1"/>
    </xf>
    <xf numFmtId="0" fontId="54" fillId="39" borderId="6" xfId="0" applyFont="1" applyFill="1" applyBorder="1" applyAlignment="1">
      <alignment horizontal="center" vertical="center" wrapText="1"/>
    </xf>
    <xf numFmtId="0" fontId="30" fillId="0" borderId="5" xfId="0" applyFont="1" applyBorder="1"/>
    <xf numFmtId="0" fontId="51" fillId="38" borderId="58" xfId="0" applyFont="1" applyFill="1" applyBorder="1" applyAlignment="1">
      <alignment horizontal="center" vertical="center" wrapText="1"/>
    </xf>
    <xf numFmtId="0" fontId="9" fillId="0" borderId="59" xfId="0" applyFont="1" applyBorder="1"/>
    <xf numFmtId="0" fontId="9" fillId="0" borderId="60" xfId="0" applyFont="1" applyBorder="1"/>
    <xf numFmtId="0" fontId="53" fillId="39" borderId="40" xfId="0" applyFont="1" applyFill="1" applyBorder="1" applyAlignment="1">
      <alignment horizontal="center" vertical="center" wrapText="1"/>
    </xf>
    <xf numFmtId="0" fontId="9" fillId="0" borderId="29" xfId="0" applyFont="1" applyBorder="1"/>
    <xf numFmtId="0" fontId="53" fillId="0" borderId="29" xfId="0" applyFont="1" applyBorder="1" applyAlignment="1">
      <alignment horizontal="center" vertical="center" wrapText="1"/>
    </xf>
    <xf numFmtId="0" fontId="9" fillId="0" borderId="39" xfId="0" applyFont="1" applyBorder="1"/>
    <xf numFmtId="0" fontId="53" fillId="0" borderId="40" xfId="0" applyFont="1" applyBorder="1" applyAlignment="1">
      <alignment horizontal="center" vertical="center" wrapText="1"/>
    </xf>
    <xf numFmtId="0" fontId="9" fillId="0" borderId="30" xfId="0" applyFont="1" applyBorder="1"/>
    <xf numFmtId="0" fontId="51" fillId="38" borderId="61" xfId="0" applyFont="1" applyFill="1" applyBorder="1" applyAlignment="1">
      <alignment horizontal="center" vertical="center" textRotation="90" wrapText="1"/>
    </xf>
    <xf numFmtId="0" fontId="9" fillId="0" borderId="63" xfId="0" applyFont="1" applyBorder="1"/>
    <xf numFmtId="0" fontId="53" fillId="39" borderId="41" xfId="0" applyFont="1" applyFill="1" applyBorder="1" applyAlignment="1">
      <alignment horizontal="center" vertical="center" wrapText="1"/>
    </xf>
    <xf numFmtId="0" fontId="9" fillId="0" borderId="64" xfId="0" applyFont="1" applyBorder="1"/>
    <xf numFmtId="0" fontId="7" fillId="8" borderId="20" xfId="0" applyFont="1" applyFill="1" applyBorder="1" applyAlignment="1" applyProtection="1">
      <alignment horizontal="center" vertical="center" wrapText="1"/>
      <protection locked="0"/>
    </xf>
    <xf numFmtId="0" fontId="7" fillId="8" borderId="9" xfId="0" applyFont="1" applyFill="1" applyBorder="1" applyAlignment="1" applyProtection="1">
      <alignment horizontal="center" vertical="center" wrapText="1"/>
      <protection locked="0"/>
    </xf>
    <xf numFmtId="0" fontId="7" fillId="8" borderId="8" xfId="0" applyFont="1" applyFill="1" applyBorder="1" applyAlignment="1" applyProtection="1">
      <alignment horizontal="center" vertical="center" wrapText="1"/>
      <protection locked="0"/>
    </xf>
    <xf numFmtId="0" fontId="7" fillId="8" borderId="0" xfId="0" applyFont="1" applyFill="1" applyBorder="1" applyAlignment="1" applyProtection="1">
      <alignment horizontal="center" vertical="center" wrapText="1"/>
      <protection locked="0"/>
    </xf>
    <xf numFmtId="0" fontId="7" fillId="8" borderId="23" xfId="0" applyFont="1" applyFill="1" applyBorder="1" applyAlignment="1" applyProtection="1">
      <alignment horizontal="center" vertical="center" wrapText="1"/>
      <protection locked="0"/>
    </xf>
    <xf numFmtId="0" fontId="7" fillId="8" borderId="24" xfId="0" applyFont="1" applyFill="1" applyBorder="1" applyAlignment="1" applyProtection="1">
      <alignment horizontal="center" vertical="center" wrapText="1"/>
      <protection locked="0"/>
    </xf>
    <xf numFmtId="0" fontId="7" fillId="6"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13" borderId="1" xfId="0" applyFont="1" applyFill="1" applyBorder="1" applyAlignment="1" applyProtection="1">
      <alignment horizontal="center" vertical="center" wrapText="1"/>
      <protection locked="0"/>
    </xf>
    <xf numFmtId="0" fontId="1" fillId="0" borderId="4"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1" fontId="33" fillId="0" borderId="1" xfId="0" applyNumberFormat="1" applyFont="1" applyBorder="1" applyAlignment="1" applyProtection="1">
      <alignment horizontal="center" vertical="center" wrapText="1"/>
    </xf>
    <xf numFmtId="0" fontId="34" fillId="0" borderId="1" xfId="0" applyFont="1" applyBorder="1" applyAlignment="1" applyProtection="1">
      <alignment horizontal="center" vertical="center" wrapText="1"/>
    </xf>
    <xf numFmtId="0" fontId="34"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xf>
    <xf numFmtId="0" fontId="1" fillId="0" borderId="1" xfId="0" applyFont="1" applyFill="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3" fillId="0" borderId="8" xfId="0" applyFont="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20" fillId="19" borderId="2" xfId="0" applyFont="1" applyFill="1" applyBorder="1" applyAlignment="1" applyProtection="1">
      <alignment horizontal="center" vertical="center" wrapText="1"/>
      <protection locked="0"/>
    </xf>
    <xf numFmtId="0" fontId="20" fillId="19" borderId="3" xfId="0" applyFont="1" applyFill="1" applyBorder="1" applyAlignment="1" applyProtection="1">
      <alignment horizontal="center" vertical="center" wrapText="1"/>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3" fillId="0" borderId="20"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19" fillId="18" borderId="0" xfId="0" applyFont="1" applyFill="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2" fillId="12" borderId="4" xfId="0" applyFont="1" applyFill="1" applyBorder="1" applyAlignment="1" applyProtection="1">
      <alignment horizontal="center" vertical="center" wrapText="1"/>
      <protection locked="0"/>
    </xf>
    <xf numFmtId="0" fontId="2" fillId="12" borderId="2" xfId="0" applyFont="1" applyFill="1" applyBorder="1" applyAlignment="1" applyProtection="1">
      <alignment horizontal="center" vertical="center" wrapText="1"/>
      <protection locked="0"/>
    </xf>
    <xf numFmtId="0" fontId="2" fillId="12" borderId="3" xfId="0" applyFont="1" applyFill="1" applyBorder="1" applyAlignment="1" applyProtection="1">
      <alignment horizontal="center" vertical="center" wrapText="1"/>
      <protection locked="0"/>
    </xf>
    <xf numFmtId="0" fontId="39" fillId="11" borderId="1" xfId="0" applyFont="1" applyFill="1" applyBorder="1" applyAlignment="1" applyProtection="1">
      <alignment horizontal="center" vertical="center" wrapText="1"/>
      <protection locked="0"/>
    </xf>
    <xf numFmtId="0" fontId="7" fillId="10" borderId="1" xfId="0" applyFont="1" applyFill="1" applyBorder="1" applyAlignment="1" applyProtection="1">
      <alignment horizontal="center" vertical="center" wrapText="1"/>
      <protection locked="0"/>
    </xf>
    <xf numFmtId="0" fontId="2" fillId="37" borderId="1" xfId="0" applyFont="1" applyFill="1" applyBorder="1" applyAlignment="1" applyProtection="1">
      <alignment horizontal="center" vertical="center" wrapText="1"/>
      <protection locked="0"/>
    </xf>
    <xf numFmtId="0" fontId="5" fillId="12" borderId="1" xfId="0" applyFont="1" applyFill="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7" fillId="7" borderId="20" xfId="0" applyFont="1" applyFill="1" applyBorder="1" applyAlignment="1" applyProtection="1">
      <alignment horizontal="center" vertical="center" wrapText="1"/>
      <protection locked="0"/>
    </xf>
    <xf numFmtId="0" fontId="7" fillId="7" borderId="9" xfId="0" applyFont="1" applyFill="1" applyBorder="1" applyAlignment="1" applyProtection="1">
      <alignment horizontal="center" vertical="center" wrapText="1"/>
      <protection locked="0"/>
    </xf>
    <xf numFmtId="0" fontId="7" fillId="7" borderId="21" xfId="0" applyFont="1" applyFill="1" applyBorder="1" applyAlignment="1" applyProtection="1">
      <alignment horizontal="center" vertical="center" wrapText="1"/>
      <protection locked="0"/>
    </xf>
    <xf numFmtId="0" fontId="7" fillId="7" borderId="8"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7" borderId="22" xfId="0" applyFont="1" applyFill="1" applyBorder="1" applyAlignment="1" applyProtection="1">
      <alignment horizontal="center" vertical="center" wrapText="1"/>
      <protection locked="0"/>
    </xf>
    <xf numFmtId="0" fontId="7" fillId="7" borderId="23" xfId="0" applyFont="1" applyFill="1" applyBorder="1" applyAlignment="1" applyProtection="1">
      <alignment horizontal="center" vertical="center" wrapText="1"/>
      <protection locked="0"/>
    </xf>
    <xf numFmtId="0" fontId="7" fillId="7" borderId="24" xfId="0" applyFont="1" applyFill="1" applyBorder="1" applyAlignment="1" applyProtection="1">
      <alignment horizontal="center" vertical="center" wrapText="1"/>
      <protection locked="0"/>
    </xf>
    <xf numFmtId="0" fontId="7" fillId="7" borderId="25" xfId="0" applyFont="1" applyFill="1" applyBorder="1" applyAlignment="1" applyProtection="1">
      <alignment horizontal="center" vertical="center" wrapText="1"/>
      <protection locked="0"/>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2" fillId="12" borderId="1"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8" xfId="0" applyFont="1" applyBorder="1" applyAlignment="1">
      <alignment horizontal="center" vertical="center" wrapText="1"/>
    </xf>
    <xf numFmtId="0" fontId="5" fillId="10" borderId="1" xfId="0" applyFont="1" applyFill="1" applyBorder="1" applyAlignment="1" applyProtection="1">
      <alignment horizontal="center"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12"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9" fillId="0" borderId="1" xfId="0" applyFont="1" applyBorder="1" applyAlignment="1">
      <alignment horizontal="justify" vertical="center" wrapText="1"/>
    </xf>
    <xf numFmtId="0" fontId="1" fillId="34" borderId="1" xfId="0" applyFont="1" applyFill="1" applyBorder="1" applyAlignment="1">
      <alignment horizontal="justify" vertical="center" wrapText="1"/>
    </xf>
    <xf numFmtId="0" fontId="9" fillId="0" borderId="1" xfId="0" applyFont="1" applyBorder="1" applyAlignment="1">
      <alignment horizontal="center"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31" borderId="1" xfId="0" applyFont="1" applyFill="1" applyBorder="1" applyAlignment="1">
      <alignment horizontal="justify"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1" fillId="0" borderId="2" xfId="0" applyFont="1" applyBorder="1" applyAlignment="1">
      <alignment horizontal="justify" vertical="center" wrapText="1"/>
    </xf>
    <xf numFmtId="0" fontId="3"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30" borderId="1" xfId="0" applyFont="1" applyFill="1" applyBorder="1" applyAlignment="1">
      <alignment horizontal="justify" vertical="center" wrapText="1"/>
    </xf>
    <xf numFmtId="15" fontId="1" fillId="0" borderId="2" xfId="0" applyNumberFormat="1" applyFont="1" applyBorder="1" applyAlignment="1">
      <alignment horizontal="center"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0" fontId="1" fillId="13" borderId="1" xfId="0" applyFont="1" applyFill="1" applyBorder="1" applyAlignment="1">
      <alignment horizontal="justify" vertical="center" wrapText="1"/>
    </xf>
    <xf numFmtId="0" fontId="1" fillId="29"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0" fontId="1" fillId="28"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0" fillId="0" borderId="4" xfId="0" applyFont="1" applyBorder="1" applyAlignment="1">
      <alignment horizontal="justify" vertical="center" wrapText="1"/>
    </xf>
    <xf numFmtId="0" fontId="30" fillId="0" borderId="2" xfId="0" applyFont="1" applyBorder="1" applyAlignment="1">
      <alignment horizontal="justify" vertical="center" wrapText="1"/>
    </xf>
    <xf numFmtId="0" fontId="30" fillId="0" borderId="3" xfId="0" applyFont="1" applyBorder="1" applyAlignment="1">
      <alignment horizontal="justify"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31" fillId="25" borderId="1" xfId="0" applyFont="1" applyFill="1" applyBorder="1" applyAlignment="1">
      <alignment horizontal="justify" vertical="center" wrapText="1"/>
    </xf>
    <xf numFmtId="0" fontId="31" fillId="0" borderId="1" xfId="0" applyFont="1" applyBorder="1" applyAlignment="1">
      <alignment horizontal="justify" vertical="center" wrapText="1"/>
    </xf>
    <xf numFmtId="0" fontId="31" fillId="24" borderId="1" xfId="0" applyFont="1" applyFill="1" applyBorder="1" applyAlignment="1">
      <alignment horizontal="justify" vertical="center" wrapText="1"/>
    </xf>
    <xf numFmtId="0" fontId="9" fillId="0" borderId="2" xfId="0" applyFont="1" applyBorder="1" applyAlignment="1">
      <alignment horizontal="justify"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0" fontId="1" fillId="23"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22" fillId="0" borderId="4"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 fillId="0" borderId="1" xfId="0" applyFont="1" applyBorder="1" applyAlignment="1">
      <alignment horizontal="center"/>
    </xf>
    <xf numFmtId="0" fontId="5" fillId="0" borderId="5"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20" xfId="0" applyFont="1" applyBorder="1" applyAlignment="1">
      <alignment horizontal="left" vertical="center" wrapText="1"/>
    </xf>
    <xf numFmtId="0" fontId="5" fillId="0" borderId="9"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5" xfId="0" applyFont="1" applyBorder="1" applyAlignment="1">
      <alignment horizontal="left" vertical="center" wrapText="1"/>
    </xf>
    <xf numFmtId="0" fontId="37" fillId="0" borderId="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3" xfId="0" applyFont="1" applyBorder="1" applyAlignment="1">
      <alignment horizontal="center" vertical="center" wrapText="1"/>
    </xf>
    <xf numFmtId="0" fontId="5" fillId="0" borderId="1" xfId="0" applyFont="1" applyBorder="1" applyAlignment="1">
      <alignment horizontal="left" vertical="center" wrapText="1"/>
    </xf>
    <xf numFmtId="0" fontId="5" fillId="0" borderId="2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5" xfId="0" applyFont="1" applyBorder="1" applyAlignment="1">
      <alignment horizontal="left" vertical="center" wrapText="1"/>
    </xf>
    <xf numFmtId="0" fontId="5" fillId="0" borderId="4"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40" fillId="12" borderId="4" xfId="0" applyFont="1" applyFill="1" applyBorder="1" applyAlignment="1">
      <alignment horizontal="center" vertical="center" textRotation="90"/>
    </xf>
    <xf numFmtId="0" fontId="40" fillId="12" borderId="2" xfId="0" applyFont="1" applyFill="1" applyBorder="1" applyAlignment="1">
      <alignment horizontal="center" vertical="center" textRotation="90"/>
    </xf>
    <xf numFmtId="0" fontId="40" fillId="12" borderId="3" xfId="0" applyFont="1" applyFill="1" applyBorder="1" applyAlignment="1">
      <alignment horizontal="center" vertical="center" textRotation="90"/>
    </xf>
    <xf numFmtId="0" fontId="0" fillId="0" borderId="1" xfId="0"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5" xfId="0" applyBorder="1" applyAlignment="1">
      <alignment horizontal="left" vertical="center"/>
    </xf>
    <xf numFmtId="0" fontId="0" fillId="0" borderId="7" xfId="0" applyBorder="1" applyAlignment="1">
      <alignment horizontal="left" vertical="center"/>
    </xf>
    <xf numFmtId="0" fontId="0" fillId="0" borderId="6" xfId="0" applyBorder="1" applyAlignment="1">
      <alignment horizontal="left"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1" fillId="0" borderId="25" xfId="0" applyFont="1" applyBorder="1" applyAlignment="1">
      <alignment horizontal="left" vertical="center"/>
    </xf>
    <xf numFmtId="0" fontId="0" fillId="0" borderId="20" xfId="0" applyBorder="1" applyAlignment="1">
      <alignment horizontal="left" vertical="center" wrapText="1"/>
    </xf>
    <xf numFmtId="0" fontId="0" fillId="0" borderId="8" xfId="0" applyBorder="1" applyAlignment="1">
      <alignment horizontal="left" vertical="center" wrapText="1"/>
    </xf>
    <xf numFmtId="0" fontId="0" fillId="0" borderId="23"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5"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11" fillId="0" borderId="6" xfId="0" applyFont="1" applyBorder="1" applyAlignment="1">
      <alignment horizontal="left" vertical="center"/>
    </xf>
    <xf numFmtId="0" fontId="11" fillId="0" borderId="6" xfId="0" applyFont="1" applyBorder="1" applyAlignment="1">
      <alignment horizontal="center" vertical="center" wrapText="1"/>
    </xf>
    <xf numFmtId="0" fontId="0" fillId="0" borderId="1" xfId="0" applyFont="1" applyBorder="1" applyAlignment="1">
      <alignment horizontal="left" vertical="center" wrapText="1"/>
    </xf>
    <xf numFmtId="0" fontId="11"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0" fillId="0" borderId="1" xfId="0" applyBorder="1" applyAlignment="1">
      <alignment vertical="center" wrapText="1"/>
    </xf>
    <xf numFmtId="0" fontId="0" fillId="0" borderId="7" xfId="0" applyBorder="1" applyAlignment="1">
      <alignment horizontal="left" vertical="center" wrapText="1"/>
    </xf>
    <xf numFmtId="0" fontId="0" fillId="0" borderId="6" xfId="0" applyBorder="1" applyAlignment="1">
      <alignment horizontal="left" vertical="center" wrapText="1"/>
    </xf>
    <xf numFmtId="0" fontId="0" fillId="0" borderId="1" xfId="0" applyBorder="1" applyAlignment="1">
      <alignment vertical="center"/>
    </xf>
    <xf numFmtId="0" fontId="11" fillId="0" borderId="1" xfId="0" applyFont="1" applyBorder="1" applyAlignment="1">
      <alignment horizontal="left" vertical="center" wrapText="1"/>
    </xf>
    <xf numFmtId="0" fontId="40" fillId="12" borderId="1" xfId="0" applyFont="1" applyFill="1" applyBorder="1" applyAlignment="1">
      <alignment horizontal="center" vertical="center" textRotation="90"/>
    </xf>
    <xf numFmtId="0" fontId="11" fillId="14" borderId="4" xfId="0" applyFont="1" applyFill="1" applyBorder="1" applyAlignment="1">
      <alignment horizontal="center" vertical="center" wrapText="1"/>
    </xf>
    <xf numFmtId="0" fontId="11" fillId="14" borderId="2" xfId="0" applyFont="1" applyFill="1" applyBorder="1" applyAlignment="1">
      <alignment horizontal="center" vertical="center" wrapText="1"/>
    </xf>
    <xf numFmtId="0" fontId="11" fillId="14" borderId="3" xfId="0" applyFont="1" applyFill="1" applyBorder="1" applyAlignment="1">
      <alignment horizontal="center" vertical="center" wrapText="1"/>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42" fillId="12" borderId="1" xfId="0" applyFont="1" applyFill="1" applyBorder="1" applyAlignment="1">
      <alignment horizontal="center" vertical="center" textRotation="90"/>
    </xf>
  </cellXfs>
  <cellStyles count="6">
    <cellStyle name="Hipervínculo 2" xfId="4"/>
    <cellStyle name="Normal" xfId="0" builtinId="0"/>
    <cellStyle name="Normal 2" xfId="5"/>
    <cellStyle name="Normal 3" xfId="1"/>
    <cellStyle name="Normal 3 2" xfId="3"/>
    <cellStyle name="Porcentaje" xfId="2" builtinId="5"/>
  </cellStyles>
  <dxfs count="287">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colors>
    <mruColors>
      <color rgb="FFCDECFF"/>
      <color rgb="FFC2CCFE"/>
      <color rgb="FFABFFFF"/>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0.Porta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21</xdr:col>
      <xdr:colOff>425824</xdr:colOff>
      <xdr:row>1</xdr:row>
      <xdr:rowOff>67234</xdr:rowOff>
    </xdr:from>
    <xdr:to>
      <xdr:col>22</xdr:col>
      <xdr:colOff>549087</xdr:colOff>
      <xdr:row>6</xdr:row>
      <xdr:rowOff>67234</xdr:rowOff>
    </xdr:to>
    <xdr:sp macro="" textlink="">
      <xdr:nvSpPr>
        <xdr:cNvPr id="2" name="Flecha: hacia la izquierda 1">
          <a:hlinkClick xmlns:r="http://schemas.openxmlformats.org/officeDocument/2006/relationships" r:id="rId1"/>
          <a:extLst>
            <a:ext uri="{FF2B5EF4-FFF2-40B4-BE49-F238E27FC236}">
              <a16:creationId xmlns:a16="http://schemas.microsoft.com/office/drawing/2014/main" xmlns="" id="{00000000-0008-0000-0000-000002000000}"/>
            </a:ext>
          </a:extLst>
        </xdr:cNvPr>
        <xdr:cNvSpPr/>
      </xdr:nvSpPr>
      <xdr:spPr>
        <a:xfrm>
          <a:off x="16637374"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3" name="Picture 237">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425824</xdr:colOff>
      <xdr:row>1</xdr:row>
      <xdr:rowOff>67234</xdr:rowOff>
    </xdr:from>
    <xdr:to>
      <xdr:col>22</xdr:col>
      <xdr:colOff>549087</xdr:colOff>
      <xdr:row>6</xdr:row>
      <xdr:rowOff>67234</xdr:rowOff>
    </xdr:to>
    <xdr:sp macro="" textlink="">
      <xdr:nvSpPr>
        <xdr:cNvPr id="4" name="Flecha: hacia la izquierda 1">
          <a:hlinkClick xmlns:r="http://schemas.openxmlformats.org/officeDocument/2006/relationships" r:id="rId1"/>
          <a:extLst>
            <a:ext uri="{FF2B5EF4-FFF2-40B4-BE49-F238E27FC236}">
              <a16:creationId xmlns:a16="http://schemas.microsoft.com/office/drawing/2014/main" xmlns="" id="{00000000-0008-0000-0000-000004000000}"/>
            </a:ext>
          </a:extLst>
        </xdr:cNvPr>
        <xdr:cNvSpPr/>
      </xdr:nvSpPr>
      <xdr:spPr>
        <a:xfrm>
          <a:off x="17332699"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5" name="Picture 237">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182962</xdr:colOff>
      <xdr:row>0</xdr:row>
      <xdr:rowOff>84407</xdr:rowOff>
    </xdr:from>
    <xdr:to>
      <xdr:col>0</xdr:col>
      <xdr:colOff>1063603</xdr:colOff>
      <xdr:row>2</xdr:row>
      <xdr:rowOff>285750</xdr:rowOff>
    </xdr:to>
    <xdr:pic>
      <xdr:nvPicPr>
        <xdr:cNvPr id="2" name="Picture 237">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2962" y="84407"/>
          <a:ext cx="880641" cy="881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247649</xdr:colOff>
      <xdr:row>1</xdr:row>
      <xdr:rowOff>38100</xdr:rowOff>
    </xdr:from>
    <xdr:to>
      <xdr:col>1</xdr:col>
      <xdr:colOff>828674</xdr:colOff>
      <xdr:row>2</xdr:row>
      <xdr:rowOff>256475</xdr:rowOff>
    </xdr:to>
    <xdr:pic>
      <xdr:nvPicPr>
        <xdr:cNvPr id="2" name="Picture 6">
          <a:extLst>
            <a:ext uri="{FF2B5EF4-FFF2-40B4-BE49-F238E27FC236}">
              <a16:creationId xmlns:a16="http://schemas.microsoft.com/office/drawing/2014/main" xmlns=""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4" y="200025"/>
          <a:ext cx="581025" cy="504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43656</xdr:colOff>
      <xdr:row>42</xdr:row>
      <xdr:rowOff>23813</xdr:rowOff>
    </xdr:from>
    <xdr:to>
      <xdr:col>4</xdr:col>
      <xdr:colOff>1009970</xdr:colOff>
      <xdr:row>42</xdr:row>
      <xdr:rowOff>3476626</xdr:rowOff>
    </xdr:to>
    <xdr:pic>
      <xdr:nvPicPr>
        <xdr:cNvPr id="2" name="1 Imagen">
          <a:extLst>
            <a:ext uri="{FF2B5EF4-FFF2-40B4-BE49-F238E27FC236}">
              <a16:creationId xmlns:a16="http://schemas.microsoft.com/office/drawing/2014/main" xmlns="" id="{00000000-0008-0000-0800-000002000000}"/>
            </a:ext>
          </a:extLst>
        </xdr:cNvPr>
        <xdr:cNvPicPr>
          <a:picLocks noChangeAspect="1"/>
        </xdr:cNvPicPr>
      </xdr:nvPicPr>
      <xdr:blipFill rotWithShape="1">
        <a:blip xmlns:r="http://schemas.openxmlformats.org/officeDocument/2006/relationships" r:embed="rId1"/>
        <a:srcRect l="17114" t="16928" r="34014" b="16983"/>
        <a:stretch/>
      </xdr:blipFill>
      <xdr:spPr>
        <a:xfrm>
          <a:off x="3361531" y="31551563"/>
          <a:ext cx="4538189" cy="34528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mac/Documents/FURAG/Users/pttovar/Downloads/MAPA%20DE%20RIESGOS%20CORRUPCI&#211;N%20IPES%202019%20V1%20AJUSTADA%202103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IPES\MAPA%20DE%20CORRUPCI&#211;N%202019\MAPA%20DE%20RIESGOS%20CORRUPCI&#211;N%20IPES%202019%20SFE%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ttovar/Downloads/FO-016%20MAPA%20D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MAPA%20DE%20RIESGOS%20ITN\MAPA%20DE%20RIESGOS\PARA%20AJUSTAR\SOL\MAPA%20DE%20RIESGOS%20SOPORTE%20LEG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92.168.1.4/pdfs/CARPETA%20PERSONAL/02.%20CONTROL%20INTERNO%20-%20DANE/12.%20ADMINISTRACION%20DE%20RIESGOS1/11.%20CAPACITACION/PRUEBA%20PILOTO/JUSTIFICACION%20DE%20LOS%20CAMBIOS%20DE%20ESTADO%20EN%20LOS%20RIESGO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ja_mu/Downloads/Mapa%20de%20Riesgo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20ajustada%20pa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V1%20AJUSTADA%202103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 val="DATOS "/>
      <sheetName val="Datos"/>
      <sheetName val="Validacion"/>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DATOS "/>
      <sheetName val="GRAFICAS"/>
      <sheetName val="Hoja1"/>
      <sheetName val="Contexto"/>
      <sheetName val="Calific impacto riesgos corrupc"/>
      <sheetName val="Matriz de riesgo "/>
    </sheetNames>
    <sheetDataSet>
      <sheetData sheetId="0"/>
      <sheetData sheetId="1"/>
      <sheetData sheetId="2"/>
      <sheetData sheetId="3"/>
      <sheetData sheetId="4" refreshError="1"/>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 val="DATOS "/>
      <sheetName val="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8">
          <cell r="A8" t="str">
            <v>Area Administrativa</v>
          </cell>
        </row>
      </sheetData>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row r="15">
          <cell r="C15" t="str">
            <v>Baja</v>
          </cell>
        </row>
      </sheetData>
      <sheetData sheetId="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row r="15">
          <cell r="C15" t="str">
            <v>Baja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70"/>
  <sheetViews>
    <sheetView view="pageBreakPreview" zoomScale="70" zoomScaleNormal="70" zoomScaleSheetLayoutView="70" workbookViewId="0">
      <selection activeCell="B1" sqref="B1:W8"/>
    </sheetView>
  </sheetViews>
  <sheetFormatPr baseColWidth="10" defaultRowHeight="15" x14ac:dyDescent="0.25"/>
  <cols>
    <col min="1" max="1" width="18.85546875" style="269" customWidth="1"/>
    <col min="2" max="4" width="11.42578125" style="269"/>
    <col min="5" max="5" width="7.42578125" style="269" customWidth="1"/>
    <col min="6" max="9" width="11.42578125" style="269"/>
    <col min="10" max="10" width="20.28515625" style="269" customWidth="1"/>
    <col min="11" max="13" width="15.140625" style="269" customWidth="1"/>
    <col min="14" max="14" width="6.85546875" style="269" customWidth="1"/>
    <col min="15" max="16" width="5.85546875" style="269" customWidth="1"/>
    <col min="17" max="18" width="11.42578125" style="269"/>
    <col min="19" max="19" width="17.28515625" style="269" customWidth="1"/>
    <col min="20" max="21" width="11.42578125" style="269"/>
    <col min="22" max="22" width="18.42578125" style="269" customWidth="1"/>
    <col min="23" max="16384" width="11.42578125" style="269"/>
  </cols>
  <sheetData>
    <row r="1" spans="1:27" s="68" customFormat="1" ht="12" customHeight="1" x14ac:dyDescent="0.25">
      <c r="A1" s="317"/>
      <c r="B1" s="320" t="s">
        <v>256</v>
      </c>
      <c r="C1" s="311"/>
      <c r="D1" s="311"/>
      <c r="E1" s="311"/>
      <c r="F1" s="311"/>
      <c r="G1" s="311"/>
      <c r="H1" s="311"/>
      <c r="I1" s="311"/>
      <c r="J1" s="311"/>
      <c r="K1" s="311"/>
      <c r="L1" s="311"/>
      <c r="M1" s="311"/>
      <c r="N1" s="311"/>
      <c r="O1" s="311"/>
      <c r="P1" s="311"/>
      <c r="Q1" s="311"/>
      <c r="R1" s="311"/>
      <c r="S1" s="311"/>
      <c r="T1" s="311"/>
      <c r="U1" s="311"/>
      <c r="V1" s="311"/>
      <c r="W1" s="321"/>
      <c r="X1" s="323" t="s">
        <v>257</v>
      </c>
      <c r="Y1" s="305"/>
      <c r="Z1" s="305"/>
      <c r="AA1" s="306"/>
    </row>
    <row r="2" spans="1:27" s="68" customFormat="1" ht="12" customHeight="1" x14ac:dyDescent="0.25">
      <c r="A2" s="318"/>
      <c r="B2" s="322"/>
      <c r="C2" s="311"/>
      <c r="D2" s="311"/>
      <c r="E2" s="311"/>
      <c r="F2" s="311"/>
      <c r="G2" s="311"/>
      <c r="H2" s="311"/>
      <c r="I2" s="311"/>
      <c r="J2" s="311"/>
      <c r="K2" s="311"/>
      <c r="L2" s="311"/>
      <c r="M2" s="311"/>
      <c r="N2" s="311"/>
      <c r="O2" s="311"/>
      <c r="P2" s="311"/>
      <c r="Q2" s="311"/>
      <c r="R2" s="311"/>
      <c r="S2" s="311"/>
      <c r="T2" s="311"/>
      <c r="U2" s="311"/>
      <c r="V2" s="311"/>
      <c r="W2" s="321"/>
      <c r="X2" s="322"/>
      <c r="Y2" s="311"/>
      <c r="Z2" s="311"/>
      <c r="AA2" s="321"/>
    </row>
    <row r="3" spans="1:27" s="68" customFormat="1" ht="1.5" hidden="1" customHeight="1" x14ac:dyDescent="0.25">
      <c r="A3" s="318"/>
      <c r="B3" s="322"/>
      <c r="C3" s="311"/>
      <c r="D3" s="311"/>
      <c r="E3" s="311"/>
      <c r="F3" s="311"/>
      <c r="G3" s="311"/>
      <c r="H3" s="311"/>
      <c r="I3" s="311"/>
      <c r="J3" s="311"/>
      <c r="K3" s="311"/>
      <c r="L3" s="311"/>
      <c r="M3" s="311"/>
      <c r="N3" s="311"/>
      <c r="O3" s="311"/>
      <c r="P3" s="311"/>
      <c r="Q3" s="311"/>
      <c r="R3" s="311"/>
      <c r="S3" s="311"/>
      <c r="T3" s="311"/>
      <c r="U3" s="311"/>
      <c r="V3" s="311"/>
      <c r="W3" s="321"/>
      <c r="X3" s="322"/>
      <c r="Y3" s="311"/>
      <c r="Z3" s="311"/>
      <c r="AA3" s="321"/>
    </row>
    <row r="4" spans="1:27" s="68" customFormat="1" ht="3.75" customHeight="1" x14ac:dyDescent="0.25">
      <c r="A4" s="318"/>
      <c r="B4" s="322"/>
      <c r="C4" s="311"/>
      <c r="D4" s="311"/>
      <c r="E4" s="311"/>
      <c r="F4" s="311"/>
      <c r="G4" s="311"/>
      <c r="H4" s="311"/>
      <c r="I4" s="311"/>
      <c r="J4" s="311"/>
      <c r="K4" s="311"/>
      <c r="L4" s="311"/>
      <c r="M4" s="311"/>
      <c r="N4" s="311"/>
      <c r="O4" s="311"/>
      <c r="P4" s="311"/>
      <c r="Q4" s="311"/>
      <c r="R4" s="311"/>
      <c r="S4" s="311"/>
      <c r="T4" s="311"/>
      <c r="U4" s="311"/>
      <c r="V4" s="311"/>
      <c r="W4" s="321"/>
      <c r="X4" s="307"/>
      <c r="Y4" s="308"/>
      <c r="Z4" s="308"/>
      <c r="AA4" s="309"/>
    </row>
    <row r="5" spans="1:27" s="68" customFormat="1" ht="12" customHeight="1" x14ac:dyDescent="0.25">
      <c r="A5" s="318"/>
      <c r="B5" s="322"/>
      <c r="C5" s="311"/>
      <c r="D5" s="311"/>
      <c r="E5" s="311"/>
      <c r="F5" s="311"/>
      <c r="G5" s="311"/>
      <c r="H5" s="311"/>
      <c r="I5" s="311"/>
      <c r="J5" s="311"/>
      <c r="K5" s="311"/>
      <c r="L5" s="311"/>
      <c r="M5" s="311"/>
      <c r="N5" s="311"/>
      <c r="O5" s="311"/>
      <c r="P5" s="311"/>
      <c r="Q5" s="311"/>
      <c r="R5" s="311"/>
      <c r="S5" s="311"/>
      <c r="T5" s="311"/>
      <c r="U5" s="311"/>
      <c r="V5" s="311"/>
      <c r="W5" s="321"/>
      <c r="X5" s="324" t="s">
        <v>258</v>
      </c>
      <c r="Y5" s="306"/>
      <c r="Z5" s="324" t="s">
        <v>259</v>
      </c>
      <c r="AA5" s="306"/>
    </row>
    <row r="6" spans="1:27" s="68" customFormat="1" ht="7.5" customHeight="1" x14ac:dyDescent="0.25">
      <c r="A6" s="318"/>
      <c r="B6" s="322"/>
      <c r="C6" s="311"/>
      <c r="D6" s="311"/>
      <c r="E6" s="311"/>
      <c r="F6" s="311"/>
      <c r="G6" s="311"/>
      <c r="H6" s="311"/>
      <c r="I6" s="311"/>
      <c r="J6" s="311"/>
      <c r="K6" s="311"/>
      <c r="L6" s="311"/>
      <c r="M6" s="311"/>
      <c r="N6" s="311"/>
      <c r="O6" s="311"/>
      <c r="P6" s="311"/>
      <c r="Q6" s="311"/>
      <c r="R6" s="311"/>
      <c r="S6" s="311"/>
      <c r="T6" s="311"/>
      <c r="U6" s="311"/>
      <c r="V6" s="311"/>
      <c r="W6" s="321"/>
      <c r="X6" s="307"/>
      <c r="Y6" s="309"/>
      <c r="Z6" s="307"/>
      <c r="AA6" s="309"/>
    </row>
    <row r="7" spans="1:27" s="68" customFormat="1" ht="21" customHeight="1" x14ac:dyDescent="0.2">
      <c r="A7" s="318"/>
      <c r="B7" s="322"/>
      <c r="C7" s="311"/>
      <c r="D7" s="311"/>
      <c r="E7" s="311"/>
      <c r="F7" s="311"/>
      <c r="G7" s="311"/>
      <c r="H7" s="311"/>
      <c r="I7" s="311"/>
      <c r="J7" s="311"/>
      <c r="K7" s="311"/>
      <c r="L7" s="311"/>
      <c r="M7" s="311"/>
      <c r="N7" s="311"/>
      <c r="O7" s="311"/>
      <c r="P7" s="311"/>
      <c r="Q7" s="311"/>
      <c r="R7" s="311"/>
      <c r="S7" s="311"/>
      <c r="T7" s="311"/>
      <c r="U7" s="311"/>
      <c r="V7" s="311"/>
      <c r="W7" s="321"/>
      <c r="X7" s="325" t="s">
        <v>260</v>
      </c>
      <c r="Y7" s="326"/>
      <c r="Z7" s="325">
        <v>2</v>
      </c>
      <c r="AA7" s="326"/>
    </row>
    <row r="8" spans="1:27" s="68" customFormat="1" ht="18.75" customHeight="1" x14ac:dyDescent="0.2">
      <c r="A8" s="319"/>
      <c r="B8" s="322"/>
      <c r="C8" s="311"/>
      <c r="D8" s="311"/>
      <c r="E8" s="311"/>
      <c r="F8" s="311"/>
      <c r="G8" s="311"/>
      <c r="H8" s="311"/>
      <c r="I8" s="311"/>
      <c r="J8" s="311"/>
      <c r="K8" s="311"/>
      <c r="L8" s="311"/>
      <c r="M8" s="311"/>
      <c r="N8" s="311"/>
      <c r="O8" s="311"/>
      <c r="P8" s="311"/>
      <c r="Q8" s="311"/>
      <c r="R8" s="311"/>
      <c r="S8" s="311"/>
      <c r="T8" s="311"/>
      <c r="U8" s="311"/>
      <c r="V8" s="311"/>
      <c r="W8" s="321"/>
      <c r="X8" s="324" t="s">
        <v>261</v>
      </c>
      <c r="Y8" s="306"/>
      <c r="Z8" s="327">
        <v>44082</v>
      </c>
      <c r="AA8" s="306"/>
    </row>
    <row r="9" spans="1:27" s="68" customFormat="1" ht="12.75" customHeight="1" x14ac:dyDescent="0.25">
      <c r="A9" s="304" t="s">
        <v>262</v>
      </c>
      <c r="B9" s="305"/>
      <c r="C9" s="305"/>
      <c r="D9" s="305"/>
      <c r="E9" s="305"/>
      <c r="F9" s="305"/>
      <c r="G9" s="305"/>
      <c r="H9" s="305"/>
      <c r="I9" s="305"/>
      <c r="J9" s="305"/>
      <c r="K9" s="305"/>
      <c r="L9" s="305"/>
      <c r="M9" s="305"/>
      <c r="N9" s="305"/>
      <c r="O9" s="305"/>
      <c r="P9" s="305"/>
      <c r="Q9" s="305"/>
      <c r="R9" s="305"/>
      <c r="S9" s="305"/>
      <c r="T9" s="305"/>
      <c r="U9" s="305"/>
      <c r="V9" s="305"/>
      <c r="W9" s="305"/>
      <c r="X9" s="305"/>
      <c r="Y9" s="305"/>
      <c r="Z9" s="305"/>
      <c r="AA9" s="306"/>
    </row>
    <row r="10" spans="1:27" s="68" customFormat="1" ht="17.25" customHeight="1" x14ac:dyDescent="0.25">
      <c r="A10" s="307"/>
      <c r="B10" s="308"/>
      <c r="C10" s="308"/>
      <c r="D10" s="308"/>
      <c r="E10" s="308"/>
      <c r="F10" s="308"/>
      <c r="G10" s="308"/>
      <c r="H10" s="308"/>
      <c r="I10" s="308"/>
      <c r="J10" s="308"/>
      <c r="K10" s="308"/>
      <c r="L10" s="308"/>
      <c r="M10" s="308"/>
      <c r="N10" s="308"/>
      <c r="O10" s="308"/>
      <c r="P10" s="308"/>
      <c r="Q10" s="308"/>
      <c r="R10" s="308"/>
      <c r="S10" s="308"/>
      <c r="T10" s="308"/>
      <c r="U10" s="308"/>
      <c r="V10" s="308"/>
      <c r="W10" s="308"/>
      <c r="X10" s="308"/>
      <c r="Y10" s="308"/>
      <c r="Z10" s="308"/>
      <c r="AA10" s="309"/>
    </row>
    <row r="11" spans="1:27" s="68" customFormat="1" ht="12" customHeight="1" x14ac:dyDescent="0.25">
      <c r="A11" s="310" t="s">
        <v>263</v>
      </c>
      <c r="B11" s="311"/>
      <c r="C11" s="311"/>
      <c r="D11" s="311"/>
      <c r="E11" s="311"/>
      <c r="F11" s="311"/>
      <c r="G11" s="311"/>
      <c r="H11" s="311"/>
      <c r="I11" s="311"/>
      <c r="J11" s="311"/>
      <c r="K11" s="311"/>
      <c r="L11" s="311"/>
      <c r="M11" s="311"/>
      <c r="N11" s="311"/>
      <c r="O11" s="311"/>
      <c r="P11" s="311"/>
      <c r="Q11" s="311"/>
      <c r="R11" s="311"/>
      <c r="S11" s="311"/>
      <c r="T11" s="311"/>
      <c r="U11" s="311"/>
      <c r="V11" s="311"/>
      <c r="W11" s="311"/>
      <c r="X11" s="311"/>
      <c r="Y11" s="311"/>
      <c r="Z11" s="311"/>
      <c r="AA11" s="311"/>
    </row>
    <row r="12" spans="1:27" s="68" customFormat="1" ht="12" customHeight="1" thickBot="1" x14ac:dyDescent="0.3">
      <c r="A12" s="312"/>
      <c r="B12" s="313"/>
      <c r="C12" s="313"/>
      <c r="D12" s="313"/>
      <c r="E12" s="313"/>
      <c r="F12" s="313"/>
      <c r="G12" s="313"/>
      <c r="H12" s="313"/>
      <c r="I12" s="313"/>
      <c r="J12" s="313"/>
      <c r="K12" s="313"/>
      <c r="L12" s="313"/>
      <c r="M12" s="313"/>
      <c r="N12" s="313"/>
      <c r="O12" s="313"/>
      <c r="P12" s="313"/>
      <c r="Q12" s="313"/>
      <c r="R12" s="313"/>
      <c r="S12" s="313"/>
      <c r="T12" s="313"/>
      <c r="U12" s="313"/>
      <c r="V12" s="313"/>
      <c r="W12" s="313"/>
      <c r="X12" s="313"/>
      <c r="Y12" s="313"/>
      <c r="Z12" s="313"/>
      <c r="AA12" s="313"/>
    </row>
    <row r="13" spans="1:27" s="68" customFormat="1" ht="17.25" customHeight="1" thickBot="1" x14ac:dyDescent="0.25">
      <c r="A13" s="314" t="s">
        <v>264</v>
      </c>
      <c r="B13" s="315"/>
      <c r="C13" s="315"/>
      <c r="D13" s="315"/>
      <c r="E13" s="315"/>
      <c r="F13" s="315"/>
      <c r="G13" s="315"/>
      <c r="H13" s="315"/>
      <c r="I13" s="316"/>
      <c r="J13" s="314" t="s">
        <v>265</v>
      </c>
      <c r="K13" s="315"/>
      <c r="L13" s="315"/>
      <c r="M13" s="315"/>
      <c r="N13" s="315"/>
      <c r="O13" s="315"/>
      <c r="P13" s="315"/>
      <c r="Q13" s="315"/>
      <c r="R13" s="316"/>
      <c r="S13" s="314" t="s">
        <v>2</v>
      </c>
      <c r="T13" s="315"/>
      <c r="U13" s="315"/>
      <c r="V13" s="315"/>
      <c r="W13" s="315"/>
      <c r="X13" s="315"/>
      <c r="Y13" s="315"/>
      <c r="Z13" s="315"/>
      <c r="AA13" s="316"/>
    </row>
    <row r="14" spans="1:27" s="68" customFormat="1" ht="18" customHeight="1" thickBot="1" x14ac:dyDescent="0.25">
      <c r="A14" s="270" t="s">
        <v>266</v>
      </c>
      <c r="B14" s="348" t="s">
        <v>267</v>
      </c>
      <c r="C14" s="349"/>
      <c r="D14" s="349"/>
      <c r="E14" s="350"/>
      <c r="F14" s="348" t="s">
        <v>268</v>
      </c>
      <c r="G14" s="349"/>
      <c r="H14" s="349"/>
      <c r="I14" s="350"/>
      <c r="J14" s="270" t="s">
        <v>266</v>
      </c>
      <c r="K14" s="348" t="s">
        <v>269</v>
      </c>
      <c r="L14" s="349"/>
      <c r="M14" s="350"/>
      <c r="N14" s="348" t="s">
        <v>268</v>
      </c>
      <c r="O14" s="349"/>
      <c r="P14" s="349"/>
      <c r="Q14" s="349"/>
      <c r="R14" s="350"/>
      <c r="S14" s="270" t="s">
        <v>266</v>
      </c>
      <c r="T14" s="348" t="s">
        <v>269</v>
      </c>
      <c r="U14" s="349"/>
      <c r="V14" s="350"/>
      <c r="W14" s="348" t="s">
        <v>268</v>
      </c>
      <c r="X14" s="349"/>
      <c r="Y14" s="349"/>
      <c r="Z14" s="349"/>
      <c r="AA14" s="350"/>
    </row>
    <row r="15" spans="1:27" s="68" customFormat="1" ht="91.5" customHeight="1" x14ac:dyDescent="0.2">
      <c r="A15" s="357" t="s">
        <v>841</v>
      </c>
      <c r="B15" s="351" t="s">
        <v>842</v>
      </c>
      <c r="C15" s="352"/>
      <c r="D15" s="352"/>
      <c r="E15" s="352"/>
      <c r="F15" s="353" t="s">
        <v>843</v>
      </c>
      <c r="G15" s="352"/>
      <c r="H15" s="352"/>
      <c r="I15" s="354"/>
      <c r="J15" s="357" t="s">
        <v>844</v>
      </c>
      <c r="K15" s="355" t="s">
        <v>845</v>
      </c>
      <c r="L15" s="352"/>
      <c r="M15" s="352"/>
      <c r="N15" s="353" t="s">
        <v>846</v>
      </c>
      <c r="O15" s="352"/>
      <c r="P15" s="352"/>
      <c r="Q15" s="352"/>
      <c r="R15" s="354"/>
      <c r="S15" s="357" t="s">
        <v>847</v>
      </c>
      <c r="T15" s="355" t="s">
        <v>848</v>
      </c>
      <c r="U15" s="352"/>
      <c r="V15" s="352"/>
      <c r="W15" s="353" t="s">
        <v>849</v>
      </c>
      <c r="X15" s="352"/>
      <c r="Y15" s="352"/>
      <c r="Z15" s="352"/>
      <c r="AA15" s="356"/>
    </row>
    <row r="16" spans="1:27" s="68" customFormat="1" ht="86.25" customHeight="1" x14ac:dyDescent="0.2">
      <c r="A16" s="343"/>
      <c r="B16" s="332" t="s">
        <v>850</v>
      </c>
      <c r="C16" s="333"/>
      <c r="D16" s="333"/>
      <c r="E16" s="333"/>
      <c r="F16" s="334" t="s">
        <v>851</v>
      </c>
      <c r="G16" s="333"/>
      <c r="H16" s="333"/>
      <c r="I16" s="335"/>
      <c r="J16" s="343"/>
      <c r="K16" s="336" t="s">
        <v>852</v>
      </c>
      <c r="L16" s="333"/>
      <c r="M16" s="333"/>
      <c r="N16" s="334" t="s">
        <v>853</v>
      </c>
      <c r="O16" s="333"/>
      <c r="P16" s="333"/>
      <c r="Q16" s="333"/>
      <c r="R16" s="335"/>
      <c r="S16" s="343"/>
      <c r="T16" s="336" t="s">
        <v>854</v>
      </c>
      <c r="U16" s="333"/>
      <c r="V16" s="333"/>
      <c r="W16" s="334" t="s">
        <v>855</v>
      </c>
      <c r="X16" s="333"/>
      <c r="Y16" s="333"/>
      <c r="Z16" s="333"/>
      <c r="AA16" s="337"/>
    </row>
    <row r="17" spans="1:27" s="68" customFormat="1" ht="120" customHeight="1" x14ac:dyDescent="0.2">
      <c r="A17" s="343"/>
      <c r="B17" s="336" t="s">
        <v>856</v>
      </c>
      <c r="C17" s="333"/>
      <c r="D17" s="333"/>
      <c r="E17" s="333"/>
      <c r="F17" s="334" t="s">
        <v>857</v>
      </c>
      <c r="G17" s="333"/>
      <c r="H17" s="333"/>
      <c r="I17" s="335"/>
      <c r="J17" s="343"/>
      <c r="K17" s="336" t="s">
        <v>858</v>
      </c>
      <c r="L17" s="333"/>
      <c r="M17" s="333"/>
      <c r="N17" s="334" t="s">
        <v>859</v>
      </c>
      <c r="O17" s="333"/>
      <c r="P17" s="333"/>
      <c r="Q17" s="333"/>
      <c r="R17" s="335"/>
      <c r="S17" s="343"/>
      <c r="T17" s="336" t="s">
        <v>923</v>
      </c>
      <c r="U17" s="333"/>
      <c r="V17" s="333"/>
      <c r="W17" s="334" t="s">
        <v>923</v>
      </c>
      <c r="X17" s="333"/>
      <c r="Y17" s="333"/>
      <c r="Z17" s="333"/>
      <c r="AA17" s="337"/>
    </row>
    <row r="18" spans="1:27" ht="182.25" customHeight="1" x14ac:dyDescent="0.25">
      <c r="A18" s="343"/>
      <c r="B18" s="336" t="s">
        <v>860</v>
      </c>
      <c r="C18" s="333"/>
      <c r="D18" s="333"/>
      <c r="E18" s="333"/>
      <c r="F18" s="334" t="s">
        <v>861</v>
      </c>
      <c r="G18" s="333"/>
      <c r="H18" s="333"/>
      <c r="I18" s="335"/>
      <c r="J18" s="343"/>
      <c r="K18" s="338" t="s">
        <v>862</v>
      </c>
      <c r="L18" s="339"/>
      <c r="M18" s="339"/>
      <c r="N18" s="340" t="s">
        <v>863</v>
      </c>
      <c r="O18" s="339"/>
      <c r="P18" s="339"/>
      <c r="Q18" s="339"/>
      <c r="R18" s="347"/>
      <c r="S18" s="343"/>
      <c r="T18" s="336" t="s">
        <v>923</v>
      </c>
      <c r="U18" s="333"/>
      <c r="V18" s="333"/>
      <c r="W18" s="334" t="s">
        <v>923</v>
      </c>
      <c r="X18" s="333"/>
      <c r="Y18" s="333"/>
      <c r="Z18" s="333"/>
      <c r="AA18" s="337"/>
    </row>
    <row r="19" spans="1:27" ht="122.25" customHeight="1" x14ac:dyDescent="0.25">
      <c r="A19" s="343"/>
      <c r="B19" s="332" t="s">
        <v>864</v>
      </c>
      <c r="C19" s="344"/>
      <c r="D19" s="344"/>
      <c r="E19" s="344"/>
      <c r="F19" s="334" t="s">
        <v>865</v>
      </c>
      <c r="G19" s="334"/>
      <c r="H19" s="334"/>
      <c r="I19" s="345"/>
      <c r="J19" s="343"/>
      <c r="K19" s="336" t="s">
        <v>923</v>
      </c>
      <c r="L19" s="333"/>
      <c r="M19" s="333"/>
      <c r="N19" s="334" t="s">
        <v>923</v>
      </c>
      <c r="O19" s="333"/>
      <c r="P19" s="333"/>
      <c r="Q19" s="333"/>
      <c r="R19" s="335"/>
      <c r="S19" s="343"/>
      <c r="T19" s="336" t="s">
        <v>923</v>
      </c>
      <c r="U19" s="333"/>
      <c r="V19" s="333"/>
      <c r="W19" s="334" t="s">
        <v>923</v>
      </c>
      <c r="X19" s="333"/>
      <c r="Y19" s="333"/>
      <c r="Z19" s="333"/>
      <c r="AA19" s="337"/>
    </row>
    <row r="20" spans="1:27" ht="82.5" customHeight="1" x14ac:dyDescent="0.25">
      <c r="A20" s="342" t="s">
        <v>868</v>
      </c>
      <c r="B20" s="332" t="s">
        <v>869</v>
      </c>
      <c r="C20" s="333"/>
      <c r="D20" s="333"/>
      <c r="E20" s="333"/>
      <c r="F20" s="334" t="s">
        <v>870</v>
      </c>
      <c r="G20" s="333"/>
      <c r="H20" s="333"/>
      <c r="I20" s="335"/>
      <c r="J20" s="342" t="s">
        <v>270</v>
      </c>
      <c r="K20" s="336" t="s">
        <v>871</v>
      </c>
      <c r="L20" s="333"/>
      <c r="M20" s="333"/>
      <c r="N20" s="334" t="s">
        <v>872</v>
      </c>
      <c r="O20" s="333"/>
      <c r="P20" s="333"/>
      <c r="Q20" s="333"/>
      <c r="R20" s="335"/>
      <c r="S20" s="342" t="s">
        <v>271</v>
      </c>
      <c r="T20" s="336" t="s">
        <v>873</v>
      </c>
      <c r="U20" s="333"/>
      <c r="V20" s="333"/>
      <c r="W20" s="334" t="s">
        <v>874</v>
      </c>
      <c r="X20" s="333"/>
      <c r="Y20" s="333"/>
      <c r="Z20" s="333"/>
      <c r="AA20" s="337"/>
    </row>
    <row r="21" spans="1:27" ht="99" customHeight="1" x14ac:dyDescent="0.25">
      <c r="A21" s="343"/>
      <c r="B21" s="332" t="s">
        <v>875</v>
      </c>
      <c r="C21" s="333"/>
      <c r="D21" s="333"/>
      <c r="E21" s="333"/>
      <c r="F21" s="334" t="s">
        <v>876</v>
      </c>
      <c r="G21" s="333"/>
      <c r="H21" s="333"/>
      <c r="I21" s="335"/>
      <c r="J21" s="343"/>
      <c r="K21" s="336" t="s">
        <v>923</v>
      </c>
      <c r="L21" s="333"/>
      <c r="M21" s="333"/>
      <c r="N21" s="334" t="s">
        <v>923</v>
      </c>
      <c r="O21" s="333"/>
      <c r="P21" s="333"/>
      <c r="Q21" s="333"/>
      <c r="R21" s="335"/>
      <c r="S21" s="343"/>
      <c r="T21" s="336" t="s">
        <v>923</v>
      </c>
      <c r="U21" s="333"/>
      <c r="V21" s="333"/>
      <c r="W21" s="334" t="s">
        <v>923</v>
      </c>
      <c r="X21" s="333"/>
      <c r="Y21" s="333"/>
      <c r="Z21" s="333"/>
      <c r="AA21" s="337"/>
    </row>
    <row r="22" spans="1:27" ht="99" customHeight="1" x14ac:dyDescent="0.25">
      <c r="A22" s="343"/>
      <c r="B22" s="346" t="s">
        <v>866</v>
      </c>
      <c r="C22" s="339"/>
      <c r="D22" s="339"/>
      <c r="E22" s="339"/>
      <c r="F22" s="340" t="s">
        <v>867</v>
      </c>
      <c r="G22" s="339"/>
      <c r="H22" s="339"/>
      <c r="I22" s="347"/>
      <c r="J22" s="343"/>
      <c r="K22" s="336" t="s">
        <v>923</v>
      </c>
      <c r="L22" s="333"/>
      <c r="M22" s="333"/>
      <c r="N22" s="334" t="s">
        <v>923</v>
      </c>
      <c r="O22" s="333"/>
      <c r="P22" s="333"/>
      <c r="Q22" s="333"/>
      <c r="R22" s="335"/>
      <c r="S22" s="343"/>
      <c r="T22" s="336" t="s">
        <v>923</v>
      </c>
      <c r="U22" s="333"/>
      <c r="V22" s="333"/>
      <c r="W22" s="334" t="s">
        <v>923</v>
      </c>
      <c r="X22" s="333"/>
      <c r="Y22" s="333"/>
      <c r="Z22" s="333"/>
      <c r="AA22" s="337"/>
    </row>
    <row r="23" spans="1:27" ht="111" customHeight="1" x14ac:dyDescent="0.25">
      <c r="A23" s="343"/>
      <c r="B23" s="332" t="s">
        <v>877</v>
      </c>
      <c r="C23" s="333"/>
      <c r="D23" s="333"/>
      <c r="E23" s="333"/>
      <c r="F23" s="334" t="s">
        <v>878</v>
      </c>
      <c r="G23" s="333"/>
      <c r="H23" s="333"/>
      <c r="I23" s="335"/>
      <c r="J23" s="343"/>
      <c r="K23" s="336" t="s">
        <v>923</v>
      </c>
      <c r="L23" s="333"/>
      <c r="M23" s="333"/>
      <c r="N23" s="334" t="s">
        <v>923</v>
      </c>
      <c r="O23" s="333"/>
      <c r="P23" s="333"/>
      <c r="Q23" s="333"/>
      <c r="R23" s="335"/>
      <c r="S23" s="343"/>
      <c r="T23" s="336" t="s">
        <v>923</v>
      </c>
      <c r="U23" s="333"/>
      <c r="V23" s="333"/>
      <c r="W23" s="334" t="s">
        <v>923</v>
      </c>
      <c r="X23" s="333"/>
      <c r="Y23" s="333"/>
      <c r="Z23" s="333"/>
      <c r="AA23" s="337"/>
    </row>
    <row r="24" spans="1:27" ht="190.5" customHeight="1" x14ac:dyDescent="0.25">
      <c r="A24" s="342" t="s">
        <v>879</v>
      </c>
      <c r="B24" s="332" t="s">
        <v>880</v>
      </c>
      <c r="C24" s="333"/>
      <c r="D24" s="333"/>
      <c r="E24" s="333"/>
      <c r="F24" s="334" t="s">
        <v>881</v>
      </c>
      <c r="G24" s="333"/>
      <c r="H24" s="333"/>
      <c r="I24" s="335"/>
      <c r="J24" s="342" t="s">
        <v>882</v>
      </c>
      <c r="K24" s="336" t="s">
        <v>883</v>
      </c>
      <c r="L24" s="333"/>
      <c r="M24" s="333"/>
      <c r="N24" s="334" t="s">
        <v>884</v>
      </c>
      <c r="O24" s="333"/>
      <c r="P24" s="333"/>
      <c r="Q24" s="333"/>
      <c r="R24" s="335"/>
      <c r="S24" s="342" t="s">
        <v>885</v>
      </c>
      <c r="T24" s="336" t="s">
        <v>886</v>
      </c>
      <c r="U24" s="333"/>
      <c r="V24" s="333"/>
      <c r="W24" s="334" t="s">
        <v>887</v>
      </c>
      <c r="X24" s="333"/>
      <c r="Y24" s="333"/>
      <c r="Z24" s="333"/>
      <c r="AA24" s="337"/>
    </row>
    <row r="25" spans="1:27" ht="270" customHeight="1" x14ac:dyDescent="0.25">
      <c r="A25" s="343"/>
      <c r="B25" s="332" t="s">
        <v>888</v>
      </c>
      <c r="C25" s="333"/>
      <c r="D25" s="333"/>
      <c r="E25" s="333"/>
      <c r="F25" s="334" t="s">
        <v>889</v>
      </c>
      <c r="G25" s="333"/>
      <c r="H25" s="333"/>
      <c r="I25" s="335"/>
      <c r="J25" s="343"/>
      <c r="K25" s="336" t="s">
        <v>890</v>
      </c>
      <c r="L25" s="333"/>
      <c r="M25" s="333"/>
      <c r="N25" s="334" t="s">
        <v>891</v>
      </c>
      <c r="O25" s="333"/>
      <c r="P25" s="333"/>
      <c r="Q25" s="333"/>
      <c r="R25" s="335"/>
      <c r="S25" s="343"/>
      <c r="T25" s="338" t="s">
        <v>892</v>
      </c>
      <c r="U25" s="339"/>
      <c r="V25" s="339"/>
      <c r="W25" s="340" t="s">
        <v>893</v>
      </c>
      <c r="X25" s="339"/>
      <c r="Y25" s="339"/>
      <c r="Z25" s="339"/>
      <c r="AA25" s="341"/>
    </row>
    <row r="26" spans="1:27" ht="99.75" customHeight="1" x14ac:dyDescent="0.25">
      <c r="A26" s="342" t="s">
        <v>894</v>
      </c>
      <c r="B26" s="332" t="s">
        <v>895</v>
      </c>
      <c r="C26" s="333"/>
      <c r="D26" s="333"/>
      <c r="E26" s="333"/>
      <c r="F26" s="334" t="s">
        <v>896</v>
      </c>
      <c r="G26" s="333"/>
      <c r="H26" s="333"/>
      <c r="I26" s="335"/>
      <c r="J26" s="342" t="s">
        <v>897</v>
      </c>
      <c r="K26" s="336" t="s">
        <v>898</v>
      </c>
      <c r="L26" s="333"/>
      <c r="M26" s="333"/>
      <c r="N26" s="334" t="s">
        <v>899</v>
      </c>
      <c r="O26" s="333"/>
      <c r="P26" s="333"/>
      <c r="Q26" s="333"/>
      <c r="R26" s="335"/>
      <c r="S26" s="342" t="s">
        <v>900</v>
      </c>
      <c r="T26" s="336" t="s">
        <v>901</v>
      </c>
      <c r="U26" s="333"/>
      <c r="V26" s="333"/>
      <c r="W26" s="334" t="s">
        <v>902</v>
      </c>
      <c r="X26" s="333"/>
      <c r="Y26" s="333"/>
      <c r="Z26" s="333"/>
      <c r="AA26" s="337"/>
    </row>
    <row r="27" spans="1:27" ht="99.75" customHeight="1" x14ac:dyDescent="0.25">
      <c r="A27" s="343"/>
      <c r="B27" s="332" t="s">
        <v>903</v>
      </c>
      <c r="C27" s="333"/>
      <c r="D27" s="333"/>
      <c r="E27" s="333"/>
      <c r="F27" s="334" t="s">
        <v>904</v>
      </c>
      <c r="G27" s="333"/>
      <c r="H27" s="333"/>
      <c r="I27" s="335"/>
      <c r="J27" s="343"/>
      <c r="K27" s="336"/>
      <c r="L27" s="333"/>
      <c r="M27" s="333"/>
      <c r="N27" s="334"/>
      <c r="O27" s="333"/>
      <c r="P27" s="333"/>
      <c r="Q27" s="333"/>
      <c r="R27" s="335"/>
      <c r="S27" s="343"/>
      <c r="T27" s="336"/>
      <c r="U27" s="333"/>
      <c r="V27" s="333"/>
      <c r="W27" s="334"/>
      <c r="X27" s="333"/>
      <c r="Y27" s="333"/>
      <c r="Z27" s="333"/>
      <c r="AA27" s="337"/>
    </row>
    <row r="28" spans="1:27" ht="177.75" customHeight="1" x14ac:dyDescent="0.25">
      <c r="A28" s="342" t="s">
        <v>905</v>
      </c>
      <c r="B28" s="332" t="s">
        <v>906</v>
      </c>
      <c r="C28" s="333"/>
      <c r="D28" s="333"/>
      <c r="E28" s="333"/>
      <c r="F28" s="334" t="s">
        <v>907</v>
      </c>
      <c r="G28" s="333"/>
      <c r="H28" s="333"/>
      <c r="I28" s="335"/>
      <c r="J28" s="342" t="s">
        <v>908</v>
      </c>
      <c r="K28" s="336" t="s">
        <v>909</v>
      </c>
      <c r="L28" s="333"/>
      <c r="M28" s="333"/>
      <c r="N28" s="334" t="s">
        <v>910</v>
      </c>
      <c r="O28" s="333"/>
      <c r="P28" s="333"/>
      <c r="Q28" s="333"/>
      <c r="R28" s="335"/>
      <c r="S28" s="342" t="s">
        <v>911</v>
      </c>
      <c r="T28" s="336" t="s">
        <v>912</v>
      </c>
      <c r="U28" s="333"/>
      <c r="V28" s="333"/>
      <c r="W28" s="334" t="s">
        <v>913</v>
      </c>
      <c r="X28" s="333"/>
      <c r="Y28" s="333"/>
      <c r="Z28" s="333"/>
      <c r="AA28" s="337"/>
    </row>
    <row r="29" spans="1:27" ht="77.25" customHeight="1" x14ac:dyDescent="0.25">
      <c r="A29" s="343"/>
      <c r="B29" s="332"/>
      <c r="C29" s="333"/>
      <c r="D29" s="333"/>
      <c r="E29" s="333"/>
      <c r="F29" s="334"/>
      <c r="G29" s="333"/>
      <c r="H29" s="333"/>
      <c r="I29" s="335"/>
      <c r="J29" s="343"/>
      <c r="K29" s="336"/>
      <c r="L29" s="333"/>
      <c r="M29" s="333"/>
      <c r="N29" s="334"/>
      <c r="O29" s="333"/>
      <c r="P29" s="333"/>
      <c r="Q29" s="333"/>
      <c r="R29" s="335"/>
      <c r="S29" s="343"/>
      <c r="T29" s="336"/>
      <c r="U29" s="333"/>
      <c r="V29" s="333"/>
      <c r="W29" s="334"/>
      <c r="X29" s="333"/>
      <c r="Y29" s="333"/>
      <c r="Z29" s="333"/>
      <c r="AA29" s="337"/>
    </row>
    <row r="30" spans="1:27" ht="78" customHeight="1" x14ac:dyDescent="0.25">
      <c r="A30" s="342" t="s">
        <v>272</v>
      </c>
      <c r="B30" s="332" t="s">
        <v>914</v>
      </c>
      <c r="C30" s="333"/>
      <c r="D30" s="333"/>
      <c r="E30" s="333"/>
      <c r="F30" s="334" t="s">
        <v>915</v>
      </c>
      <c r="G30" s="333"/>
      <c r="H30" s="333"/>
      <c r="I30" s="335"/>
      <c r="J30" s="342" t="s">
        <v>273</v>
      </c>
      <c r="K30" s="336" t="s">
        <v>916</v>
      </c>
      <c r="L30" s="333"/>
      <c r="M30" s="333"/>
      <c r="N30" s="334" t="s">
        <v>917</v>
      </c>
      <c r="O30" s="333"/>
      <c r="P30" s="333"/>
      <c r="Q30" s="333"/>
      <c r="R30" s="335"/>
      <c r="S30" s="342" t="s">
        <v>918</v>
      </c>
      <c r="T30" s="336" t="s">
        <v>919</v>
      </c>
      <c r="U30" s="333"/>
      <c r="V30" s="333"/>
      <c r="W30" s="334" t="s">
        <v>920</v>
      </c>
      <c r="X30" s="333"/>
      <c r="Y30" s="333"/>
      <c r="Z30" s="333"/>
      <c r="AA30" s="337"/>
    </row>
    <row r="31" spans="1:27" ht="184.5" customHeight="1" thickBot="1" x14ac:dyDescent="0.3">
      <c r="A31" s="358"/>
      <c r="B31" s="359" t="s">
        <v>921</v>
      </c>
      <c r="C31" s="329"/>
      <c r="D31" s="329"/>
      <c r="E31" s="329"/>
      <c r="F31" s="330" t="s">
        <v>922</v>
      </c>
      <c r="G31" s="329"/>
      <c r="H31" s="329"/>
      <c r="I31" s="360"/>
      <c r="J31" s="358"/>
      <c r="K31" s="328"/>
      <c r="L31" s="329"/>
      <c r="M31" s="329"/>
      <c r="N31" s="330"/>
      <c r="O31" s="329"/>
      <c r="P31" s="329"/>
      <c r="Q31" s="329"/>
      <c r="R31" s="360"/>
      <c r="S31" s="358"/>
      <c r="T31" s="328"/>
      <c r="U31" s="329"/>
      <c r="V31" s="329"/>
      <c r="W31" s="330"/>
      <c r="X31" s="329"/>
      <c r="Y31" s="329"/>
      <c r="Z31" s="329"/>
      <c r="AA31" s="331"/>
    </row>
    <row r="32" spans="1:27" ht="102" customHeight="1" x14ac:dyDescent="0.25">
      <c r="A32" s="271"/>
      <c r="B32" s="271"/>
      <c r="C32" s="271"/>
      <c r="D32" s="271"/>
      <c r="E32" s="271"/>
      <c r="F32" s="271"/>
      <c r="G32" s="271"/>
      <c r="H32" s="271"/>
      <c r="I32" s="271"/>
      <c r="J32" s="271"/>
      <c r="K32" s="271"/>
      <c r="L32" s="271"/>
      <c r="M32" s="271"/>
      <c r="N32" s="271"/>
      <c r="O32" s="271"/>
      <c r="P32" s="271"/>
      <c r="Q32" s="271"/>
      <c r="R32" s="271"/>
    </row>
    <row r="33" spans="1:27" ht="32.25" customHeight="1" x14ac:dyDescent="0.25">
      <c r="A33" s="271"/>
      <c r="B33" s="271"/>
      <c r="C33" s="271"/>
      <c r="D33" s="271"/>
      <c r="E33" s="271"/>
      <c r="F33" s="271"/>
      <c r="G33" s="271"/>
      <c r="H33" s="271"/>
      <c r="I33" s="271"/>
      <c r="J33" s="271"/>
      <c r="K33" s="271"/>
      <c r="L33" s="271"/>
      <c r="M33" s="271"/>
      <c r="N33" s="271"/>
      <c r="O33" s="271"/>
      <c r="P33" s="271"/>
      <c r="Q33" s="271"/>
      <c r="R33" s="271"/>
      <c r="S33" s="217"/>
      <c r="T33" s="261"/>
      <c r="U33" s="261"/>
      <c r="V33" s="261"/>
      <c r="W33" s="261"/>
      <c r="X33" s="261"/>
      <c r="Y33" s="261"/>
      <c r="Z33" s="261"/>
      <c r="AA33" s="262"/>
    </row>
    <row r="34" spans="1:27" ht="32.25" customHeight="1" x14ac:dyDescent="0.25">
      <c r="A34" s="271"/>
      <c r="B34" s="271"/>
      <c r="C34" s="271"/>
      <c r="D34" s="271"/>
      <c r="E34" s="271"/>
      <c r="F34" s="271"/>
      <c r="G34" s="271"/>
      <c r="H34" s="271"/>
      <c r="I34" s="271"/>
      <c r="J34" s="271"/>
      <c r="K34" s="271"/>
      <c r="L34" s="271"/>
      <c r="M34" s="271"/>
      <c r="N34" s="271"/>
      <c r="O34" s="271"/>
      <c r="P34" s="271"/>
      <c r="Q34" s="271"/>
      <c r="R34" s="271"/>
      <c r="S34" s="217"/>
      <c r="T34" s="261"/>
      <c r="U34" s="261"/>
      <c r="V34" s="261"/>
      <c r="W34" s="261"/>
      <c r="X34" s="261"/>
      <c r="Y34" s="261"/>
      <c r="Z34" s="261"/>
      <c r="AA34" s="262"/>
    </row>
    <row r="35" spans="1:27" ht="44.25" customHeight="1" thickBot="1" x14ac:dyDescent="0.3">
      <c r="A35" s="271"/>
      <c r="B35" s="271"/>
      <c r="C35" s="271"/>
      <c r="D35" s="271"/>
      <c r="E35" s="271"/>
      <c r="F35" s="271"/>
      <c r="G35" s="271"/>
      <c r="H35" s="271"/>
      <c r="I35" s="271"/>
      <c r="J35" s="271"/>
      <c r="K35" s="271"/>
      <c r="L35" s="271"/>
      <c r="M35" s="271"/>
      <c r="N35" s="271"/>
      <c r="O35" s="271"/>
      <c r="P35" s="271"/>
      <c r="Q35" s="271"/>
      <c r="R35" s="271"/>
      <c r="S35" s="218"/>
      <c r="T35" s="263"/>
      <c r="U35" s="263"/>
      <c r="V35" s="263"/>
      <c r="W35" s="263"/>
      <c r="X35" s="263"/>
      <c r="Y35" s="263"/>
      <c r="Z35" s="263"/>
      <c r="AA35" s="264"/>
    </row>
    <row r="36" spans="1:27" ht="140.25" customHeight="1" x14ac:dyDescent="0.25">
      <c r="A36" s="271"/>
      <c r="B36" s="271"/>
      <c r="C36" s="271"/>
      <c r="D36" s="271"/>
      <c r="E36" s="271"/>
      <c r="F36" s="271"/>
      <c r="G36" s="271"/>
      <c r="H36" s="271"/>
      <c r="I36" s="271"/>
      <c r="J36" s="271"/>
      <c r="K36" s="271"/>
      <c r="L36" s="271"/>
      <c r="M36" s="271"/>
      <c r="N36" s="271"/>
      <c r="O36" s="271"/>
      <c r="P36" s="271"/>
      <c r="Q36" s="271"/>
      <c r="R36" s="271"/>
      <c r="S36" s="222"/>
      <c r="T36" s="226"/>
      <c r="U36" s="224"/>
      <c r="V36" s="224"/>
      <c r="W36" s="224"/>
      <c r="X36" s="224"/>
      <c r="Y36" s="224"/>
      <c r="Z36" s="224"/>
      <c r="AA36" s="225"/>
    </row>
    <row r="37" spans="1:27" ht="85.5" customHeight="1" x14ac:dyDescent="0.25">
      <c r="A37" s="271"/>
      <c r="B37" s="271"/>
      <c r="C37" s="271"/>
      <c r="D37" s="271"/>
      <c r="E37" s="271"/>
      <c r="F37" s="271"/>
      <c r="G37" s="271"/>
      <c r="H37" s="271"/>
      <c r="I37" s="271"/>
      <c r="J37" s="271"/>
      <c r="K37" s="271"/>
      <c r="L37" s="271"/>
      <c r="M37" s="271"/>
      <c r="N37" s="271"/>
      <c r="O37" s="271"/>
      <c r="P37" s="271"/>
      <c r="Q37" s="271"/>
      <c r="R37" s="271"/>
      <c r="S37" s="222"/>
      <c r="T37" s="260"/>
      <c r="U37" s="261"/>
      <c r="V37" s="261"/>
      <c r="W37" s="261"/>
      <c r="X37" s="261"/>
      <c r="Y37" s="261"/>
      <c r="Z37" s="261"/>
      <c r="AA37" s="262"/>
    </row>
    <row r="38" spans="1:27" ht="77.25" customHeight="1" x14ac:dyDescent="0.25">
      <c r="A38" s="271"/>
      <c r="B38" s="271"/>
      <c r="C38" s="271"/>
      <c r="D38" s="271"/>
      <c r="E38" s="271"/>
      <c r="F38" s="271"/>
      <c r="G38" s="271"/>
      <c r="H38" s="271"/>
      <c r="I38" s="271"/>
      <c r="J38" s="271"/>
      <c r="K38" s="271"/>
      <c r="L38" s="271"/>
      <c r="M38" s="271"/>
      <c r="N38" s="271"/>
      <c r="O38" s="271"/>
      <c r="P38" s="271"/>
      <c r="Q38" s="271"/>
      <c r="R38" s="271"/>
      <c r="S38" s="222"/>
      <c r="T38" s="260"/>
      <c r="U38" s="261"/>
      <c r="V38" s="261"/>
      <c r="W38" s="261"/>
      <c r="X38" s="261"/>
      <c r="Y38" s="261"/>
      <c r="Z38" s="261"/>
      <c r="AA38" s="262"/>
    </row>
    <row r="39" spans="1:27" ht="75" customHeight="1" thickBot="1" x14ac:dyDescent="0.3">
      <c r="A39" s="271"/>
      <c r="B39" s="271"/>
      <c r="C39" s="271"/>
      <c r="D39" s="271"/>
      <c r="E39" s="271"/>
      <c r="F39" s="271"/>
      <c r="G39" s="271"/>
      <c r="H39" s="271"/>
      <c r="I39" s="271"/>
      <c r="J39" s="271"/>
      <c r="K39" s="271"/>
      <c r="L39" s="271"/>
      <c r="M39" s="271"/>
      <c r="N39" s="271"/>
      <c r="O39" s="271"/>
      <c r="P39" s="271"/>
      <c r="Q39" s="271"/>
      <c r="R39" s="271"/>
      <c r="S39" s="216"/>
      <c r="T39" s="265"/>
      <c r="U39" s="263"/>
      <c r="V39" s="263"/>
      <c r="W39" s="263"/>
      <c r="X39" s="263"/>
      <c r="Y39" s="263"/>
      <c r="Z39" s="263"/>
      <c r="AA39" s="264"/>
    </row>
    <row r="40" spans="1:27" ht="98.25" customHeight="1" x14ac:dyDescent="0.25">
      <c r="A40" s="271"/>
      <c r="B40" s="271"/>
      <c r="C40" s="271"/>
      <c r="D40" s="271"/>
      <c r="E40" s="271"/>
      <c r="F40" s="271"/>
      <c r="G40" s="271"/>
      <c r="H40" s="271"/>
      <c r="I40" s="271"/>
      <c r="J40" s="271"/>
      <c r="K40" s="271"/>
      <c r="L40" s="271"/>
      <c r="M40" s="271"/>
      <c r="N40" s="271"/>
      <c r="O40" s="271"/>
      <c r="P40" s="271"/>
      <c r="Q40" s="271"/>
      <c r="R40" s="271"/>
      <c r="S40" s="221"/>
      <c r="T40" s="268"/>
      <c r="U40" s="266"/>
      <c r="V40" s="266"/>
      <c r="W40" s="266"/>
      <c r="X40" s="266"/>
      <c r="Y40" s="266"/>
      <c r="Z40" s="266"/>
      <c r="AA40" s="267"/>
    </row>
    <row r="41" spans="1:27" ht="84" customHeight="1" x14ac:dyDescent="0.25">
      <c r="A41" s="271"/>
      <c r="B41" s="271"/>
      <c r="C41" s="271"/>
      <c r="D41" s="271"/>
      <c r="E41" s="271"/>
      <c r="F41" s="271"/>
      <c r="G41" s="271"/>
      <c r="H41" s="271"/>
      <c r="I41" s="271"/>
      <c r="J41" s="271"/>
      <c r="K41" s="271"/>
      <c r="L41" s="271"/>
      <c r="M41" s="271"/>
      <c r="N41" s="271"/>
      <c r="O41" s="271"/>
      <c r="P41" s="271"/>
      <c r="Q41" s="271"/>
      <c r="R41" s="271"/>
      <c r="S41" s="222"/>
      <c r="T41" s="260"/>
      <c r="U41" s="261"/>
      <c r="V41" s="261"/>
      <c r="W41" s="261"/>
      <c r="X41" s="261"/>
      <c r="Y41" s="261"/>
      <c r="Z41" s="261"/>
      <c r="AA41" s="262"/>
    </row>
    <row r="42" spans="1:27" ht="89.25" customHeight="1" x14ac:dyDescent="0.25">
      <c r="A42" s="271"/>
      <c r="B42" s="271"/>
      <c r="C42" s="271"/>
      <c r="D42" s="271"/>
      <c r="E42" s="271"/>
      <c r="F42" s="271"/>
      <c r="G42" s="271"/>
      <c r="H42" s="271"/>
      <c r="I42" s="271"/>
      <c r="J42" s="271"/>
      <c r="K42" s="271"/>
      <c r="L42" s="271"/>
      <c r="M42" s="271"/>
      <c r="N42" s="271"/>
      <c r="O42" s="271"/>
      <c r="P42" s="271"/>
      <c r="Q42" s="271"/>
      <c r="R42" s="271"/>
      <c r="S42" s="222"/>
      <c r="T42" s="260"/>
      <c r="U42" s="261"/>
      <c r="V42" s="261"/>
      <c r="W42" s="261"/>
      <c r="X42" s="261"/>
      <c r="Y42" s="261"/>
      <c r="Z42" s="261"/>
      <c r="AA42" s="262"/>
    </row>
    <row r="43" spans="1:27" ht="78.75" customHeight="1" x14ac:dyDescent="0.25">
      <c r="A43" s="271"/>
      <c r="B43" s="271"/>
      <c r="C43" s="271"/>
      <c r="D43" s="271"/>
      <c r="E43" s="271"/>
      <c r="F43" s="271"/>
      <c r="G43" s="271"/>
      <c r="H43" s="271"/>
      <c r="I43" s="271"/>
      <c r="J43" s="271"/>
      <c r="K43" s="271"/>
      <c r="L43" s="271"/>
      <c r="M43" s="271"/>
      <c r="N43" s="271"/>
      <c r="O43" s="271"/>
      <c r="P43" s="271"/>
      <c r="Q43" s="271"/>
      <c r="R43" s="271"/>
      <c r="S43" s="222"/>
      <c r="T43" s="260"/>
      <c r="U43" s="261"/>
      <c r="V43" s="261"/>
      <c r="W43" s="261"/>
      <c r="X43" s="261"/>
      <c r="Y43" s="261"/>
      <c r="Z43" s="261"/>
      <c r="AA43" s="262"/>
    </row>
    <row r="44" spans="1:27" ht="90" customHeight="1" thickBot="1" x14ac:dyDescent="0.3">
      <c r="A44" s="271"/>
      <c r="B44" s="271"/>
      <c r="C44" s="271"/>
      <c r="D44" s="271"/>
      <c r="E44" s="271"/>
      <c r="F44" s="271"/>
      <c r="G44" s="271"/>
      <c r="H44" s="271"/>
      <c r="I44" s="271"/>
      <c r="J44" s="271"/>
      <c r="K44" s="271"/>
      <c r="L44" s="271"/>
      <c r="M44" s="271"/>
      <c r="N44" s="271"/>
      <c r="O44" s="271"/>
      <c r="P44" s="271"/>
      <c r="Q44" s="271"/>
      <c r="R44" s="271"/>
      <c r="S44" s="216"/>
      <c r="T44" s="265"/>
      <c r="U44" s="263"/>
      <c r="V44" s="263"/>
      <c r="W44" s="263"/>
      <c r="X44" s="263"/>
      <c r="Y44" s="263"/>
      <c r="Z44" s="263"/>
      <c r="AA44" s="264"/>
    </row>
    <row r="45" spans="1:27" ht="24.75" customHeight="1" x14ac:dyDescent="0.25">
      <c r="A45" s="271"/>
      <c r="B45" s="271"/>
      <c r="C45" s="271"/>
      <c r="D45" s="271"/>
      <c r="E45" s="271"/>
      <c r="F45" s="271"/>
      <c r="G45" s="271"/>
      <c r="H45" s="271"/>
      <c r="I45" s="271"/>
      <c r="J45" s="271"/>
      <c r="K45" s="271"/>
      <c r="L45" s="271"/>
      <c r="M45" s="271"/>
      <c r="N45" s="271"/>
      <c r="O45" s="271"/>
      <c r="P45" s="271"/>
      <c r="Q45" s="271"/>
      <c r="R45" s="271"/>
    </row>
    <row r="46" spans="1:27" ht="24.75" customHeight="1" x14ac:dyDescent="0.25">
      <c r="A46" s="271"/>
      <c r="B46" s="271"/>
      <c r="C46" s="271"/>
      <c r="D46" s="271"/>
      <c r="E46" s="271"/>
      <c r="F46" s="271"/>
      <c r="G46" s="271"/>
      <c r="H46" s="271"/>
      <c r="I46" s="271"/>
      <c r="J46" s="271"/>
      <c r="K46" s="271"/>
      <c r="L46" s="271"/>
      <c r="M46" s="271"/>
      <c r="N46" s="271"/>
      <c r="O46" s="271"/>
      <c r="P46" s="271"/>
      <c r="Q46" s="271"/>
      <c r="R46" s="271"/>
    </row>
    <row r="47" spans="1:27" ht="24.75" customHeight="1" x14ac:dyDescent="0.25">
      <c r="A47" s="271"/>
      <c r="B47" s="271"/>
      <c r="C47" s="271"/>
      <c r="D47" s="271"/>
      <c r="E47" s="271"/>
      <c r="F47" s="271"/>
      <c r="G47" s="271"/>
      <c r="H47" s="271"/>
      <c r="I47" s="271"/>
      <c r="J47" s="271"/>
      <c r="K47" s="271"/>
      <c r="L47" s="271"/>
      <c r="M47" s="271"/>
      <c r="N47" s="271"/>
      <c r="O47" s="271"/>
      <c r="P47" s="271"/>
      <c r="Q47" s="271"/>
      <c r="R47" s="271"/>
    </row>
    <row r="48" spans="1:27" ht="24.75" customHeight="1" x14ac:dyDescent="0.25">
      <c r="A48" s="271"/>
      <c r="B48" s="271"/>
      <c r="C48" s="271"/>
      <c r="D48" s="271"/>
      <c r="E48" s="271"/>
      <c r="F48" s="271"/>
      <c r="G48" s="271"/>
      <c r="H48" s="271"/>
      <c r="I48" s="271"/>
      <c r="J48" s="271"/>
      <c r="K48" s="271"/>
      <c r="L48" s="271"/>
      <c r="M48" s="271"/>
      <c r="N48" s="271"/>
      <c r="O48" s="271"/>
      <c r="P48" s="271"/>
      <c r="Q48" s="271"/>
      <c r="R48" s="271"/>
    </row>
    <row r="49" spans="1:18" ht="24.75" customHeight="1" x14ac:dyDescent="0.25">
      <c r="A49" s="271"/>
      <c r="B49" s="271"/>
      <c r="C49" s="271"/>
      <c r="D49" s="271"/>
      <c r="E49" s="271"/>
      <c r="F49" s="271"/>
      <c r="G49" s="271"/>
      <c r="H49" s="271"/>
      <c r="I49" s="271"/>
      <c r="J49" s="271"/>
      <c r="K49" s="271"/>
      <c r="L49" s="271"/>
      <c r="M49" s="271"/>
      <c r="N49" s="271"/>
      <c r="O49" s="271"/>
      <c r="P49" s="271"/>
      <c r="Q49" s="271"/>
      <c r="R49" s="271"/>
    </row>
    <row r="50" spans="1:18" x14ac:dyDescent="0.25">
      <c r="A50" s="271"/>
      <c r="B50" s="271"/>
      <c r="C50" s="271"/>
      <c r="D50" s="271"/>
      <c r="E50" s="271"/>
      <c r="F50" s="271"/>
      <c r="G50" s="271"/>
      <c r="H50" s="271"/>
      <c r="I50" s="271"/>
      <c r="J50" s="271"/>
      <c r="K50" s="271"/>
      <c r="L50" s="271"/>
      <c r="M50" s="271"/>
      <c r="N50" s="271"/>
      <c r="O50" s="271"/>
      <c r="P50" s="271"/>
      <c r="Q50" s="271"/>
      <c r="R50" s="271"/>
    </row>
    <row r="51" spans="1:18" x14ac:dyDescent="0.25">
      <c r="A51" s="271"/>
      <c r="B51" s="271"/>
      <c r="C51" s="271"/>
      <c r="D51" s="271"/>
      <c r="E51" s="271"/>
      <c r="F51" s="271"/>
      <c r="G51" s="271"/>
      <c r="H51" s="271"/>
      <c r="I51" s="271"/>
      <c r="J51" s="271"/>
      <c r="K51" s="271"/>
      <c r="L51" s="271"/>
      <c r="M51" s="271"/>
      <c r="N51" s="271"/>
      <c r="O51" s="271"/>
      <c r="P51" s="271"/>
      <c r="Q51" s="271"/>
      <c r="R51" s="271"/>
    </row>
    <row r="52" spans="1:18" x14ac:dyDescent="0.25">
      <c r="A52" s="271"/>
      <c r="B52" s="271"/>
      <c r="C52" s="271"/>
      <c r="D52" s="271"/>
      <c r="E52" s="271"/>
      <c r="F52" s="271"/>
      <c r="G52" s="271"/>
      <c r="H52" s="271"/>
      <c r="I52" s="271"/>
      <c r="J52" s="271"/>
      <c r="K52" s="271"/>
      <c r="L52" s="271"/>
      <c r="M52" s="271"/>
      <c r="N52" s="271"/>
      <c r="O52" s="271"/>
      <c r="P52" s="271"/>
      <c r="Q52" s="271"/>
      <c r="R52" s="271"/>
    </row>
    <row r="53" spans="1:18" x14ac:dyDescent="0.25">
      <c r="A53" s="271"/>
      <c r="B53" s="271"/>
      <c r="C53" s="271"/>
      <c r="D53" s="271"/>
      <c r="E53" s="271"/>
      <c r="F53" s="271"/>
      <c r="G53" s="271"/>
      <c r="H53" s="271"/>
      <c r="I53" s="271"/>
      <c r="J53" s="271"/>
      <c r="K53" s="271"/>
      <c r="L53" s="271"/>
      <c r="M53" s="271"/>
      <c r="N53" s="271"/>
      <c r="O53" s="271"/>
      <c r="P53" s="271"/>
      <c r="Q53" s="271"/>
      <c r="R53" s="271"/>
    </row>
    <row r="54" spans="1:18" x14ac:dyDescent="0.25">
      <c r="A54" s="271"/>
      <c r="B54" s="271"/>
      <c r="C54" s="271"/>
      <c r="D54" s="271"/>
      <c r="E54" s="271"/>
      <c r="F54" s="271"/>
      <c r="G54" s="271"/>
      <c r="H54" s="271"/>
      <c r="I54" s="271"/>
      <c r="J54" s="271"/>
      <c r="K54" s="271"/>
      <c r="L54" s="271"/>
      <c r="M54" s="271"/>
      <c r="N54" s="271"/>
      <c r="O54" s="271"/>
      <c r="P54" s="271"/>
      <c r="Q54" s="271"/>
      <c r="R54" s="271"/>
    </row>
    <row r="55" spans="1:18" x14ac:dyDescent="0.25">
      <c r="A55" s="271"/>
      <c r="B55" s="271"/>
      <c r="C55" s="271"/>
      <c r="D55" s="271"/>
      <c r="E55" s="271"/>
      <c r="F55" s="271"/>
      <c r="G55" s="271"/>
      <c r="H55" s="271"/>
      <c r="I55" s="271"/>
      <c r="J55" s="271"/>
      <c r="K55" s="271"/>
      <c r="L55" s="271"/>
      <c r="M55" s="271"/>
      <c r="N55" s="271"/>
      <c r="O55" s="271"/>
      <c r="P55" s="271"/>
      <c r="Q55" s="271"/>
      <c r="R55" s="271"/>
    </row>
    <row r="56" spans="1:18" x14ac:dyDescent="0.25">
      <c r="A56" s="271"/>
      <c r="B56" s="271"/>
      <c r="C56" s="271"/>
      <c r="D56" s="271"/>
      <c r="E56" s="271"/>
      <c r="F56" s="271"/>
      <c r="G56" s="271"/>
      <c r="H56" s="271"/>
      <c r="I56" s="271"/>
      <c r="J56" s="271"/>
      <c r="K56" s="271"/>
      <c r="L56" s="271"/>
      <c r="M56" s="271"/>
      <c r="N56" s="271"/>
      <c r="O56" s="271"/>
      <c r="P56" s="271"/>
      <c r="Q56" s="271"/>
      <c r="R56" s="271"/>
    </row>
    <row r="57" spans="1:18" x14ac:dyDescent="0.25">
      <c r="A57" s="271"/>
      <c r="B57" s="271"/>
      <c r="C57" s="271"/>
      <c r="D57" s="271"/>
      <c r="E57" s="271"/>
      <c r="F57" s="271"/>
      <c r="G57" s="271"/>
      <c r="H57" s="271"/>
      <c r="I57" s="271"/>
      <c r="J57" s="271"/>
      <c r="K57" s="271"/>
      <c r="L57" s="271"/>
      <c r="M57" s="271"/>
      <c r="N57" s="271"/>
      <c r="O57" s="271"/>
      <c r="P57" s="271"/>
      <c r="Q57" s="271"/>
      <c r="R57" s="271"/>
    </row>
    <row r="58" spans="1:18" x14ac:dyDescent="0.25">
      <c r="A58" s="112"/>
      <c r="B58" s="112"/>
      <c r="C58" s="112"/>
      <c r="D58" s="112"/>
      <c r="E58" s="112"/>
      <c r="F58" s="112"/>
      <c r="G58" s="112"/>
      <c r="H58" s="112"/>
      <c r="I58" s="112"/>
      <c r="J58" s="112"/>
      <c r="K58" s="112"/>
      <c r="L58" s="112"/>
      <c r="M58" s="112"/>
      <c r="N58" s="112"/>
      <c r="O58" s="112"/>
      <c r="P58" s="112"/>
      <c r="Q58" s="112"/>
      <c r="R58" s="112"/>
    </row>
    <row r="59" spans="1:18" x14ac:dyDescent="0.25">
      <c r="A59" s="112"/>
      <c r="B59" s="112"/>
      <c r="C59" s="112"/>
      <c r="D59" s="112"/>
      <c r="E59" s="112"/>
      <c r="F59" s="112"/>
      <c r="G59" s="112"/>
      <c r="H59" s="112"/>
      <c r="I59" s="112"/>
      <c r="J59" s="112"/>
      <c r="K59" s="112"/>
      <c r="L59" s="112"/>
      <c r="M59" s="112"/>
      <c r="N59" s="112"/>
      <c r="O59" s="112"/>
      <c r="P59" s="112"/>
      <c r="Q59" s="112"/>
      <c r="R59" s="112"/>
    </row>
    <row r="60" spans="1:18" x14ac:dyDescent="0.25">
      <c r="A60" s="112"/>
      <c r="B60" s="112"/>
      <c r="C60" s="112"/>
      <c r="D60" s="112"/>
      <c r="E60" s="112"/>
      <c r="F60" s="112"/>
      <c r="G60" s="112"/>
      <c r="H60" s="112"/>
      <c r="I60" s="112"/>
      <c r="J60" s="112"/>
      <c r="K60" s="112"/>
      <c r="L60" s="112"/>
      <c r="M60" s="112"/>
      <c r="N60" s="112"/>
      <c r="O60" s="112"/>
      <c r="P60" s="112"/>
      <c r="Q60" s="112"/>
      <c r="R60" s="112"/>
    </row>
    <row r="61" spans="1:18" x14ac:dyDescent="0.25">
      <c r="A61" s="112"/>
      <c r="B61" s="112"/>
      <c r="C61" s="112"/>
      <c r="D61" s="112"/>
      <c r="E61" s="112"/>
      <c r="F61" s="112"/>
      <c r="G61" s="112"/>
      <c r="H61" s="112"/>
      <c r="I61" s="112"/>
      <c r="J61" s="112"/>
      <c r="K61" s="112"/>
      <c r="L61" s="112"/>
      <c r="M61" s="112"/>
      <c r="N61" s="112"/>
      <c r="O61" s="112"/>
      <c r="P61" s="112"/>
      <c r="Q61" s="112"/>
      <c r="R61" s="112"/>
    </row>
    <row r="62" spans="1:18" x14ac:dyDescent="0.25">
      <c r="A62" s="112"/>
      <c r="B62" s="112"/>
      <c r="C62" s="112"/>
      <c r="D62" s="112"/>
      <c r="E62" s="112"/>
      <c r="F62" s="112"/>
      <c r="G62" s="112"/>
      <c r="H62" s="112"/>
      <c r="I62" s="112"/>
      <c r="J62" s="112"/>
      <c r="K62" s="112"/>
      <c r="L62" s="112"/>
      <c r="M62" s="112"/>
      <c r="N62" s="112"/>
      <c r="O62" s="112"/>
      <c r="P62" s="112"/>
      <c r="Q62" s="112"/>
      <c r="R62" s="112"/>
    </row>
    <row r="63" spans="1:18" x14ac:dyDescent="0.25">
      <c r="A63" s="112"/>
      <c r="B63" s="112"/>
      <c r="C63" s="112"/>
      <c r="D63" s="112"/>
      <c r="E63" s="112"/>
      <c r="F63" s="112"/>
      <c r="G63" s="112"/>
      <c r="H63" s="112"/>
      <c r="I63" s="112"/>
      <c r="J63" s="112"/>
      <c r="K63" s="112"/>
      <c r="L63" s="112"/>
      <c r="M63" s="112"/>
      <c r="N63" s="112"/>
      <c r="O63" s="112"/>
      <c r="P63" s="112"/>
      <c r="Q63" s="112"/>
      <c r="R63" s="112"/>
    </row>
    <row r="64" spans="1:18" x14ac:dyDescent="0.25">
      <c r="A64" s="112"/>
      <c r="B64" s="112"/>
      <c r="C64" s="112"/>
      <c r="D64" s="112"/>
      <c r="E64" s="112"/>
      <c r="F64" s="112"/>
      <c r="G64" s="112"/>
      <c r="H64" s="112"/>
      <c r="I64" s="112"/>
      <c r="J64" s="112"/>
      <c r="K64" s="112"/>
      <c r="L64" s="112"/>
      <c r="M64" s="112"/>
      <c r="N64" s="112"/>
      <c r="O64" s="112"/>
      <c r="P64" s="112"/>
      <c r="Q64" s="112"/>
      <c r="R64" s="112"/>
    </row>
    <row r="65" spans="1:18" x14ac:dyDescent="0.25">
      <c r="A65" s="112"/>
      <c r="B65" s="112"/>
      <c r="C65" s="112"/>
      <c r="D65" s="112"/>
      <c r="E65" s="112"/>
      <c r="F65" s="112"/>
      <c r="G65" s="112"/>
      <c r="H65" s="112"/>
      <c r="I65" s="112"/>
      <c r="J65" s="112"/>
      <c r="K65" s="112"/>
      <c r="L65" s="112"/>
      <c r="M65" s="112"/>
      <c r="N65" s="112"/>
      <c r="O65" s="112"/>
      <c r="P65" s="112"/>
      <c r="Q65" s="112"/>
      <c r="R65" s="112"/>
    </row>
    <row r="66" spans="1:18" x14ac:dyDescent="0.25">
      <c r="A66" s="112"/>
      <c r="B66" s="112"/>
      <c r="C66" s="112"/>
      <c r="D66" s="112"/>
      <c r="E66" s="112"/>
      <c r="F66" s="112"/>
      <c r="G66" s="112"/>
      <c r="H66" s="112"/>
      <c r="I66" s="112"/>
      <c r="J66" s="112"/>
      <c r="K66" s="112"/>
      <c r="L66" s="112"/>
      <c r="M66" s="112"/>
      <c r="N66" s="112"/>
      <c r="O66" s="112"/>
      <c r="P66" s="112"/>
      <c r="Q66" s="112"/>
      <c r="R66" s="112"/>
    </row>
    <row r="67" spans="1:18" x14ac:dyDescent="0.25">
      <c r="A67" s="112"/>
      <c r="B67" s="112"/>
      <c r="C67" s="112"/>
      <c r="D67" s="112"/>
      <c r="E67" s="112"/>
      <c r="F67" s="112"/>
      <c r="G67" s="112"/>
      <c r="H67" s="112"/>
      <c r="I67" s="112"/>
      <c r="J67" s="112"/>
      <c r="K67" s="112"/>
      <c r="L67" s="112"/>
      <c r="M67" s="112"/>
      <c r="N67" s="112"/>
      <c r="O67" s="112"/>
      <c r="P67" s="112"/>
      <c r="Q67" s="112"/>
      <c r="R67" s="112"/>
    </row>
    <row r="68" spans="1:18" x14ac:dyDescent="0.25">
      <c r="A68" s="112"/>
      <c r="B68" s="112"/>
      <c r="C68" s="112"/>
      <c r="D68" s="112"/>
      <c r="E68" s="112"/>
      <c r="F68" s="112"/>
      <c r="G68" s="112"/>
      <c r="H68" s="112"/>
      <c r="I68" s="112"/>
      <c r="J68" s="112"/>
      <c r="K68" s="112"/>
      <c r="L68" s="112"/>
      <c r="M68" s="112"/>
      <c r="N68" s="112"/>
      <c r="O68" s="112"/>
      <c r="P68" s="112"/>
      <c r="Q68" s="112"/>
      <c r="R68" s="112"/>
    </row>
    <row r="69" spans="1:18" x14ac:dyDescent="0.25">
      <c r="A69" s="112"/>
      <c r="B69" s="112"/>
      <c r="C69" s="112"/>
      <c r="D69" s="112"/>
      <c r="E69" s="112"/>
      <c r="F69" s="112"/>
      <c r="G69" s="112"/>
      <c r="H69" s="112"/>
      <c r="I69" s="112"/>
      <c r="J69" s="112"/>
      <c r="K69" s="112"/>
      <c r="L69" s="112"/>
      <c r="M69" s="112"/>
      <c r="N69" s="112"/>
      <c r="O69" s="112"/>
      <c r="P69" s="112"/>
      <c r="Q69" s="112"/>
      <c r="R69" s="112"/>
    </row>
    <row r="70" spans="1:18" x14ac:dyDescent="0.25">
      <c r="A70" s="112"/>
      <c r="B70" s="112"/>
      <c r="C70" s="112"/>
      <c r="D70" s="112"/>
      <c r="E70" s="112"/>
      <c r="F70" s="112"/>
      <c r="G70" s="112"/>
      <c r="H70" s="112"/>
      <c r="I70" s="112"/>
      <c r="J70" s="112"/>
      <c r="K70" s="112"/>
      <c r="L70" s="112"/>
      <c r="M70" s="112"/>
      <c r="N70" s="112"/>
      <c r="O70" s="112"/>
      <c r="P70" s="112"/>
      <c r="Q70" s="112"/>
      <c r="R70" s="112"/>
    </row>
  </sheetData>
  <mergeCells count="140">
    <mergeCell ref="A26:A27"/>
    <mergeCell ref="J26:J27"/>
    <mergeCell ref="N26:R26"/>
    <mergeCell ref="S26:S27"/>
    <mergeCell ref="A28:A29"/>
    <mergeCell ref="J28:J29"/>
    <mergeCell ref="S28:S29"/>
    <mergeCell ref="A30:A31"/>
    <mergeCell ref="J30:J31"/>
    <mergeCell ref="S30:S31"/>
    <mergeCell ref="F30:I30"/>
    <mergeCell ref="K30:M30"/>
    <mergeCell ref="N30:R30"/>
    <mergeCell ref="N27:R27"/>
    <mergeCell ref="B31:E31"/>
    <mergeCell ref="F31:I31"/>
    <mergeCell ref="K31:M31"/>
    <mergeCell ref="N31:R31"/>
    <mergeCell ref="F28:I28"/>
    <mergeCell ref="A24:A25"/>
    <mergeCell ref="J24:J25"/>
    <mergeCell ref="S24:S25"/>
    <mergeCell ref="N25:R25"/>
    <mergeCell ref="B16:E16"/>
    <mergeCell ref="F16:I16"/>
    <mergeCell ref="K16:M16"/>
    <mergeCell ref="N16:R16"/>
    <mergeCell ref="B18:E18"/>
    <mergeCell ref="F18:I18"/>
    <mergeCell ref="K18:M18"/>
    <mergeCell ref="N18:R18"/>
    <mergeCell ref="F21:I21"/>
    <mergeCell ref="K21:M21"/>
    <mergeCell ref="N21:R21"/>
    <mergeCell ref="B23:E23"/>
    <mergeCell ref="F23:I23"/>
    <mergeCell ref="K23:M23"/>
    <mergeCell ref="B17:E17"/>
    <mergeCell ref="F17:I17"/>
    <mergeCell ref="K17:M17"/>
    <mergeCell ref="N17:R17"/>
    <mergeCell ref="A15:A19"/>
    <mergeCell ref="J15:J19"/>
    <mergeCell ref="T16:V16"/>
    <mergeCell ref="W16:AA16"/>
    <mergeCell ref="W14:AA14"/>
    <mergeCell ref="B15:E15"/>
    <mergeCell ref="F15:I15"/>
    <mergeCell ref="K15:M15"/>
    <mergeCell ref="N15:R15"/>
    <mergeCell ref="T15:V15"/>
    <mergeCell ref="W15:AA15"/>
    <mergeCell ref="B14:E14"/>
    <mergeCell ref="F14:I14"/>
    <mergeCell ref="K14:M14"/>
    <mergeCell ref="N14:R14"/>
    <mergeCell ref="T14:V14"/>
    <mergeCell ref="S15:S19"/>
    <mergeCell ref="W18:AA18"/>
    <mergeCell ref="T17:V17"/>
    <mergeCell ref="W17:AA17"/>
    <mergeCell ref="T18:V18"/>
    <mergeCell ref="A20:A23"/>
    <mergeCell ref="J20:J23"/>
    <mergeCell ref="S20:S23"/>
    <mergeCell ref="B19:E19"/>
    <mergeCell ref="F19:I19"/>
    <mergeCell ref="K19:M19"/>
    <mergeCell ref="N19:R19"/>
    <mergeCell ref="T21:V21"/>
    <mergeCell ref="W21:AA21"/>
    <mergeCell ref="B22:E22"/>
    <mergeCell ref="F22:I22"/>
    <mergeCell ref="K22:M22"/>
    <mergeCell ref="N22:R22"/>
    <mergeCell ref="T22:V22"/>
    <mergeCell ref="W22:AA22"/>
    <mergeCell ref="T19:V19"/>
    <mergeCell ref="W19:AA19"/>
    <mergeCell ref="B20:E20"/>
    <mergeCell ref="F20:I20"/>
    <mergeCell ref="K20:M20"/>
    <mergeCell ref="N20:R20"/>
    <mergeCell ref="T20:V20"/>
    <mergeCell ref="W20:AA20"/>
    <mergeCell ref="B21:E21"/>
    <mergeCell ref="T27:V27"/>
    <mergeCell ref="W27:AA27"/>
    <mergeCell ref="N23:R23"/>
    <mergeCell ref="T23:V23"/>
    <mergeCell ref="W23:AA23"/>
    <mergeCell ref="B24:E24"/>
    <mergeCell ref="F24:I24"/>
    <mergeCell ref="K24:M24"/>
    <mergeCell ref="N24:R24"/>
    <mergeCell ref="T24:V24"/>
    <mergeCell ref="W24:AA24"/>
    <mergeCell ref="B25:E25"/>
    <mergeCell ref="F25:I25"/>
    <mergeCell ref="K25:M25"/>
    <mergeCell ref="T25:V25"/>
    <mergeCell ref="W25:AA25"/>
    <mergeCell ref="T31:V31"/>
    <mergeCell ref="W31:AA31"/>
    <mergeCell ref="B26:E26"/>
    <mergeCell ref="F26:I26"/>
    <mergeCell ref="K26:M26"/>
    <mergeCell ref="K28:M28"/>
    <mergeCell ref="N28:R28"/>
    <mergeCell ref="T26:V26"/>
    <mergeCell ref="W26:AA26"/>
    <mergeCell ref="B27:E27"/>
    <mergeCell ref="F27:I27"/>
    <mergeCell ref="K27:M27"/>
    <mergeCell ref="T30:V30"/>
    <mergeCell ref="W30:AA30"/>
    <mergeCell ref="W28:AA28"/>
    <mergeCell ref="W29:AA29"/>
    <mergeCell ref="T28:V28"/>
    <mergeCell ref="B29:E29"/>
    <mergeCell ref="F29:I29"/>
    <mergeCell ref="K29:M29"/>
    <mergeCell ref="N29:R29"/>
    <mergeCell ref="T29:V29"/>
    <mergeCell ref="B30:E30"/>
    <mergeCell ref="B28:E28"/>
    <mergeCell ref="A9:AA10"/>
    <mergeCell ref="A11:AA12"/>
    <mergeCell ref="A13:I13"/>
    <mergeCell ref="J13:R13"/>
    <mergeCell ref="S13:AA13"/>
    <mergeCell ref="A1:A8"/>
    <mergeCell ref="B1:W8"/>
    <mergeCell ref="X1:AA4"/>
    <mergeCell ref="X5:Y6"/>
    <mergeCell ref="Z5:AA6"/>
    <mergeCell ref="X7:Y7"/>
    <mergeCell ref="Z7:AA7"/>
    <mergeCell ref="X8:Y8"/>
    <mergeCell ref="Z8:AA8"/>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5" x14ac:dyDescent="0.25"/>
  <cols>
    <col min="1" max="1" width="41" style="181" customWidth="1"/>
    <col min="2" max="2" width="17" customWidth="1"/>
    <col min="3" max="3" width="17.7109375" customWidth="1"/>
    <col min="4" max="4" width="14.42578125" customWidth="1"/>
    <col min="7" max="7" width="14.42578125" customWidth="1"/>
    <col min="21" max="21" width="11.42578125" style="108" customWidth="1"/>
    <col min="22" max="22" width="11.42578125" style="181"/>
  </cols>
  <sheetData>
    <row r="1" spans="1:22" ht="195" x14ac:dyDescent="0.25">
      <c r="A1" s="182" t="s">
        <v>580</v>
      </c>
      <c r="B1" s="182" t="s">
        <v>560</v>
      </c>
      <c r="C1" s="182" t="s">
        <v>561</v>
      </c>
      <c r="D1" s="182" t="s">
        <v>562</v>
      </c>
      <c r="E1" s="182" t="s">
        <v>563</v>
      </c>
      <c r="F1" s="182" t="s">
        <v>564</v>
      </c>
      <c r="G1" s="182" t="s">
        <v>565</v>
      </c>
      <c r="H1" s="182" t="s">
        <v>566</v>
      </c>
      <c r="I1" s="182" t="s">
        <v>567</v>
      </c>
      <c r="J1" s="182" t="s">
        <v>568</v>
      </c>
      <c r="K1" s="182" t="s">
        <v>569</v>
      </c>
      <c r="L1" s="182" t="s">
        <v>570</v>
      </c>
      <c r="M1" s="182" t="s">
        <v>571</v>
      </c>
      <c r="N1" s="182" t="s">
        <v>572</v>
      </c>
      <c r="O1" s="182" t="s">
        <v>573</v>
      </c>
      <c r="P1" s="182" t="s">
        <v>574</v>
      </c>
      <c r="Q1" s="182" t="s">
        <v>575</v>
      </c>
      <c r="R1" s="182" t="s">
        <v>576</v>
      </c>
      <c r="S1" s="182" t="s">
        <v>577</v>
      </c>
      <c r="T1" s="182" t="s">
        <v>578</v>
      </c>
      <c r="U1" s="183" t="s">
        <v>247</v>
      </c>
      <c r="V1" s="182" t="s">
        <v>579</v>
      </c>
    </row>
    <row r="2" spans="1:22" x14ac:dyDescent="0.2">
      <c r="A2" s="180" t="s">
        <v>248</v>
      </c>
      <c r="B2" s="109" t="s">
        <v>585</v>
      </c>
      <c r="C2" s="109" t="s">
        <v>585</v>
      </c>
      <c r="D2" s="109" t="s">
        <v>585</v>
      </c>
      <c r="E2" s="109" t="s">
        <v>585</v>
      </c>
      <c r="F2" s="109" t="s">
        <v>585</v>
      </c>
      <c r="G2" s="109" t="s">
        <v>585</v>
      </c>
      <c r="H2" s="109" t="s">
        <v>585</v>
      </c>
      <c r="I2" s="109" t="s">
        <v>585</v>
      </c>
      <c r="J2" s="109" t="s">
        <v>585</v>
      </c>
      <c r="K2" s="109" t="s">
        <v>585</v>
      </c>
      <c r="L2" s="109" t="s">
        <v>585</v>
      </c>
      <c r="M2" s="109" t="s">
        <v>585</v>
      </c>
      <c r="N2" s="109" t="s">
        <v>585</v>
      </c>
      <c r="O2" s="109" t="s">
        <v>33</v>
      </c>
      <c r="P2" s="109" t="s">
        <v>33</v>
      </c>
      <c r="Q2" s="109" t="s">
        <v>33</v>
      </c>
      <c r="R2" s="109" t="s">
        <v>33</v>
      </c>
      <c r="S2" s="109" t="s">
        <v>33</v>
      </c>
      <c r="T2" s="109" t="s">
        <v>33</v>
      </c>
      <c r="U2" s="109">
        <f>COUNTIF(B2:T2,"Si")</f>
        <v>6</v>
      </c>
      <c r="V2" s="180" t="str">
        <f>IF(U2&lt;=5,"Moderado",IF(U2&lt;=10,"Mayor","Catastrofico"))</f>
        <v>Mayor</v>
      </c>
    </row>
    <row r="3" spans="1:22" x14ac:dyDescent="0.2">
      <c r="A3" s="180" t="s">
        <v>581</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180" t="str">
        <f t="shared" ref="V3:V6" si="1">IF(U3&lt;=5,"Moderado",IF(U3&lt;=10,"Mayor","Catastrofico"))</f>
        <v>Catastrofico</v>
      </c>
    </row>
    <row r="4" spans="1:22" x14ac:dyDescent="0.2">
      <c r="A4" s="180" t="s">
        <v>582</v>
      </c>
      <c r="B4" s="109" t="s">
        <v>585</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180" t="str">
        <f t="shared" si="1"/>
        <v>Catastrofico</v>
      </c>
    </row>
    <row r="5" spans="1:22" x14ac:dyDescent="0.2">
      <c r="A5" s="180" t="s">
        <v>583</v>
      </c>
      <c r="B5" s="109" t="s">
        <v>585</v>
      </c>
      <c r="C5" s="109" t="s">
        <v>33</v>
      </c>
      <c r="D5" s="109" t="s">
        <v>585</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180" t="str">
        <f>IF(U5&lt;=5,"Moderado",IF(U5&lt;=10,"Mayor","Catastrofico"))</f>
        <v>Catastrofico</v>
      </c>
    </row>
    <row r="6" spans="1:22" x14ac:dyDescent="0.2">
      <c r="A6" s="180" t="s">
        <v>584</v>
      </c>
      <c r="B6" s="109" t="s">
        <v>585</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180" t="str">
        <f t="shared" si="1"/>
        <v>Catastrofico</v>
      </c>
    </row>
    <row r="7" spans="1:22" ht="15.75" customHeight="1" x14ac:dyDescent="0.2">
      <c r="A7" s="180"/>
      <c r="B7" s="109"/>
      <c r="C7" s="109"/>
      <c r="D7" s="109"/>
      <c r="E7" s="109"/>
      <c r="F7" s="109"/>
      <c r="G7" s="109"/>
      <c r="H7" s="109"/>
      <c r="I7" s="109"/>
      <c r="J7" s="109"/>
      <c r="K7" s="109"/>
      <c r="L7" s="109"/>
      <c r="M7" s="109"/>
      <c r="N7" s="109"/>
      <c r="O7" s="109"/>
      <c r="P7" s="109"/>
      <c r="Q7" s="109"/>
      <c r="R7" s="109"/>
      <c r="S7" s="109"/>
      <c r="T7" s="109"/>
      <c r="U7" s="110"/>
      <c r="V7" s="180"/>
    </row>
    <row r="8" spans="1:22" x14ac:dyDescent="0.2">
      <c r="A8" s="180"/>
      <c r="B8" s="109"/>
      <c r="C8" s="109"/>
      <c r="D8" s="109"/>
      <c r="E8" s="109"/>
      <c r="F8" s="109"/>
      <c r="G8" s="109"/>
      <c r="H8" s="109"/>
      <c r="I8" s="109"/>
      <c r="J8" s="109"/>
      <c r="K8" s="109"/>
      <c r="L8" s="109"/>
      <c r="M8" s="109"/>
      <c r="N8" s="109"/>
      <c r="O8" s="109"/>
      <c r="P8" s="109"/>
      <c r="Q8" s="109"/>
      <c r="R8" s="109"/>
      <c r="S8" s="109"/>
      <c r="T8" s="109"/>
      <c r="U8" s="110"/>
      <c r="V8" s="180"/>
    </row>
    <row r="9" spans="1:22" x14ac:dyDescent="0.2">
      <c r="A9" s="180"/>
      <c r="B9" s="109"/>
      <c r="C9" s="109"/>
      <c r="D9" s="109"/>
      <c r="E9" s="109"/>
      <c r="F9" s="109"/>
      <c r="G9" s="109"/>
      <c r="H9" s="109"/>
      <c r="I9" s="109"/>
      <c r="J9" s="109"/>
      <c r="K9" s="109"/>
      <c r="L9" s="109"/>
      <c r="M9" s="109"/>
      <c r="N9" s="109"/>
      <c r="O9" s="109"/>
      <c r="P9" s="109"/>
      <c r="Q9" s="109"/>
      <c r="R9" s="109"/>
      <c r="S9" s="109"/>
      <c r="T9" s="109"/>
      <c r="U9" s="110"/>
      <c r="V9" s="180"/>
    </row>
    <row r="10" spans="1:22" x14ac:dyDescent="0.2">
      <c r="A10" s="180"/>
      <c r="B10" s="109"/>
      <c r="C10" s="109"/>
      <c r="D10" s="109"/>
      <c r="E10" s="109"/>
      <c r="F10" s="109"/>
      <c r="G10" s="109"/>
      <c r="H10" s="109"/>
      <c r="I10" s="109"/>
      <c r="J10" s="109"/>
      <c r="K10" s="109"/>
      <c r="L10" s="109"/>
      <c r="M10" s="109"/>
      <c r="N10" s="109"/>
      <c r="O10" s="109"/>
      <c r="P10" s="109"/>
      <c r="Q10" s="109"/>
      <c r="R10" s="109"/>
      <c r="S10" s="109"/>
      <c r="T10" s="109"/>
      <c r="U10" s="110"/>
      <c r="V10" s="180"/>
    </row>
    <row r="11" spans="1:22" x14ac:dyDescent="0.2">
      <c r="A11" s="180"/>
      <c r="B11" s="109"/>
      <c r="C11" s="109"/>
      <c r="D11" s="109"/>
      <c r="E11" s="109"/>
      <c r="F11" s="109"/>
      <c r="G11" s="109"/>
      <c r="H11" s="109"/>
      <c r="I11" s="109"/>
      <c r="J11" s="109"/>
      <c r="K11" s="109"/>
      <c r="L11" s="109"/>
      <c r="M11" s="109"/>
      <c r="N11" s="109"/>
      <c r="O11" s="109"/>
      <c r="P11" s="109"/>
      <c r="Q11" s="109"/>
      <c r="R11" s="109"/>
      <c r="S11" s="109"/>
      <c r="T11" s="109"/>
      <c r="U11" s="110"/>
      <c r="V11" s="180"/>
    </row>
    <row r="12" spans="1:22" x14ac:dyDescent="0.2">
      <c r="A12" s="180"/>
      <c r="B12" s="109"/>
      <c r="C12" s="109"/>
      <c r="D12" s="109"/>
      <c r="E12" s="109"/>
      <c r="F12" s="109"/>
      <c r="G12" s="109"/>
      <c r="H12" s="109"/>
      <c r="I12" s="109"/>
      <c r="J12" s="109"/>
      <c r="K12" s="109"/>
      <c r="L12" s="109"/>
      <c r="M12" s="109"/>
      <c r="N12" s="109"/>
      <c r="O12" s="109"/>
      <c r="P12" s="109"/>
      <c r="Q12" s="109"/>
      <c r="R12" s="109"/>
      <c r="S12" s="109"/>
      <c r="T12" s="109"/>
      <c r="U12" s="110"/>
      <c r="V12" s="180"/>
    </row>
    <row r="13" spans="1:22" x14ac:dyDescent="0.2">
      <c r="A13" s="180"/>
      <c r="B13" s="109"/>
      <c r="C13" s="109"/>
      <c r="D13" s="109"/>
      <c r="E13" s="109"/>
      <c r="F13" s="109"/>
      <c r="G13" s="109"/>
      <c r="H13" s="109"/>
      <c r="I13" s="109"/>
      <c r="J13" s="109"/>
      <c r="K13" s="109"/>
      <c r="L13" s="109"/>
      <c r="M13" s="109"/>
      <c r="N13" s="109"/>
      <c r="O13" s="109"/>
      <c r="P13" s="109"/>
      <c r="Q13" s="109"/>
      <c r="R13" s="109"/>
      <c r="S13" s="109"/>
      <c r="T13" s="109"/>
      <c r="U13" s="110"/>
      <c r="V13" s="180"/>
    </row>
    <row r="14" spans="1:22" x14ac:dyDescent="0.2">
      <c r="A14" s="180"/>
      <c r="B14" s="109"/>
      <c r="C14" s="109"/>
      <c r="D14" s="109"/>
      <c r="E14" s="109"/>
      <c r="F14" s="109"/>
      <c r="G14" s="109"/>
      <c r="H14" s="109"/>
      <c r="I14" s="109"/>
      <c r="J14" s="109"/>
      <c r="K14" s="109"/>
      <c r="L14" s="109"/>
      <c r="M14" s="109"/>
      <c r="N14" s="109"/>
      <c r="O14" s="109"/>
      <c r="P14" s="109"/>
      <c r="Q14" s="109"/>
      <c r="R14" s="109"/>
      <c r="S14" s="109"/>
      <c r="T14" s="109"/>
      <c r="U14" s="110"/>
      <c r="V14" s="180"/>
    </row>
    <row r="15" spans="1:22" x14ac:dyDescent="0.2">
      <c r="A15" s="180"/>
      <c r="B15" s="109"/>
      <c r="C15" s="109"/>
      <c r="D15" s="109"/>
      <c r="E15" s="109"/>
      <c r="F15" s="109"/>
      <c r="G15" s="109"/>
      <c r="H15" s="109"/>
      <c r="I15" s="109"/>
      <c r="J15" s="109"/>
      <c r="K15" s="109"/>
      <c r="L15" s="109"/>
      <c r="M15" s="109"/>
      <c r="N15" s="109"/>
      <c r="O15" s="109"/>
      <c r="P15" s="109"/>
      <c r="Q15" s="109"/>
      <c r="R15" s="109"/>
      <c r="S15" s="109"/>
      <c r="T15" s="109"/>
      <c r="U15" s="110"/>
      <c r="V15" s="180"/>
    </row>
    <row r="16" spans="1:22" x14ac:dyDescent="0.25">
      <c r="A16" s="180"/>
      <c r="B16" s="109"/>
      <c r="C16" s="109"/>
      <c r="D16" s="109"/>
      <c r="E16" s="109"/>
      <c r="F16" s="109"/>
      <c r="G16" s="109"/>
      <c r="H16" s="109"/>
      <c r="I16" s="109"/>
      <c r="J16" s="109"/>
      <c r="K16" s="109"/>
      <c r="L16" s="109"/>
      <c r="M16" s="109"/>
      <c r="N16" s="109"/>
      <c r="O16" s="109"/>
      <c r="P16" s="109"/>
      <c r="Q16" s="109"/>
      <c r="R16" s="109"/>
      <c r="S16" s="109"/>
      <c r="T16" s="109"/>
      <c r="U16" s="110"/>
      <c r="V16" s="180"/>
    </row>
    <row r="17" spans="1:22" x14ac:dyDescent="0.25">
      <c r="A17" s="180"/>
      <c r="B17" s="109"/>
      <c r="C17" s="109"/>
      <c r="D17" s="109"/>
      <c r="E17" s="109"/>
      <c r="F17" s="109"/>
      <c r="G17" s="109"/>
      <c r="H17" s="109"/>
      <c r="I17" s="109"/>
      <c r="J17" s="109"/>
      <c r="K17" s="109"/>
      <c r="L17" s="109"/>
      <c r="M17" s="109"/>
      <c r="N17" s="109"/>
      <c r="O17" s="109"/>
      <c r="P17" s="109"/>
      <c r="Q17" s="109"/>
      <c r="R17" s="109"/>
      <c r="S17" s="109"/>
      <c r="T17" s="109"/>
      <c r="U17" s="110"/>
      <c r="V17" s="180"/>
    </row>
    <row r="18" spans="1:22" x14ac:dyDescent="0.25">
      <c r="A18" s="180"/>
      <c r="B18" s="109"/>
      <c r="C18" s="109"/>
      <c r="D18" s="109"/>
      <c r="E18" s="109"/>
      <c r="F18" s="109"/>
      <c r="G18" s="109"/>
      <c r="H18" s="109"/>
      <c r="I18" s="109"/>
      <c r="J18" s="109"/>
      <c r="K18" s="109"/>
      <c r="L18" s="109"/>
      <c r="M18" s="109"/>
      <c r="N18" s="109"/>
      <c r="O18" s="109"/>
      <c r="P18" s="109"/>
      <c r="Q18" s="109"/>
      <c r="R18" s="109"/>
      <c r="S18" s="109"/>
      <c r="T18" s="109"/>
      <c r="U18" s="110"/>
      <c r="V18" s="180"/>
    </row>
    <row r="19" spans="1:22" x14ac:dyDescent="0.25">
      <c r="A19" s="180"/>
      <c r="B19" s="109"/>
      <c r="C19" s="109"/>
      <c r="D19" s="109"/>
      <c r="E19" s="109"/>
      <c r="F19" s="109"/>
      <c r="G19" s="109"/>
      <c r="H19" s="109"/>
      <c r="I19" s="109"/>
      <c r="J19" s="109"/>
      <c r="K19" s="109"/>
      <c r="L19" s="109"/>
      <c r="M19" s="109"/>
      <c r="N19" s="109"/>
      <c r="O19" s="109"/>
      <c r="P19" s="109"/>
      <c r="Q19" s="109"/>
      <c r="R19" s="109"/>
      <c r="S19" s="109"/>
      <c r="T19" s="109"/>
      <c r="U19" s="110"/>
      <c r="V19" s="180"/>
    </row>
    <row r="20" spans="1:22" x14ac:dyDescent="0.25">
      <c r="A20" s="180"/>
      <c r="B20" s="109"/>
      <c r="C20" s="109"/>
      <c r="D20" s="109"/>
      <c r="E20" s="109"/>
      <c r="F20" s="109"/>
      <c r="G20" s="109"/>
      <c r="H20" s="109"/>
      <c r="I20" s="109"/>
      <c r="J20" s="109"/>
      <c r="K20" s="109"/>
      <c r="L20" s="109"/>
      <c r="M20" s="109"/>
      <c r="N20" s="109"/>
      <c r="O20" s="109"/>
      <c r="P20" s="109"/>
      <c r="Q20" s="109"/>
      <c r="R20" s="109"/>
      <c r="S20" s="109"/>
      <c r="T20" s="109"/>
      <c r="U20" s="110"/>
      <c r="V20" s="180"/>
    </row>
    <row r="21" spans="1:22" x14ac:dyDescent="0.25">
      <c r="A21" s="180"/>
      <c r="B21" s="109"/>
      <c r="C21" s="109"/>
      <c r="D21" s="109"/>
      <c r="E21" s="109"/>
      <c r="F21" s="109"/>
      <c r="G21" s="109"/>
      <c r="H21" s="109"/>
      <c r="I21" s="109"/>
      <c r="J21" s="109"/>
      <c r="K21" s="109"/>
      <c r="L21" s="109"/>
      <c r="M21" s="109"/>
      <c r="N21" s="109"/>
      <c r="O21" s="109"/>
      <c r="P21" s="109"/>
      <c r="Q21" s="109"/>
      <c r="R21" s="109"/>
      <c r="S21" s="109"/>
      <c r="T21" s="109"/>
      <c r="U21" s="110"/>
      <c r="V21" s="180"/>
    </row>
    <row r="22" spans="1:22" x14ac:dyDescent="0.25">
      <c r="A22" s="180"/>
      <c r="B22" s="109"/>
      <c r="C22" s="109"/>
      <c r="D22" s="109"/>
      <c r="E22" s="109"/>
      <c r="F22" s="109"/>
      <c r="G22" s="109"/>
      <c r="H22" s="109"/>
      <c r="I22" s="109"/>
      <c r="J22" s="109"/>
      <c r="K22" s="109"/>
      <c r="L22" s="109"/>
      <c r="M22" s="109"/>
      <c r="N22" s="109"/>
      <c r="O22" s="109"/>
      <c r="P22" s="109"/>
      <c r="Q22" s="109"/>
      <c r="R22" s="109"/>
      <c r="S22" s="109"/>
      <c r="T22" s="109"/>
      <c r="U22" s="110"/>
      <c r="V22" s="180"/>
    </row>
    <row r="23" spans="1:22" x14ac:dyDescent="0.25">
      <c r="A23" s="180"/>
      <c r="B23" s="109"/>
      <c r="C23" s="109"/>
      <c r="D23" s="109"/>
      <c r="E23" s="109"/>
      <c r="F23" s="109"/>
      <c r="G23" s="109"/>
      <c r="H23" s="109"/>
      <c r="I23" s="109"/>
      <c r="J23" s="109"/>
      <c r="K23" s="109"/>
      <c r="L23" s="109"/>
      <c r="M23" s="109"/>
      <c r="N23" s="109"/>
      <c r="O23" s="109"/>
      <c r="P23" s="109"/>
      <c r="Q23" s="109"/>
      <c r="R23" s="109"/>
      <c r="S23" s="109"/>
      <c r="T23" s="109"/>
      <c r="U23" s="110"/>
      <c r="V23" s="180"/>
    </row>
    <row r="24" spans="1:22" x14ac:dyDescent="0.25">
      <c r="A24" s="180"/>
      <c r="B24" s="109"/>
      <c r="C24" s="109"/>
      <c r="D24" s="109"/>
      <c r="E24" s="109"/>
      <c r="F24" s="109"/>
      <c r="G24" s="109"/>
      <c r="H24" s="109"/>
      <c r="I24" s="109"/>
      <c r="J24" s="109"/>
      <c r="K24" s="109"/>
      <c r="L24" s="109"/>
      <c r="M24" s="109"/>
      <c r="N24" s="109"/>
      <c r="O24" s="109"/>
      <c r="P24" s="109"/>
      <c r="Q24" s="109"/>
      <c r="R24" s="109"/>
      <c r="S24" s="109"/>
      <c r="T24" s="109"/>
      <c r="U24" s="110"/>
      <c r="V24" s="180"/>
    </row>
    <row r="25" spans="1:22" x14ac:dyDescent="0.25">
      <c r="A25" s="180"/>
      <c r="B25" s="109"/>
      <c r="C25" s="109"/>
      <c r="D25" s="109"/>
      <c r="E25" s="109"/>
      <c r="F25" s="109"/>
      <c r="G25" s="109"/>
      <c r="H25" s="109"/>
      <c r="I25" s="109"/>
      <c r="J25" s="109"/>
      <c r="K25" s="109"/>
      <c r="L25" s="109"/>
      <c r="M25" s="109"/>
      <c r="N25" s="109"/>
      <c r="O25" s="109"/>
      <c r="P25" s="109"/>
      <c r="Q25" s="109"/>
      <c r="R25" s="109"/>
      <c r="S25" s="109"/>
      <c r="T25" s="109"/>
      <c r="U25" s="110"/>
      <c r="V25" s="180"/>
    </row>
    <row r="26" spans="1:22" x14ac:dyDescent="0.25">
      <c r="A26" s="180"/>
      <c r="B26" s="109"/>
      <c r="C26" s="109"/>
      <c r="D26" s="109"/>
      <c r="E26" s="109"/>
      <c r="F26" s="109"/>
      <c r="G26" s="109"/>
      <c r="H26" s="109"/>
      <c r="I26" s="109"/>
      <c r="J26" s="109"/>
      <c r="K26" s="109"/>
      <c r="L26" s="109"/>
      <c r="M26" s="109"/>
      <c r="N26" s="109"/>
      <c r="O26" s="109"/>
      <c r="P26" s="109"/>
      <c r="Q26" s="109"/>
      <c r="R26" s="109"/>
      <c r="S26" s="109"/>
      <c r="T26" s="109"/>
      <c r="U26" s="110"/>
      <c r="V26" s="180"/>
    </row>
    <row r="27" spans="1:22" x14ac:dyDescent="0.25">
      <c r="A27" s="180"/>
      <c r="B27" s="109"/>
      <c r="C27" s="109"/>
      <c r="D27" s="109"/>
      <c r="E27" s="109"/>
      <c r="F27" s="109"/>
      <c r="G27" s="109"/>
      <c r="H27" s="109"/>
      <c r="I27" s="109"/>
      <c r="J27" s="109"/>
      <c r="K27" s="109"/>
      <c r="L27" s="109"/>
      <c r="M27" s="109"/>
      <c r="N27" s="109"/>
      <c r="O27" s="109"/>
      <c r="P27" s="109"/>
      <c r="Q27" s="109"/>
      <c r="R27" s="109"/>
      <c r="S27" s="109"/>
      <c r="T27" s="109"/>
      <c r="U27" s="110"/>
      <c r="V27" s="180"/>
    </row>
    <row r="28" spans="1:22" x14ac:dyDescent="0.25">
      <c r="A28" s="180"/>
      <c r="B28" s="109"/>
      <c r="C28" s="109"/>
      <c r="D28" s="109"/>
      <c r="E28" s="109"/>
      <c r="F28" s="109"/>
      <c r="G28" s="109"/>
      <c r="H28" s="109"/>
      <c r="I28" s="109"/>
      <c r="J28" s="109"/>
      <c r="K28" s="109"/>
      <c r="L28" s="109"/>
      <c r="M28" s="109"/>
      <c r="N28" s="109"/>
      <c r="O28" s="109"/>
      <c r="P28" s="109"/>
      <c r="Q28" s="109"/>
      <c r="R28" s="109"/>
      <c r="S28" s="109"/>
      <c r="T28" s="109"/>
      <c r="U28" s="110"/>
      <c r="V28" s="180"/>
    </row>
    <row r="29" spans="1:22" x14ac:dyDescent="0.25">
      <c r="A29" s="180"/>
      <c r="B29" s="109"/>
      <c r="C29" s="109"/>
      <c r="D29" s="109"/>
      <c r="E29" s="109"/>
      <c r="F29" s="109"/>
      <c r="G29" s="109"/>
      <c r="H29" s="109"/>
      <c r="I29" s="109"/>
      <c r="J29" s="109"/>
      <c r="K29" s="109"/>
      <c r="L29" s="109"/>
      <c r="M29" s="109"/>
      <c r="N29" s="109"/>
      <c r="O29" s="109"/>
      <c r="P29" s="109"/>
      <c r="Q29" s="109"/>
      <c r="R29" s="109"/>
      <c r="S29" s="109"/>
      <c r="T29" s="109"/>
      <c r="U29" s="110"/>
      <c r="V29" s="180"/>
    </row>
    <row r="30" spans="1:22" x14ac:dyDescent="0.25">
      <c r="A30" s="180"/>
      <c r="B30" s="109"/>
      <c r="C30" s="109"/>
      <c r="D30" s="109"/>
      <c r="E30" s="109"/>
      <c r="F30" s="109"/>
      <c r="G30" s="109"/>
      <c r="H30" s="109"/>
      <c r="I30" s="109"/>
      <c r="J30" s="109"/>
      <c r="K30" s="109"/>
      <c r="L30" s="109"/>
      <c r="M30" s="109"/>
      <c r="N30" s="109"/>
      <c r="O30" s="109"/>
      <c r="P30" s="109"/>
      <c r="Q30" s="109"/>
      <c r="R30" s="109"/>
      <c r="S30" s="109"/>
      <c r="T30" s="109"/>
      <c r="U30" s="110"/>
      <c r="V30" s="180"/>
    </row>
    <row r="31" spans="1:22" x14ac:dyDescent="0.25">
      <c r="A31" s="180"/>
      <c r="B31" s="109"/>
      <c r="C31" s="109"/>
      <c r="D31" s="109"/>
      <c r="E31" s="109"/>
      <c r="F31" s="109"/>
      <c r="G31" s="109"/>
      <c r="H31" s="109"/>
      <c r="I31" s="109"/>
      <c r="J31" s="109"/>
      <c r="K31" s="109"/>
      <c r="L31" s="109"/>
      <c r="M31" s="109"/>
      <c r="N31" s="109"/>
      <c r="O31" s="109"/>
      <c r="P31" s="109"/>
      <c r="Q31" s="109"/>
      <c r="R31" s="109"/>
      <c r="S31" s="109"/>
      <c r="T31" s="109"/>
      <c r="U31" s="110"/>
      <c r="V31" s="180"/>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'[8]DATOS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37"/>
  <sheetViews>
    <sheetView tabSelected="1" zoomScale="70" zoomScaleNormal="70" workbookViewId="0">
      <selection activeCell="B1" sqref="B1:R3"/>
    </sheetView>
  </sheetViews>
  <sheetFormatPr baseColWidth="10" defaultRowHeight="12.75" x14ac:dyDescent="0.25"/>
  <cols>
    <col min="1" max="1" width="19.7109375" style="166" customWidth="1"/>
    <col min="2" max="2" width="15.7109375" style="166" customWidth="1"/>
    <col min="3" max="3" width="19.5703125" style="166" customWidth="1"/>
    <col min="4" max="4" width="28.5703125" style="166" customWidth="1"/>
    <col min="5" max="5" width="28.5703125" style="177" customWidth="1"/>
    <col min="6" max="9" width="15" style="177" customWidth="1"/>
    <col min="10" max="10" width="37.28515625" style="177" customWidth="1"/>
    <col min="11" max="11" width="13" style="232" customWidth="1"/>
    <col min="12" max="13" width="32.85546875" style="177" customWidth="1"/>
    <col min="14" max="14" width="17.140625" style="178" customWidth="1"/>
    <col min="15" max="15" width="13.7109375" style="178" customWidth="1"/>
    <col min="16" max="16" width="14.28515625" style="178" bestFit="1" customWidth="1"/>
    <col min="17" max="17" width="70.7109375" style="166" customWidth="1"/>
    <col min="18" max="23" width="18.85546875" style="166" customWidth="1"/>
    <col min="24" max="24" width="22.7109375" style="166" customWidth="1"/>
    <col min="25" max="25" width="18.85546875" style="166" customWidth="1"/>
    <col min="26" max="26" width="8.42578125" style="166" hidden="1" customWidth="1"/>
    <col min="27" max="27" width="16.85546875" style="166" customWidth="1"/>
    <col min="28" max="28" width="16.85546875" style="166" bestFit="1" customWidth="1"/>
    <col min="29" max="29" width="4.42578125" style="178" hidden="1" customWidth="1"/>
    <col min="30" max="30" width="14.85546875" style="178" customWidth="1"/>
    <col min="31" max="31" width="6.42578125" style="178" hidden="1" customWidth="1"/>
    <col min="32" max="32" width="17.5703125" style="166" customWidth="1"/>
    <col min="33" max="33" width="21.7109375" style="166" customWidth="1"/>
    <col min="34" max="34" width="18" style="166" customWidth="1"/>
    <col min="35" max="35" width="18" style="230" customWidth="1"/>
    <col min="36" max="36" width="19" style="178" customWidth="1"/>
    <col min="37" max="37" width="13" style="178" customWidth="1"/>
    <col min="38" max="38" width="16.140625" style="178" bestFit="1" customWidth="1"/>
    <col min="39" max="39" width="15.85546875" style="166" customWidth="1"/>
    <col min="40" max="41" width="30.140625" style="166" customWidth="1"/>
    <col min="42" max="42" width="30.140625" style="230" customWidth="1"/>
    <col min="43" max="43" width="21.140625" style="177" customWidth="1"/>
    <col min="44" max="44" width="18.85546875" style="178" bestFit="1" customWidth="1"/>
    <col min="45" max="45" width="19.7109375" style="178" customWidth="1"/>
    <col min="46" max="46" width="15.85546875" style="166" customWidth="1"/>
    <col min="47" max="47" width="35.28515625" style="166" customWidth="1"/>
    <col min="48" max="48" width="39.140625" style="166" customWidth="1"/>
    <col min="49" max="49" width="35.42578125" style="166" bestFit="1" customWidth="1"/>
    <col min="50" max="58" width="18.5703125" style="230" hidden="1" customWidth="1"/>
    <col min="59" max="59" width="43.85546875" style="166" customWidth="1"/>
    <col min="60" max="60" width="43" style="166" customWidth="1"/>
    <col min="61" max="61" width="35.42578125" style="166" bestFit="1" customWidth="1"/>
    <col min="62" max="62" width="21.28515625" style="230" customWidth="1"/>
    <col min="63" max="63" width="15" style="230" customWidth="1"/>
    <col min="64" max="64" width="23.5703125" style="230" customWidth="1"/>
    <col min="65" max="65" width="21.140625" style="230" customWidth="1"/>
    <col min="66" max="66" width="22.28515625" style="230" customWidth="1"/>
    <col min="67" max="67" width="23.28515625" style="230" customWidth="1"/>
    <col min="68" max="68" width="18.85546875" style="230" customWidth="1"/>
    <col min="69" max="69" width="18.7109375" style="230" customWidth="1"/>
    <col min="70" max="70" width="20.85546875" style="230" customWidth="1"/>
    <col min="71" max="71" width="34.28515625" style="166" customWidth="1"/>
    <col min="72" max="72" width="16.28515625" style="166" customWidth="1"/>
    <col min="73" max="73" width="35.42578125" style="166" bestFit="1" customWidth="1"/>
    <col min="74" max="81" width="21.140625" style="166" customWidth="1"/>
    <col min="82" max="82" width="21.140625" style="230" customWidth="1"/>
    <col min="83" max="83" width="7.42578125" style="166" customWidth="1"/>
    <col min="84" max="84" width="21.140625" style="166" bestFit="1" customWidth="1"/>
    <col min="85" max="85" width="15.85546875" style="166" bestFit="1" customWidth="1"/>
    <col min="86" max="88" width="11.42578125" style="166" customWidth="1"/>
    <col min="89" max="90" width="21.140625" style="166" bestFit="1" customWidth="1"/>
    <col min="91" max="92" width="15.85546875" style="166" bestFit="1" customWidth="1"/>
    <col min="93" max="93" width="11.42578125" style="166" customWidth="1"/>
    <col min="94" max="95" width="11.42578125" style="166"/>
    <col min="96" max="96" width="20.85546875" style="166" customWidth="1"/>
    <col min="97" max="97" width="21.42578125" style="166" customWidth="1"/>
    <col min="98" max="103" width="11.42578125" style="166"/>
    <col min="104" max="105" width="0" style="166" hidden="1" customWidth="1"/>
    <col min="106" max="106" width="11.140625" style="166" bestFit="1" customWidth="1"/>
    <col min="107" max="108" width="13.42578125" style="166" bestFit="1" customWidth="1"/>
    <col min="109" max="110" width="2.42578125" style="166" bestFit="1" customWidth="1"/>
    <col min="111" max="16384" width="11.42578125" style="166"/>
  </cols>
  <sheetData>
    <row r="1" spans="1:110" s="165" customFormat="1" ht="26.25" customHeight="1" x14ac:dyDescent="0.25">
      <c r="A1" s="388"/>
      <c r="B1" s="391" t="s">
        <v>688</v>
      </c>
      <c r="C1" s="392"/>
      <c r="D1" s="392"/>
      <c r="E1" s="392"/>
      <c r="F1" s="392"/>
      <c r="G1" s="392"/>
      <c r="H1" s="392"/>
      <c r="I1" s="392"/>
      <c r="J1" s="392"/>
      <c r="K1" s="392"/>
      <c r="L1" s="392"/>
      <c r="M1" s="392"/>
      <c r="N1" s="392"/>
      <c r="O1" s="392"/>
      <c r="P1" s="392"/>
      <c r="Q1" s="392"/>
      <c r="R1" s="392"/>
      <c r="S1" s="392" t="s">
        <v>670</v>
      </c>
      <c r="T1" s="392"/>
      <c r="U1" s="392"/>
      <c r="V1" s="392"/>
      <c r="W1" s="392"/>
      <c r="X1" s="392"/>
      <c r="Y1" s="392"/>
      <c r="Z1" s="392"/>
      <c r="AA1" s="392"/>
      <c r="AB1" s="392"/>
      <c r="AC1" s="392"/>
      <c r="AD1" s="392"/>
      <c r="AE1" s="392"/>
      <c r="AF1" s="392"/>
      <c r="AG1" s="392"/>
      <c r="AH1" s="392"/>
      <c r="AI1" s="392"/>
      <c r="AJ1" s="392"/>
      <c r="AK1" s="392"/>
      <c r="AL1" s="392"/>
      <c r="AM1" s="392"/>
      <c r="AN1" s="392"/>
      <c r="AO1" s="392"/>
      <c r="AP1" s="392"/>
      <c r="AQ1" s="392"/>
      <c r="AR1" s="392"/>
      <c r="AS1" s="392"/>
      <c r="AT1" s="397"/>
      <c r="AU1" s="239" t="s">
        <v>258</v>
      </c>
      <c r="AV1" s="239" t="s">
        <v>259</v>
      </c>
      <c r="AX1" s="229"/>
      <c r="AY1" s="229"/>
      <c r="AZ1" s="229"/>
      <c r="BA1" s="229"/>
      <c r="BB1" s="229"/>
      <c r="BC1" s="229"/>
      <c r="BD1" s="229"/>
      <c r="BE1" s="229"/>
      <c r="BF1" s="229"/>
      <c r="BJ1" s="229"/>
      <c r="BK1" s="229"/>
      <c r="BL1" s="229"/>
      <c r="BM1" s="229"/>
      <c r="BN1" s="229"/>
      <c r="BO1" s="229"/>
      <c r="BP1" s="229"/>
      <c r="BQ1" s="229"/>
      <c r="BR1" s="229"/>
      <c r="CD1" s="229"/>
    </row>
    <row r="2" spans="1:110" s="165" customFormat="1" ht="26.25" customHeight="1" x14ac:dyDescent="0.25">
      <c r="A2" s="389"/>
      <c r="B2" s="393"/>
      <c r="C2" s="394"/>
      <c r="D2" s="394"/>
      <c r="E2" s="394"/>
      <c r="F2" s="394"/>
      <c r="G2" s="394"/>
      <c r="H2" s="394"/>
      <c r="I2" s="394"/>
      <c r="J2" s="394"/>
      <c r="K2" s="394"/>
      <c r="L2" s="394"/>
      <c r="M2" s="394"/>
      <c r="N2" s="394"/>
      <c r="O2" s="394"/>
      <c r="P2" s="394"/>
      <c r="Q2" s="394"/>
      <c r="R2" s="394"/>
      <c r="S2" s="394"/>
      <c r="T2" s="394"/>
      <c r="U2" s="394"/>
      <c r="V2" s="394"/>
      <c r="W2" s="394"/>
      <c r="X2" s="394"/>
      <c r="Y2" s="394"/>
      <c r="Z2" s="394"/>
      <c r="AA2" s="394"/>
      <c r="AB2" s="394"/>
      <c r="AC2" s="394"/>
      <c r="AD2" s="394"/>
      <c r="AE2" s="394"/>
      <c r="AF2" s="394"/>
      <c r="AG2" s="394"/>
      <c r="AH2" s="394"/>
      <c r="AI2" s="394"/>
      <c r="AJ2" s="394"/>
      <c r="AK2" s="394"/>
      <c r="AL2" s="394"/>
      <c r="AM2" s="394"/>
      <c r="AN2" s="394"/>
      <c r="AO2" s="394"/>
      <c r="AP2" s="394"/>
      <c r="AQ2" s="394"/>
      <c r="AR2" s="394"/>
      <c r="AS2" s="394"/>
      <c r="AT2" s="398"/>
      <c r="AU2" s="239" t="s">
        <v>260</v>
      </c>
      <c r="AV2" s="239">
        <v>2</v>
      </c>
      <c r="AX2" s="229"/>
      <c r="AY2" s="229"/>
      <c r="AZ2" s="229"/>
      <c r="BA2" s="229"/>
      <c r="BB2" s="229"/>
      <c r="BC2" s="229"/>
      <c r="BD2" s="229"/>
      <c r="BE2" s="229"/>
      <c r="BF2" s="229"/>
      <c r="BJ2" s="229"/>
      <c r="BK2" s="229"/>
      <c r="BL2" s="229"/>
      <c r="BM2" s="229"/>
      <c r="BN2" s="229"/>
      <c r="BO2" s="229"/>
      <c r="BP2" s="229"/>
      <c r="BQ2" s="229"/>
      <c r="BR2" s="229"/>
      <c r="CD2" s="229"/>
    </row>
    <row r="3" spans="1:110" ht="30.75" customHeight="1" x14ac:dyDescent="0.25">
      <c r="A3" s="390"/>
      <c r="B3" s="395"/>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396"/>
      <c r="AO3" s="396"/>
      <c r="AP3" s="396"/>
      <c r="AQ3" s="396"/>
      <c r="AR3" s="396"/>
      <c r="AS3" s="396"/>
      <c r="AT3" s="399"/>
      <c r="AU3" s="239" t="s">
        <v>261</v>
      </c>
      <c r="AV3" s="245">
        <v>44082</v>
      </c>
      <c r="AX3" s="229"/>
      <c r="CZ3" s="400"/>
      <c r="DA3" s="400"/>
      <c r="DB3" s="386"/>
      <c r="DC3" s="386"/>
      <c r="DD3" s="386"/>
      <c r="DE3" s="386"/>
      <c r="DF3" s="386"/>
    </row>
    <row r="4" spans="1:110" ht="33" customHeight="1" x14ac:dyDescent="0.25">
      <c r="A4" s="209" t="s">
        <v>647</v>
      </c>
      <c r="B4" s="409">
        <v>2020</v>
      </c>
      <c r="C4" s="410"/>
      <c r="D4" s="209" t="s">
        <v>648</v>
      </c>
      <c r="E4" s="210">
        <v>44074</v>
      </c>
      <c r="F4" s="167"/>
      <c r="G4" s="167"/>
      <c r="H4" s="167"/>
      <c r="I4" s="167"/>
      <c r="J4" s="167"/>
      <c r="K4" s="167"/>
      <c r="L4" s="167"/>
      <c r="M4" s="167"/>
      <c r="N4" s="168"/>
      <c r="O4" s="168"/>
      <c r="P4" s="168"/>
      <c r="Q4" s="169"/>
      <c r="R4" s="169"/>
      <c r="S4" s="169"/>
      <c r="T4" s="169"/>
      <c r="U4" s="169"/>
      <c r="V4" s="169"/>
      <c r="W4" s="169"/>
      <c r="X4" s="169"/>
      <c r="Y4" s="169"/>
      <c r="Z4" s="169"/>
      <c r="AA4" s="169"/>
      <c r="AB4" s="169"/>
      <c r="AC4" s="169"/>
      <c r="AD4" s="169"/>
      <c r="AE4" s="169"/>
      <c r="AF4" s="169"/>
      <c r="AG4" s="169"/>
      <c r="AH4" s="169"/>
      <c r="AI4" s="231"/>
      <c r="AJ4" s="169"/>
      <c r="AK4" s="169"/>
      <c r="AL4" s="169"/>
      <c r="AM4" s="169"/>
      <c r="AN4" s="169"/>
      <c r="AO4" s="169"/>
      <c r="AP4" s="231"/>
      <c r="AQ4" s="170"/>
      <c r="AR4" s="169"/>
      <c r="AS4" s="169"/>
      <c r="AT4" s="169"/>
      <c r="AY4" s="231"/>
      <c r="AZ4" s="231"/>
      <c r="BA4" s="231"/>
      <c r="BB4" s="231"/>
      <c r="BC4" s="231"/>
      <c r="BD4" s="231"/>
      <c r="BE4" s="231"/>
      <c r="BF4" s="231"/>
      <c r="BG4" s="169"/>
      <c r="BH4" s="169"/>
      <c r="BI4" s="169"/>
      <c r="BJ4" s="231"/>
      <c r="BK4" s="231"/>
      <c r="BL4" s="231"/>
      <c r="BM4" s="231"/>
      <c r="BN4" s="231"/>
      <c r="BO4" s="231"/>
      <c r="BP4" s="231"/>
      <c r="BQ4" s="231"/>
      <c r="BR4" s="231"/>
      <c r="BS4" s="169"/>
      <c r="BT4" s="169"/>
      <c r="BU4" s="169"/>
      <c r="CZ4" s="400"/>
      <c r="DA4" s="400"/>
      <c r="DB4" s="387"/>
      <c r="DC4" s="387"/>
      <c r="DD4" s="387"/>
      <c r="DE4" s="387"/>
      <c r="DF4" s="387"/>
    </row>
    <row r="5" spans="1:110" ht="28.5" customHeight="1" x14ac:dyDescent="0.25">
      <c r="A5" s="411" t="s">
        <v>40</v>
      </c>
      <c r="B5" s="412"/>
      <c r="C5" s="412"/>
      <c r="D5" s="413"/>
      <c r="E5" s="361" t="s">
        <v>41</v>
      </c>
      <c r="F5" s="362"/>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c r="AF5" s="362"/>
      <c r="AG5" s="362"/>
      <c r="AH5" s="362"/>
      <c r="AI5" s="362"/>
      <c r="AJ5" s="362"/>
      <c r="AK5" s="362"/>
      <c r="AL5" s="362"/>
      <c r="AM5" s="367" t="s">
        <v>51</v>
      </c>
      <c r="AN5" s="367"/>
      <c r="AO5" s="367"/>
      <c r="AP5" s="367"/>
      <c r="AQ5" s="367"/>
      <c r="AR5" s="367"/>
      <c r="AS5" s="367"/>
      <c r="AT5" s="367"/>
      <c r="AU5" s="367" t="s">
        <v>231</v>
      </c>
      <c r="AV5" s="367"/>
      <c r="AW5" s="367"/>
      <c r="AX5" s="405" t="s">
        <v>649</v>
      </c>
      <c r="AY5" s="405"/>
      <c r="AZ5" s="405"/>
      <c r="BA5" s="405"/>
      <c r="BB5" s="405"/>
      <c r="BC5" s="405"/>
      <c r="BD5" s="405"/>
      <c r="BE5" s="405"/>
      <c r="BF5" s="405"/>
      <c r="BG5" s="367" t="s">
        <v>231</v>
      </c>
      <c r="BH5" s="367"/>
      <c r="BI5" s="367"/>
      <c r="BJ5" s="405" t="s">
        <v>649</v>
      </c>
      <c r="BK5" s="405"/>
      <c r="BL5" s="405"/>
      <c r="BM5" s="405"/>
      <c r="BN5" s="405"/>
      <c r="BO5" s="405"/>
      <c r="BP5" s="405"/>
      <c r="BQ5" s="405"/>
      <c r="BR5" s="405"/>
      <c r="BS5" s="367" t="s">
        <v>231</v>
      </c>
      <c r="BT5" s="367"/>
      <c r="BU5" s="367"/>
      <c r="BV5" s="405" t="s">
        <v>649</v>
      </c>
      <c r="BW5" s="405"/>
      <c r="BX5" s="405"/>
      <c r="BY5" s="405"/>
      <c r="BZ5" s="405"/>
      <c r="CA5" s="405"/>
      <c r="CB5" s="405"/>
      <c r="CC5" s="405"/>
      <c r="CD5" s="405"/>
      <c r="CZ5" s="400"/>
      <c r="DA5" s="400"/>
      <c r="DB5" s="171" t="s">
        <v>15</v>
      </c>
      <c r="DC5" s="171" t="s">
        <v>150</v>
      </c>
      <c r="DD5" s="171" t="s">
        <v>150</v>
      </c>
      <c r="DE5" s="171">
        <v>1</v>
      </c>
      <c r="DF5" s="171">
        <v>1</v>
      </c>
    </row>
    <row r="6" spans="1:110" ht="34.5" customHeight="1" x14ac:dyDescent="0.25">
      <c r="A6" s="414"/>
      <c r="B6" s="415"/>
      <c r="C6" s="415"/>
      <c r="D6" s="416"/>
      <c r="E6" s="363"/>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7"/>
      <c r="AN6" s="367"/>
      <c r="AO6" s="367"/>
      <c r="AP6" s="367"/>
      <c r="AQ6" s="367"/>
      <c r="AR6" s="367"/>
      <c r="AS6" s="367"/>
      <c r="AT6" s="367"/>
      <c r="AU6" s="367" t="s">
        <v>232</v>
      </c>
      <c r="AV6" s="367"/>
      <c r="AW6" s="367"/>
      <c r="AX6" s="406" t="s">
        <v>683</v>
      </c>
      <c r="AY6" s="406"/>
      <c r="AZ6" s="406"/>
      <c r="BA6" s="406"/>
      <c r="BB6" s="406"/>
      <c r="BC6" s="406"/>
      <c r="BD6" s="406"/>
      <c r="BE6" s="406"/>
      <c r="BF6" s="406"/>
      <c r="BG6" s="367" t="s">
        <v>232</v>
      </c>
      <c r="BH6" s="367"/>
      <c r="BI6" s="367"/>
      <c r="BJ6" s="406" t="s">
        <v>682</v>
      </c>
      <c r="BK6" s="406"/>
      <c r="BL6" s="406"/>
      <c r="BM6" s="406"/>
      <c r="BN6" s="406"/>
      <c r="BO6" s="406"/>
      <c r="BP6" s="406"/>
      <c r="BQ6" s="406"/>
      <c r="BR6" s="406"/>
      <c r="BS6" s="367" t="s">
        <v>232</v>
      </c>
      <c r="BT6" s="367"/>
      <c r="BU6" s="367"/>
      <c r="BV6" s="406" t="s">
        <v>681</v>
      </c>
      <c r="BW6" s="406"/>
      <c r="BX6" s="406"/>
      <c r="BY6" s="406"/>
      <c r="BZ6" s="406"/>
      <c r="CA6" s="406"/>
      <c r="CB6" s="406"/>
      <c r="CC6" s="406"/>
      <c r="CD6" s="406"/>
      <c r="CZ6" s="400"/>
      <c r="DA6" s="400"/>
      <c r="DB6" s="171" t="s">
        <v>15</v>
      </c>
      <c r="DC6" s="171" t="s">
        <v>152</v>
      </c>
      <c r="DD6" s="171" t="s">
        <v>150</v>
      </c>
      <c r="DE6" s="171">
        <v>0</v>
      </c>
      <c r="DF6" s="171">
        <v>1</v>
      </c>
    </row>
    <row r="7" spans="1:110" ht="34.5" customHeight="1" x14ac:dyDescent="0.25">
      <c r="A7" s="417"/>
      <c r="B7" s="418"/>
      <c r="C7" s="418"/>
      <c r="D7" s="419"/>
      <c r="E7" s="365"/>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366"/>
      <c r="AM7" s="367"/>
      <c r="AN7" s="367"/>
      <c r="AO7" s="367"/>
      <c r="AP7" s="367"/>
      <c r="AQ7" s="367"/>
      <c r="AR7" s="367"/>
      <c r="AS7" s="367"/>
      <c r="AT7" s="367"/>
      <c r="AU7" s="367" t="s">
        <v>650</v>
      </c>
      <c r="AV7" s="367"/>
      <c r="AW7" s="367"/>
      <c r="AX7" s="408" t="s">
        <v>166</v>
      </c>
      <c r="AY7" s="408"/>
      <c r="AZ7" s="408"/>
      <c r="BA7" s="408"/>
      <c r="BB7" s="408"/>
      <c r="BC7" s="408"/>
      <c r="BD7" s="408" t="s">
        <v>165</v>
      </c>
      <c r="BE7" s="408"/>
      <c r="BF7" s="408"/>
      <c r="BG7" s="367" t="s">
        <v>651</v>
      </c>
      <c r="BH7" s="367"/>
      <c r="BI7" s="367"/>
      <c r="BJ7" s="408" t="s">
        <v>166</v>
      </c>
      <c r="BK7" s="408"/>
      <c r="BL7" s="408"/>
      <c r="BM7" s="408"/>
      <c r="BN7" s="408"/>
      <c r="BO7" s="408"/>
      <c r="BP7" s="408" t="s">
        <v>165</v>
      </c>
      <c r="BQ7" s="408"/>
      <c r="BR7" s="408"/>
      <c r="BS7" s="367" t="s">
        <v>652</v>
      </c>
      <c r="BT7" s="367"/>
      <c r="BU7" s="367"/>
      <c r="BV7" s="408" t="s">
        <v>166</v>
      </c>
      <c r="BW7" s="408"/>
      <c r="BX7" s="408"/>
      <c r="BY7" s="408"/>
      <c r="BZ7" s="408"/>
      <c r="CA7" s="408"/>
      <c r="CB7" s="408" t="s">
        <v>165</v>
      </c>
      <c r="CC7" s="408"/>
      <c r="CD7" s="408"/>
      <c r="CZ7" s="400"/>
      <c r="DA7" s="400"/>
      <c r="DB7" s="171"/>
      <c r="DC7" s="171"/>
      <c r="DD7" s="171"/>
      <c r="DE7" s="171"/>
      <c r="DF7" s="171"/>
    </row>
    <row r="8" spans="1:110" ht="33.75" customHeight="1" x14ac:dyDescent="0.25">
      <c r="A8" s="385" t="s">
        <v>0</v>
      </c>
      <c r="B8" s="385" t="s">
        <v>1</v>
      </c>
      <c r="C8" s="385" t="s">
        <v>2</v>
      </c>
      <c r="D8" s="385" t="s">
        <v>39</v>
      </c>
      <c r="E8" s="385" t="s">
        <v>250</v>
      </c>
      <c r="F8" s="385" t="s">
        <v>251</v>
      </c>
      <c r="G8" s="385" t="s">
        <v>252</v>
      </c>
      <c r="H8" s="385" t="s">
        <v>253</v>
      </c>
      <c r="I8" s="385" t="s">
        <v>254</v>
      </c>
      <c r="J8" s="385" t="s">
        <v>249</v>
      </c>
      <c r="K8" s="385" t="s">
        <v>237</v>
      </c>
      <c r="L8" s="385" t="s">
        <v>46</v>
      </c>
      <c r="M8" s="385" t="s">
        <v>47</v>
      </c>
      <c r="N8" s="385" t="s">
        <v>35</v>
      </c>
      <c r="O8" s="385"/>
      <c r="P8" s="385"/>
      <c r="Q8" s="385" t="s">
        <v>170</v>
      </c>
      <c r="R8" s="385" t="s">
        <v>157</v>
      </c>
      <c r="S8" s="385" t="s">
        <v>176</v>
      </c>
      <c r="T8" s="385" t="s">
        <v>177</v>
      </c>
      <c r="U8" s="385" t="s">
        <v>178</v>
      </c>
      <c r="V8" s="385" t="s">
        <v>179</v>
      </c>
      <c r="W8" s="385" t="s">
        <v>180</v>
      </c>
      <c r="X8" s="385" t="s">
        <v>181</v>
      </c>
      <c r="Y8" s="385" t="s">
        <v>182</v>
      </c>
      <c r="Z8" s="385" t="s">
        <v>28</v>
      </c>
      <c r="AA8" s="385" t="s">
        <v>183</v>
      </c>
      <c r="AB8" s="385" t="s">
        <v>184</v>
      </c>
      <c r="AC8" s="185"/>
      <c r="AD8" s="385" t="s">
        <v>185</v>
      </c>
      <c r="AE8" s="201"/>
      <c r="AF8" s="385" t="s">
        <v>186</v>
      </c>
      <c r="AG8" s="385" t="s">
        <v>187</v>
      </c>
      <c r="AH8" s="385" t="s">
        <v>188</v>
      </c>
      <c r="AI8" s="301" t="s">
        <v>631</v>
      </c>
      <c r="AJ8" s="385" t="s">
        <v>3</v>
      </c>
      <c r="AK8" s="385"/>
      <c r="AL8" s="385"/>
      <c r="AM8" s="385" t="s">
        <v>766</v>
      </c>
      <c r="AN8" s="385" t="s">
        <v>159</v>
      </c>
      <c r="AO8" s="385" t="s">
        <v>160</v>
      </c>
      <c r="AP8" s="402" t="s">
        <v>823</v>
      </c>
      <c r="AQ8" s="385" t="s">
        <v>680</v>
      </c>
      <c r="AR8" s="385" t="s">
        <v>36</v>
      </c>
      <c r="AS8" s="385" t="s">
        <v>37</v>
      </c>
      <c r="AT8" s="385" t="s">
        <v>162</v>
      </c>
      <c r="AU8" s="407" t="s">
        <v>837</v>
      </c>
      <c r="AV8" s="407" t="s">
        <v>230</v>
      </c>
      <c r="AW8" s="407" t="s">
        <v>233</v>
      </c>
      <c r="AX8" s="402" t="s">
        <v>653</v>
      </c>
      <c r="AY8" s="402" t="s">
        <v>654</v>
      </c>
      <c r="AZ8" s="402" t="s">
        <v>655</v>
      </c>
      <c r="BA8" s="402" t="s">
        <v>164</v>
      </c>
      <c r="BB8" s="402" t="s">
        <v>32</v>
      </c>
      <c r="BC8" s="402" t="s">
        <v>656</v>
      </c>
      <c r="BD8" s="402" t="s">
        <v>167</v>
      </c>
      <c r="BE8" s="402" t="s">
        <v>657</v>
      </c>
      <c r="BF8" s="402" t="s">
        <v>658</v>
      </c>
      <c r="BG8" s="407" t="s">
        <v>838</v>
      </c>
      <c r="BH8" s="407" t="s">
        <v>230</v>
      </c>
      <c r="BI8" s="407" t="s">
        <v>233</v>
      </c>
      <c r="BJ8" s="402" t="s">
        <v>653</v>
      </c>
      <c r="BK8" s="402" t="s">
        <v>654</v>
      </c>
      <c r="BL8" s="402" t="s">
        <v>655</v>
      </c>
      <c r="BM8" s="402" t="s">
        <v>164</v>
      </c>
      <c r="BN8" s="402" t="s">
        <v>32</v>
      </c>
      <c r="BO8" s="402" t="s">
        <v>656</v>
      </c>
      <c r="BP8" s="402" t="s">
        <v>167</v>
      </c>
      <c r="BQ8" s="402" t="s">
        <v>657</v>
      </c>
      <c r="BR8" s="402" t="s">
        <v>658</v>
      </c>
      <c r="BS8" s="407" t="s">
        <v>839</v>
      </c>
      <c r="BT8" s="407" t="s">
        <v>230</v>
      </c>
      <c r="BU8" s="407" t="s">
        <v>233</v>
      </c>
      <c r="BV8" s="402" t="s">
        <v>653</v>
      </c>
      <c r="BW8" s="402" t="s">
        <v>654</v>
      </c>
      <c r="BX8" s="402" t="s">
        <v>655</v>
      </c>
      <c r="BY8" s="402" t="s">
        <v>164</v>
      </c>
      <c r="BZ8" s="402" t="s">
        <v>32</v>
      </c>
      <c r="CA8" s="402" t="s">
        <v>656</v>
      </c>
      <c r="CB8" s="402" t="s">
        <v>167</v>
      </c>
      <c r="CC8" s="402" t="s">
        <v>657</v>
      </c>
      <c r="CD8" s="402" t="s">
        <v>658</v>
      </c>
      <c r="CL8" s="401" t="s">
        <v>154</v>
      </c>
      <c r="CM8" s="401"/>
      <c r="CN8" s="401"/>
      <c r="CZ8" s="400"/>
      <c r="DA8" s="400"/>
      <c r="DB8" s="171" t="s">
        <v>15</v>
      </c>
      <c r="DC8" s="171" t="s">
        <v>150</v>
      </c>
      <c r="DD8" s="171" t="s">
        <v>152</v>
      </c>
      <c r="DE8" s="171">
        <v>1</v>
      </c>
      <c r="DF8" s="171">
        <v>0</v>
      </c>
    </row>
    <row r="9" spans="1:110" ht="33.75" customHeight="1" x14ac:dyDescent="0.25">
      <c r="A9" s="385"/>
      <c r="B9" s="385"/>
      <c r="C9" s="385"/>
      <c r="D9" s="385"/>
      <c r="E9" s="385"/>
      <c r="F9" s="385"/>
      <c r="G9" s="385"/>
      <c r="H9" s="385"/>
      <c r="I9" s="385"/>
      <c r="J9" s="385"/>
      <c r="K9" s="385"/>
      <c r="L9" s="385"/>
      <c r="M9" s="385"/>
      <c r="N9" s="201" t="s">
        <v>4</v>
      </c>
      <c r="O9" s="201" t="s">
        <v>5</v>
      </c>
      <c r="P9" s="201" t="s">
        <v>6</v>
      </c>
      <c r="Q9" s="385"/>
      <c r="R9" s="385"/>
      <c r="S9" s="385"/>
      <c r="T9" s="385" t="s">
        <v>171</v>
      </c>
      <c r="U9" s="385" t="s">
        <v>56</v>
      </c>
      <c r="V9" s="385" t="s">
        <v>172</v>
      </c>
      <c r="W9" s="385" t="s">
        <v>173</v>
      </c>
      <c r="X9" s="385" t="s">
        <v>174</v>
      </c>
      <c r="Y9" s="385" t="s">
        <v>175</v>
      </c>
      <c r="Z9" s="385"/>
      <c r="AA9" s="385"/>
      <c r="AB9" s="385"/>
      <c r="AC9" s="185"/>
      <c r="AD9" s="385"/>
      <c r="AE9" s="201" t="s">
        <v>559</v>
      </c>
      <c r="AF9" s="385"/>
      <c r="AG9" s="385"/>
      <c r="AH9" s="385"/>
      <c r="AI9" s="301" t="s">
        <v>638</v>
      </c>
      <c r="AJ9" s="201" t="s">
        <v>4</v>
      </c>
      <c r="AK9" s="201" t="s">
        <v>5</v>
      </c>
      <c r="AL9" s="201" t="s">
        <v>6</v>
      </c>
      <c r="AM9" s="385"/>
      <c r="AN9" s="385"/>
      <c r="AO9" s="385"/>
      <c r="AP9" s="404"/>
      <c r="AQ9" s="385"/>
      <c r="AR9" s="385"/>
      <c r="AS9" s="385"/>
      <c r="AT9" s="385"/>
      <c r="AU9" s="407"/>
      <c r="AV9" s="407"/>
      <c r="AW9" s="407"/>
      <c r="AX9" s="404"/>
      <c r="AY9" s="404"/>
      <c r="AZ9" s="404"/>
      <c r="BA9" s="404"/>
      <c r="BB9" s="404"/>
      <c r="BC9" s="404"/>
      <c r="BD9" s="403"/>
      <c r="BE9" s="404"/>
      <c r="BF9" s="404"/>
      <c r="BG9" s="407"/>
      <c r="BH9" s="407"/>
      <c r="BI9" s="407"/>
      <c r="BJ9" s="404"/>
      <c r="BK9" s="404"/>
      <c r="BL9" s="404"/>
      <c r="BM9" s="404"/>
      <c r="BN9" s="404"/>
      <c r="BO9" s="404"/>
      <c r="BP9" s="403"/>
      <c r="BQ9" s="404"/>
      <c r="BR9" s="404"/>
      <c r="BS9" s="407"/>
      <c r="BT9" s="407"/>
      <c r="BU9" s="407"/>
      <c r="BV9" s="404"/>
      <c r="BW9" s="404"/>
      <c r="BX9" s="404"/>
      <c r="BY9" s="404"/>
      <c r="BZ9" s="404"/>
      <c r="CA9" s="404"/>
      <c r="CB9" s="403"/>
      <c r="CC9" s="404"/>
      <c r="CD9" s="404"/>
      <c r="CF9" s="172" t="s">
        <v>138</v>
      </c>
      <c r="CG9" s="172" t="s">
        <v>139</v>
      </c>
      <c r="CK9" s="172" t="s">
        <v>138</v>
      </c>
      <c r="CL9" s="172" t="s">
        <v>138</v>
      </c>
      <c r="CM9" s="172" t="s">
        <v>139</v>
      </c>
      <c r="CN9" s="172" t="s">
        <v>139</v>
      </c>
      <c r="CZ9" s="173"/>
      <c r="DA9" s="173"/>
      <c r="DB9" s="174" t="s">
        <v>142</v>
      </c>
      <c r="DC9" s="174" t="s">
        <v>153</v>
      </c>
      <c r="DD9" s="174" t="s">
        <v>153</v>
      </c>
      <c r="DE9" s="173"/>
      <c r="DF9" s="173"/>
    </row>
    <row r="10" spans="1:110" s="177" customFormat="1" ht="282.75" customHeight="1" x14ac:dyDescent="0.25">
      <c r="A10" s="368" t="s">
        <v>614</v>
      </c>
      <c r="B10" s="369" t="s">
        <v>197</v>
      </c>
      <c r="C10" s="372" t="s">
        <v>605</v>
      </c>
      <c r="D10" s="383" t="s">
        <v>317</v>
      </c>
      <c r="E10" s="383" t="s">
        <v>924</v>
      </c>
      <c r="F10" s="369" t="s">
        <v>923</v>
      </c>
      <c r="G10" s="369" t="s">
        <v>923</v>
      </c>
      <c r="H10" s="369" t="s">
        <v>923</v>
      </c>
      <c r="I10" s="369" t="s">
        <v>923</v>
      </c>
      <c r="J10" s="383" t="s">
        <v>926</v>
      </c>
      <c r="K10" s="368" t="s">
        <v>677</v>
      </c>
      <c r="L10" s="383" t="s">
        <v>928</v>
      </c>
      <c r="M10" s="383" t="s">
        <v>929</v>
      </c>
      <c r="N10" s="368" t="s">
        <v>8</v>
      </c>
      <c r="O10" s="368" t="s">
        <v>14</v>
      </c>
      <c r="P10" s="379" t="str">
        <f>INDEX(Validacion!$C$15:$G$19,'Mapa de riesgo '!CF10:CF12,'Mapa de riesgo '!CG10:CG12)</f>
        <v>Extrema</v>
      </c>
      <c r="Q10" s="275" t="s">
        <v>932</v>
      </c>
      <c r="R10" s="188" t="s">
        <v>158</v>
      </c>
      <c r="S10" s="188" t="s">
        <v>58</v>
      </c>
      <c r="T10" s="188" t="s">
        <v>59</v>
      </c>
      <c r="U10" s="188" t="s">
        <v>60</v>
      </c>
      <c r="V10" s="188" t="s">
        <v>61</v>
      </c>
      <c r="W10" s="188" t="s">
        <v>62</v>
      </c>
      <c r="X10" s="188" t="s">
        <v>75</v>
      </c>
      <c r="Y10" s="188" t="s">
        <v>63</v>
      </c>
      <c r="Z10" s="203">
        <f t="shared" ref="Z10:Z18" si="0">IF(S10="Asignado",15,0)+IF(T10="Adecuado",15,0)+IF(U10="Oportuna",15,0)+IF(V10="Prevenir",15,IF(V10="Detectar",10,0))+IF(W10="Confiable",15,0)+IF(X10="Se investigan y resuelven oportunamente",15,0)+IF(Y10="Completa",10,IF(Y10="Incompleta",5,0))</f>
        <v>100</v>
      </c>
      <c r="AA10" s="206" t="str">
        <f>IF(Z10&gt;=96,"Fuerte",IF(OR(Z10=95,Z10&gt;=86),"Moderado","Débil"))</f>
        <v>Fuerte</v>
      </c>
      <c r="AB10" s="207" t="s">
        <v>141</v>
      </c>
      <c r="AC10" s="189">
        <f t="shared" ref="AC10:AC18" si="1">IF(AA10="Fuerte",100,IF(AA10="Moderado",50,0))+IF(AB10="Fuerte",100,IF(AB10="Moderado",50,0))</f>
        <v>200</v>
      </c>
      <c r="AD10" s="190" t="str">
        <f>IF(AND(AA10="Moderado",AB10="Moderado",AC10=100),"Moderado",IF(AC10=200,"Fuerte",IF(OR(AC10=150,),"Moderado","Débil")))</f>
        <v>Fuerte</v>
      </c>
      <c r="AE10" s="376">
        <f>(IF(AD10="Fuerte",100,IF(AD10="Moderado",50,0))+IF(AD11="Fuerte",100,IF(AD11="Moderado",50,0))+(IF(AD12="Fuerte",100,IF(AD12="Moderado",50,0)))/3)</f>
        <v>166.66666666666666</v>
      </c>
      <c r="AF10" s="377" t="str">
        <f>IF(AE10&gt;=100,"Fuerte",IF(OR(AE10=99,AE10&gt;=50),"Moderado","Débil"))</f>
        <v>Fuerte</v>
      </c>
      <c r="AG10" s="378" t="s">
        <v>150</v>
      </c>
      <c r="AH10" s="378" t="s">
        <v>150</v>
      </c>
      <c r="AI10" s="379" t="s">
        <v>643</v>
      </c>
      <c r="AJ10" s="379" t="s">
        <v>10</v>
      </c>
      <c r="AK10" s="379" t="s">
        <v>16</v>
      </c>
      <c r="AL10" s="379" t="str">
        <f>INDEX(Validacion!$C$15:$G$19,'Mapa de riesgo '!CK10:CK12,'Mapa de riesgo '!CM10:CM12)</f>
        <v>Baja</v>
      </c>
      <c r="AM10" s="380" t="s">
        <v>229</v>
      </c>
      <c r="AN10" s="284" t="s">
        <v>938</v>
      </c>
      <c r="AO10" s="284" t="s">
        <v>939</v>
      </c>
      <c r="AP10" s="282" t="s">
        <v>940</v>
      </c>
      <c r="AQ10" s="284" t="s">
        <v>941</v>
      </c>
      <c r="AR10" s="285">
        <v>43891</v>
      </c>
      <c r="AS10" s="285">
        <v>44196</v>
      </c>
      <c r="AT10" s="284" t="s">
        <v>942</v>
      </c>
      <c r="AU10" s="298" t="s">
        <v>943</v>
      </c>
      <c r="AV10" s="298" t="s">
        <v>944</v>
      </c>
      <c r="AW10" s="299">
        <v>0.33</v>
      </c>
      <c r="AX10" s="223"/>
      <c r="AY10" s="223"/>
      <c r="AZ10" s="223"/>
      <c r="BA10" s="223"/>
      <c r="BB10" s="279"/>
      <c r="BC10" s="223" t="s">
        <v>840</v>
      </c>
      <c r="BD10" s="223"/>
      <c r="BE10" s="223"/>
      <c r="BF10" s="223"/>
      <c r="BG10" s="295" t="s">
        <v>945</v>
      </c>
      <c r="BH10" s="295" t="s">
        <v>946</v>
      </c>
      <c r="BI10" s="297">
        <v>0.33</v>
      </c>
      <c r="BJ10" s="223" t="s">
        <v>666</v>
      </c>
      <c r="BK10" s="223" t="s">
        <v>979</v>
      </c>
      <c r="BL10" s="223" t="s">
        <v>664</v>
      </c>
      <c r="BM10" s="223" t="s">
        <v>665</v>
      </c>
      <c r="BN10" s="279">
        <v>44124</v>
      </c>
      <c r="BO10" s="223"/>
      <c r="BP10" s="223" t="s">
        <v>585</v>
      </c>
      <c r="BQ10" s="223" t="s">
        <v>980</v>
      </c>
      <c r="BR10" s="223" t="s">
        <v>980</v>
      </c>
      <c r="BS10" s="202"/>
      <c r="BT10" s="202"/>
      <c r="BU10" s="202"/>
      <c r="BV10" s="223"/>
      <c r="BW10" s="223"/>
      <c r="BX10" s="223"/>
      <c r="BY10" s="223"/>
      <c r="BZ10" s="223"/>
      <c r="CA10" s="223"/>
      <c r="CB10" s="223"/>
      <c r="CC10" s="223"/>
      <c r="CD10" s="223"/>
      <c r="CF10" s="368">
        <f>VLOOKUP(N10,Validacion!$I$15:$M$19,2,FALSE)</f>
        <v>4</v>
      </c>
      <c r="CG10" s="368">
        <f>VLOOKUP(O10,Validacion!$I$23:$J$27,2,FALSE)</f>
        <v>4</v>
      </c>
      <c r="CK10" s="369">
        <f>VLOOKUP($AJ10,Validacion!$I$15:$M$19,2,FALSE)</f>
        <v>2</v>
      </c>
      <c r="CL10" s="369"/>
      <c r="CM10" s="369">
        <f>VLOOKUP($AK10,Validacion!$I$23:$J$27,2,FALSE)</f>
        <v>2</v>
      </c>
      <c r="CN10" s="384"/>
    </row>
    <row r="11" spans="1:110" s="177" customFormat="1" ht="408.75" customHeight="1" x14ac:dyDescent="0.25">
      <c r="A11" s="368"/>
      <c r="B11" s="370"/>
      <c r="C11" s="372"/>
      <c r="D11" s="383"/>
      <c r="E11" s="383"/>
      <c r="F11" s="370"/>
      <c r="G11" s="370"/>
      <c r="H11" s="370"/>
      <c r="I11" s="370"/>
      <c r="J11" s="383"/>
      <c r="K11" s="368"/>
      <c r="L11" s="383"/>
      <c r="M11" s="383"/>
      <c r="N11" s="368"/>
      <c r="O11" s="368"/>
      <c r="P11" s="379"/>
      <c r="Q11" s="276" t="s">
        <v>933</v>
      </c>
      <c r="R11" s="188" t="s">
        <v>158</v>
      </c>
      <c r="S11" s="188" t="s">
        <v>58</v>
      </c>
      <c r="T11" s="188" t="s">
        <v>59</v>
      </c>
      <c r="U11" s="188" t="s">
        <v>60</v>
      </c>
      <c r="V11" s="188" t="s">
        <v>61</v>
      </c>
      <c r="W11" s="188" t="s">
        <v>62</v>
      </c>
      <c r="X11" s="188" t="s">
        <v>75</v>
      </c>
      <c r="Y11" s="188" t="s">
        <v>63</v>
      </c>
      <c r="Z11" s="203">
        <f t="shared" si="0"/>
        <v>100</v>
      </c>
      <c r="AA11" s="206" t="str">
        <f t="shared" ref="AA11:AA12" si="2">IF(Z11&gt;=96,"Fuerte",IF(OR(Z11=95,Z11&gt;=86),"Moderado","Débil"))</f>
        <v>Fuerte</v>
      </c>
      <c r="AB11" s="207" t="s">
        <v>15</v>
      </c>
      <c r="AC11" s="189">
        <f t="shared" si="1"/>
        <v>150</v>
      </c>
      <c r="AD11" s="190" t="str">
        <f t="shared" ref="AD11:AD12" si="3">IF(AND(AA11="Moderado",AB11="Moderado",AC11=100),"Moderado",IF(AC11=200,"Fuerte",IF(OR(AC11=150,),"Moderado","Débil")))</f>
        <v>Moderado</v>
      </c>
      <c r="AE11" s="376"/>
      <c r="AF11" s="377"/>
      <c r="AG11" s="378"/>
      <c r="AH11" s="378"/>
      <c r="AI11" s="379"/>
      <c r="AJ11" s="379"/>
      <c r="AK11" s="379"/>
      <c r="AL11" s="379"/>
      <c r="AM11" s="380"/>
      <c r="AN11" s="286" t="s">
        <v>947</v>
      </c>
      <c r="AO11" s="284" t="s">
        <v>948</v>
      </c>
      <c r="AP11" s="282" t="s">
        <v>949</v>
      </c>
      <c r="AQ11" s="284" t="s">
        <v>950</v>
      </c>
      <c r="AR11" s="285">
        <v>43891</v>
      </c>
      <c r="AS11" s="285">
        <v>44196</v>
      </c>
      <c r="AT11" s="284" t="s">
        <v>951</v>
      </c>
      <c r="AU11" s="298" t="s">
        <v>952</v>
      </c>
      <c r="AV11" s="298" t="s">
        <v>953</v>
      </c>
      <c r="AW11" s="299">
        <v>0.33</v>
      </c>
      <c r="AX11" s="223"/>
      <c r="AY11" s="223"/>
      <c r="AZ11" s="223"/>
      <c r="BA11" s="223"/>
      <c r="BB11" s="279"/>
      <c r="BC11" s="223"/>
      <c r="BD11" s="223"/>
      <c r="BE11" s="223"/>
      <c r="BF11" s="223"/>
      <c r="BG11" s="295" t="s">
        <v>954</v>
      </c>
      <c r="BH11" s="295" t="s">
        <v>955</v>
      </c>
      <c r="BI11" s="297">
        <v>0.33</v>
      </c>
      <c r="BJ11" s="223" t="s">
        <v>19</v>
      </c>
      <c r="BK11" s="223" t="s">
        <v>981</v>
      </c>
      <c r="BL11" s="223" t="s">
        <v>664</v>
      </c>
      <c r="BM11" s="223" t="s">
        <v>665</v>
      </c>
      <c r="BN11" s="279">
        <v>44124</v>
      </c>
      <c r="BO11" s="223"/>
      <c r="BP11" s="223" t="s">
        <v>585</v>
      </c>
      <c r="BQ11" s="223" t="s">
        <v>980</v>
      </c>
      <c r="BR11" s="223" t="s">
        <v>980</v>
      </c>
      <c r="BS11" s="202"/>
      <c r="BT11" s="202"/>
      <c r="BU11" s="202"/>
      <c r="BV11" s="223"/>
      <c r="BW11" s="223"/>
      <c r="BX11" s="223"/>
      <c r="BY11" s="223"/>
      <c r="BZ11" s="223"/>
      <c r="CA11" s="223"/>
      <c r="CB11" s="223"/>
      <c r="CC11" s="223"/>
      <c r="CD11" s="223"/>
      <c r="CF11" s="368"/>
      <c r="CG11" s="368"/>
      <c r="CK11" s="370"/>
      <c r="CL11" s="370"/>
      <c r="CM11" s="370"/>
      <c r="CN11" s="384"/>
    </row>
    <row r="12" spans="1:110" s="177" customFormat="1" ht="143.25" customHeight="1" x14ac:dyDescent="0.25">
      <c r="A12" s="368"/>
      <c r="B12" s="371"/>
      <c r="C12" s="372"/>
      <c r="D12" s="383"/>
      <c r="E12" s="383"/>
      <c r="F12" s="371"/>
      <c r="G12" s="371"/>
      <c r="H12" s="371"/>
      <c r="I12" s="371"/>
      <c r="J12" s="383"/>
      <c r="K12" s="368"/>
      <c r="L12" s="383"/>
      <c r="M12" s="383"/>
      <c r="N12" s="368"/>
      <c r="O12" s="368"/>
      <c r="P12" s="379"/>
      <c r="Q12" s="273" t="s">
        <v>934</v>
      </c>
      <c r="R12" s="188" t="s">
        <v>158</v>
      </c>
      <c r="S12" s="188" t="s">
        <v>58</v>
      </c>
      <c r="T12" s="188" t="s">
        <v>59</v>
      </c>
      <c r="U12" s="188" t="s">
        <v>60</v>
      </c>
      <c r="V12" s="188" t="s">
        <v>61</v>
      </c>
      <c r="W12" s="188" t="s">
        <v>62</v>
      </c>
      <c r="X12" s="188" t="s">
        <v>75</v>
      </c>
      <c r="Y12" s="188" t="s">
        <v>63</v>
      </c>
      <c r="Z12" s="203">
        <f t="shared" si="0"/>
        <v>100</v>
      </c>
      <c r="AA12" s="206" t="str">
        <f t="shared" si="2"/>
        <v>Fuerte</v>
      </c>
      <c r="AB12" s="207" t="s">
        <v>15</v>
      </c>
      <c r="AC12" s="189">
        <f t="shared" si="1"/>
        <v>150</v>
      </c>
      <c r="AD12" s="190" t="str">
        <f t="shared" si="3"/>
        <v>Moderado</v>
      </c>
      <c r="AE12" s="376"/>
      <c r="AF12" s="377"/>
      <c r="AG12" s="378"/>
      <c r="AH12" s="378"/>
      <c r="AI12" s="379"/>
      <c r="AJ12" s="379"/>
      <c r="AK12" s="379"/>
      <c r="AL12" s="379"/>
      <c r="AM12" s="380"/>
      <c r="AN12" s="281" t="s">
        <v>956</v>
      </c>
      <c r="AO12" s="281"/>
      <c r="AP12" s="281" t="s">
        <v>957</v>
      </c>
      <c r="AQ12" s="281"/>
      <c r="AR12" s="281"/>
      <c r="AS12" s="281"/>
      <c r="AT12" s="281"/>
      <c r="AU12" s="281"/>
      <c r="AV12" s="281"/>
      <c r="AW12" s="281"/>
      <c r="AX12" s="274"/>
      <c r="AY12" s="274"/>
      <c r="AZ12" s="274"/>
      <c r="BA12" s="274"/>
      <c r="BB12" s="274"/>
      <c r="BC12" s="274"/>
      <c r="BD12" s="274"/>
      <c r="BE12" s="274"/>
      <c r="BF12" s="274"/>
      <c r="BG12" s="296"/>
      <c r="BH12" s="296"/>
      <c r="BI12" s="296"/>
      <c r="BJ12" s="237"/>
      <c r="BK12" s="237"/>
      <c r="BL12" s="237"/>
      <c r="BM12" s="237"/>
      <c r="BN12" s="237"/>
      <c r="BO12" s="237"/>
      <c r="BP12" s="237"/>
      <c r="BQ12" s="237"/>
      <c r="BR12" s="237"/>
      <c r="BS12" s="202"/>
      <c r="BT12" s="202"/>
      <c r="BU12" s="202"/>
      <c r="BV12" s="237"/>
      <c r="BW12" s="237"/>
      <c r="BX12" s="237"/>
      <c r="BY12" s="237"/>
      <c r="BZ12" s="237"/>
      <c r="CA12" s="237"/>
      <c r="CB12" s="237"/>
      <c r="CC12" s="237"/>
      <c r="CD12" s="237"/>
      <c r="CF12" s="368"/>
      <c r="CG12" s="368"/>
      <c r="CK12" s="370"/>
      <c r="CL12" s="370"/>
      <c r="CM12" s="370"/>
      <c r="CN12" s="384"/>
    </row>
    <row r="13" spans="1:110" s="177" customFormat="1" ht="240" customHeight="1" x14ac:dyDescent="0.25">
      <c r="A13" s="368" t="s">
        <v>614</v>
      </c>
      <c r="B13" s="369" t="s">
        <v>197</v>
      </c>
      <c r="C13" s="372" t="s">
        <v>605</v>
      </c>
      <c r="D13" s="383" t="s">
        <v>317</v>
      </c>
      <c r="E13" s="373" t="s">
        <v>925</v>
      </c>
      <c r="F13" s="369" t="s">
        <v>923</v>
      </c>
      <c r="G13" s="369" t="s">
        <v>923</v>
      </c>
      <c r="H13" s="369" t="s">
        <v>923</v>
      </c>
      <c r="I13" s="369" t="s">
        <v>923</v>
      </c>
      <c r="J13" s="373" t="s">
        <v>927</v>
      </c>
      <c r="K13" s="368" t="s">
        <v>677</v>
      </c>
      <c r="L13" s="373" t="s">
        <v>930</v>
      </c>
      <c r="M13" s="373" t="s">
        <v>931</v>
      </c>
      <c r="N13" s="368" t="s">
        <v>8</v>
      </c>
      <c r="O13" s="368" t="s">
        <v>14</v>
      </c>
      <c r="P13" s="379" t="str">
        <f>INDEX(Validacion!$C$15:$G$19,'Mapa de riesgo '!CF13:CF15,'Mapa de riesgo '!CG13:CG15)</f>
        <v>Extrema</v>
      </c>
      <c r="Q13" s="277" t="s">
        <v>935</v>
      </c>
      <c r="R13" s="188" t="s">
        <v>158</v>
      </c>
      <c r="S13" s="188" t="s">
        <v>58</v>
      </c>
      <c r="T13" s="188" t="s">
        <v>59</v>
      </c>
      <c r="U13" s="188" t="s">
        <v>60</v>
      </c>
      <c r="V13" s="188" t="s">
        <v>61</v>
      </c>
      <c r="W13" s="188" t="s">
        <v>62</v>
      </c>
      <c r="X13" s="188" t="s">
        <v>75</v>
      </c>
      <c r="Y13" s="188" t="s">
        <v>63</v>
      </c>
      <c r="Z13" s="203">
        <f t="shared" si="0"/>
        <v>100</v>
      </c>
      <c r="AA13" s="206" t="str">
        <f t="shared" ref="AA13:AA18" si="4">IF(Z13&gt;=96,"Fuerte",IF(OR(Z13=95,Z13&gt;=86),"Moderado","Débil"))</f>
        <v>Fuerte</v>
      </c>
      <c r="AB13" s="207" t="s">
        <v>133</v>
      </c>
      <c r="AC13" s="189">
        <f t="shared" si="1"/>
        <v>100</v>
      </c>
      <c r="AD13" s="190" t="str">
        <f t="shared" ref="AD13:AD18" si="5">IF(AND(AA13="Moderado",AB13="Moderado",AC13=100),"Moderado",IF(AC13=200,"Fuerte",IF(OR(AC13=150,),"Moderado","Débil")))</f>
        <v>Débil</v>
      </c>
      <c r="AE13" s="376">
        <f>(IF(AD13="Fuerte",100,IF(AD13="Moderado",50,0))+IF(AD14="Fuerte",100,IF(AD14="Moderado",50,0))+(IF(AD15="Fuerte",100,IF(AD15="Moderado",50,0)))/3)</f>
        <v>116.66666666666667</v>
      </c>
      <c r="AF13" s="377" t="str">
        <f>IF(AE13&gt;=100,"Fuerte",IF(OR(AE13=99,AE13&gt;=50),"Moderado","Débil"))</f>
        <v>Fuerte</v>
      </c>
      <c r="AG13" s="378"/>
      <c r="AH13" s="378"/>
      <c r="AI13" s="379" t="s">
        <v>643</v>
      </c>
      <c r="AJ13" s="379" t="s">
        <v>10</v>
      </c>
      <c r="AK13" s="379" t="s">
        <v>16</v>
      </c>
      <c r="AL13" s="379" t="str">
        <f>INDEX(Validacion!$C$15:$G$19,'Mapa de riesgo '!CK13:CK15,'Mapa de riesgo '!CM13:CM15)</f>
        <v>Baja</v>
      </c>
      <c r="AM13" s="380" t="s">
        <v>229</v>
      </c>
      <c r="AN13" s="291" t="s">
        <v>958</v>
      </c>
      <c r="AO13" s="291" t="s">
        <v>959</v>
      </c>
      <c r="AP13" s="293" t="s">
        <v>960</v>
      </c>
      <c r="AQ13" s="291" t="s">
        <v>950</v>
      </c>
      <c r="AR13" s="272">
        <v>43891</v>
      </c>
      <c r="AS13" s="292">
        <v>44196</v>
      </c>
      <c r="AT13" s="290"/>
      <c r="AU13" s="280" t="s">
        <v>961</v>
      </c>
      <c r="AV13" s="280" t="s">
        <v>962</v>
      </c>
      <c r="AW13" s="294">
        <v>0.33</v>
      </c>
      <c r="AX13" s="274"/>
      <c r="AY13" s="274"/>
      <c r="AZ13" s="274"/>
      <c r="BA13" s="274"/>
      <c r="BB13" s="274"/>
      <c r="BC13" s="274"/>
      <c r="BD13" s="274"/>
      <c r="BE13" s="274"/>
      <c r="BF13" s="274"/>
      <c r="BG13" s="296"/>
      <c r="BH13" s="296"/>
      <c r="BI13" s="296"/>
      <c r="BJ13" s="237"/>
      <c r="BK13" s="237"/>
      <c r="BL13" s="237"/>
      <c r="BM13" s="237"/>
      <c r="BN13" s="237"/>
      <c r="BO13" s="237"/>
      <c r="BP13" s="237"/>
      <c r="BQ13" s="237"/>
      <c r="BR13" s="237"/>
      <c r="BS13" s="202"/>
      <c r="BT13" s="202"/>
      <c r="BU13" s="202"/>
      <c r="BV13" s="237"/>
      <c r="BW13" s="237"/>
      <c r="BX13" s="237"/>
      <c r="BY13" s="237"/>
      <c r="BZ13" s="237"/>
      <c r="CA13" s="237"/>
      <c r="CB13" s="237"/>
      <c r="CC13" s="237"/>
      <c r="CD13" s="237"/>
      <c r="CF13" s="368">
        <f>VLOOKUP(N13,Validacion!$I$15:$M$19,2,FALSE)</f>
        <v>4</v>
      </c>
      <c r="CG13" s="368">
        <f>VLOOKUP(O13,Validacion!$I$23:$J$27,2,FALSE)</f>
        <v>4</v>
      </c>
      <c r="CK13" s="369">
        <f>VLOOKUP($AJ13,Validacion!$I$15:$M$19,2,FALSE)</f>
        <v>2</v>
      </c>
      <c r="CL13" s="368"/>
      <c r="CM13" s="369">
        <f>VLOOKUP($AK13,Validacion!$I$23:$J$27,2,FALSE)</f>
        <v>2</v>
      </c>
      <c r="CN13" s="368"/>
    </row>
    <row r="14" spans="1:110" s="177" customFormat="1" ht="202.5" customHeight="1" x14ac:dyDescent="0.25">
      <c r="A14" s="368"/>
      <c r="B14" s="370"/>
      <c r="C14" s="372"/>
      <c r="D14" s="383"/>
      <c r="E14" s="374"/>
      <c r="F14" s="370"/>
      <c r="G14" s="370"/>
      <c r="H14" s="370"/>
      <c r="I14" s="370"/>
      <c r="J14" s="374"/>
      <c r="K14" s="368"/>
      <c r="L14" s="374"/>
      <c r="M14" s="374"/>
      <c r="N14" s="368"/>
      <c r="O14" s="368"/>
      <c r="P14" s="379"/>
      <c r="Q14" s="277" t="s">
        <v>936</v>
      </c>
      <c r="R14" s="188" t="s">
        <v>158</v>
      </c>
      <c r="S14" s="188" t="s">
        <v>58</v>
      </c>
      <c r="T14" s="188" t="s">
        <v>59</v>
      </c>
      <c r="U14" s="188" t="s">
        <v>60</v>
      </c>
      <c r="V14" s="188" t="s">
        <v>61</v>
      </c>
      <c r="W14" s="188" t="s">
        <v>62</v>
      </c>
      <c r="X14" s="188" t="s">
        <v>75</v>
      </c>
      <c r="Y14" s="188" t="s">
        <v>63</v>
      </c>
      <c r="Z14" s="203">
        <f t="shared" si="0"/>
        <v>100</v>
      </c>
      <c r="AA14" s="206" t="str">
        <f t="shared" si="4"/>
        <v>Fuerte</v>
      </c>
      <c r="AB14" s="207" t="s">
        <v>141</v>
      </c>
      <c r="AC14" s="189">
        <f t="shared" si="1"/>
        <v>200</v>
      </c>
      <c r="AD14" s="190" t="str">
        <f t="shared" si="5"/>
        <v>Fuerte</v>
      </c>
      <c r="AE14" s="376"/>
      <c r="AF14" s="377"/>
      <c r="AG14" s="378"/>
      <c r="AH14" s="378"/>
      <c r="AI14" s="379"/>
      <c r="AJ14" s="379"/>
      <c r="AK14" s="379"/>
      <c r="AL14" s="379"/>
      <c r="AM14" s="380"/>
      <c r="AN14" s="288" t="s">
        <v>963</v>
      </c>
      <c r="AO14" s="289" t="s">
        <v>964</v>
      </c>
      <c r="AP14" s="282"/>
      <c r="AQ14" s="284" t="s">
        <v>965</v>
      </c>
      <c r="AR14" s="285">
        <v>43891</v>
      </c>
      <c r="AS14" s="285">
        <v>44196</v>
      </c>
      <c r="AT14" s="284" t="s">
        <v>966</v>
      </c>
      <c r="AU14" s="298" t="s">
        <v>967</v>
      </c>
      <c r="AV14" s="298" t="s">
        <v>968</v>
      </c>
      <c r="AW14" s="299">
        <v>0</v>
      </c>
      <c r="AX14" s="274"/>
      <c r="AY14" s="274"/>
      <c r="AZ14" s="274"/>
      <c r="BA14" s="274"/>
      <c r="BB14" s="274"/>
      <c r="BC14" s="274"/>
      <c r="BD14" s="274"/>
      <c r="BE14" s="274"/>
      <c r="BF14" s="274"/>
      <c r="BG14" s="295" t="s">
        <v>969</v>
      </c>
      <c r="BH14" s="295" t="s">
        <v>970</v>
      </c>
      <c r="BI14" s="297">
        <v>0.33</v>
      </c>
      <c r="BJ14" s="237" t="s">
        <v>19</v>
      </c>
      <c r="BK14" s="237" t="s">
        <v>982</v>
      </c>
      <c r="BL14" s="237" t="s">
        <v>664</v>
      </c>
      <c r="BM14" s="237" t="s">
        <v>665</v>
      </c>
      <c r="BN14" s="279">
        <v>44124</v>
      </c>
      <c r="BO14" s="237"/>
      <c r="BP14" s="237" t="s">
        <v>585</v>
      </c>
      <c r="BQ14" s="237" t="s">
        <v>980</v>
      </c>
      <c r="BR14" s="237" t="s">
        <v>980</v>
      </c>
      <c r="BS14" s="202"/>
      <c r="BT14" s="202"/>
      <c r="BU14" s="202"/>
      <c r="BV14" s="237"/>
      <c r="BW14" s="237"/>
      <c r="BX14" s="237"/>
      <c r="BY14" s="237"/>
      <c r="BZ14" s="237"/>
      <c r="CA14" s="237"/>
      <c r="CB14" s="237"/>
      <c r="CC14" s="237"/>
      <c r="CD14" s="237"/>
      <c r="CF14" s="368"/>
      <c r="CG14" s="368"/>
      <c r="CK14" s="370"/>
      <c r="CL14" s="368"/>
      <c r="CM14" s="370"/>
      <c r="CN14" s="368"/>
    </row>
    <row r="15" spans="1:110" s="177" customFormat="1" ht="258" customHeight="1" x14ac:dyDescent="0.25">
      <c r="A15" s="368"/>
      <c r="B15" s="371"/>
      <c r="C15" s="372"/>
      <c r="D15" s="383"/>
      <c r="E15" s="375"/>
      <c r="F15" s="371"/>
      <c r="G15" s="371"/>
      <c r="H15" s="371"/>
      <c r="I15" s="371"/>
      <c r="J15" s="375"/>
      <c r="K15" s="368"/>
      <c r="L15" s="375"/>
      <c r="M15" s="375"/>
      <c r="N15" s="368"/>
      <c r="O15" s="368"/>
      <c r="P15" s="379"/>
      <c r="Q15" s="278" t="s">
        <v>937</v>
      </c>
      <c r="R15" s="188" t="s">
        <v>158</v>
      </c>
      <c r="S15" s="188" t="s">
        <v>58</v>
      </c>
      <c r="T15" s="188" t="s">
        <v>59</v>
      </c>
      <c r="U15" s="188" t="s">
        <v>60</v>
      </c>
      <c r="V15" s="188" t="s">
        <v>61</v>
      </c>
      <c r="W15" s="188" t="s">
        <v>62</v>
      </c>
      <c r="X15" s="188" t="s">
        <v>75</v>
      </c>
      <c r="Y15" s="188" t="s">
        <v>63</v>
      </c>
      <c r="Z15" s="203">
        <f t="shared" si="0"/>
        <v>100</v>
      </c>
      <c r="AA15" s="206" t="str">
        <f t="shared" si="4"/>
        <v>Fuerte</v>
      </c>
      <c r="AB15" s="207" t="s">
        <v>15</v>
      </c>
      <c r="AC15" s="189">
        <f t="shared" si="1"/>
        <v>150</v>
      </c>
      <c r="AD15" s="190" t="str">
        <f t="shared" si="5"/>
        <v>Moderado</v>
      </c>
      <c r="AE15" s="376"/>
      <c r="AF15" s="377"/>
      <c r="AG15" s="378"/>
      <c r="AH15" s="378"/>
      <c r="AI15" s="379"/>
      <c r="AJ15" s="379"/>
      <c r="AK15" s="379"/>
      <c r="AL15" s="379"/>
      <c r="AM15" s="380"/>
      <c r="AN15" s="287" t="s">
        <v>971</v>
      </c>
      <c r="AO15" s="284" t="s">
        <v>972</v>
      </c>
      <c r="AP15" s="282" t="s">
        <v>973</v>
      </c>
      <c r="AQ15" s="284" t="s">
        <v>950</v>
      </c>
      <c r="AR15" s="285">
        <v>43891</v>
      </c>
      <c r="AS15" s="285">
        <v>44196</v>
      </c>
      <c r="AT15" s="283" t="s">
        <v>974</v>
      </c>
      <c r="AU15" s="298" t="s">
        <v>975</v>
      </c>
      <c r="AV15" s="298" t="s">
        <v>976</v>
      </c>
      <c r="AW15" s="299">
        <v>0.33</v>
      </c>
      <c r="AX15" s="274"/>
      <c r="AY15" s="274"/>
      <c r="AZ15" s="274"/>
      <c r="BA15" s="274"/>
      <c r="BB15" s="274"/>
      <c r="BC15" s="274"/>
      <c r="BD15" s="274"/>
      <c r="BE15" s="274"/>
      <c r="BF15" s="274"/>
      <c r="BG15" s="295" t="s">
        <v>977</v>
      </c>
      <c r="BH15" s="295" t="s">
        <v>978</v>
      </c>
      <c r="BI15" s="297">
        <v>0.33</v>
      </c>
      <c r="BJ15" s="237" t="s">
        <v>19</v>
      </c>
      <c r="BK15" s="300" t="s">
        <v>983</v>
      </c>
      <c r="BL15" s="300" t="s">
        <v>664</v>
      </c>
      <c r="BM15" s="300" t="s">
        <v>665</v>
      </c>
      <c r="BN15" s="279">
        <v>44124</v>
      </c>
      <c r="BO15" s="237"/>
      <c r="BP15" s="300" t="s">
        <v>585</v>
      </c>
      <c r="BQ15" s="300" t="s">
        <v>980</v>
      </c>
      <c r="BR15" s="300" t="s">
        <v>980</v>
      </c>
      <c r="BS15" s="202"/>
      <c r="BT15" s="202"/>
      <c r="BU15" s="202"/>
      <c r="BV15" s="237"/>
      <c r="BW15" s="237"/>
      <c r="BX15" s="237"/>
      <c r="BY15" s="237"/>
      <c r="BZ15" s="237"/>
      <c r="CA15" s="237"/>
      <c r="CB15" s="237"/>
      <c r="CC15" s="237"/>
      <c r="CD15" s="237"/>
      <c r="CF15" s="368"/>
      <c r="CG15" s="368"/>
      <c r="CK15" s="370"/>
      <c r="CL15" s="368"/>
      <c r="CM15" s="370"/>
      <c r="CN15" s="368"/>
    </row>
    <row r="16" spans="1:110" s="177" customFormat="1" ht="78" customHeight="1" x14ac:dyDescent="0.25">
      <c r="A16" s="368"/>
      <c r="B16" s="369"/>
      <c r="C16" s="372"/>
      <c r="D16" s="368"/>
      <c r="E16" s="368"/>
      <c r="F16" s="368"/>
      <c r="G16" s="368"/>
      <c r="H16" s="368"/>
      <c r="I16" s="368"/>
      <c r="J16" s="368"/>
      <c r="K16" s="368"/>
      <c r="L16" s="368"/>
      <c r="M16" s="368"/>
      <c r="N16" s="368" t="s">
        <v>7</v>
      </c>
      <c r="O16" s="368" t="s">
        <v>13</v>
      </c>
      <c r="P16" s="379" t="str">
        <f>INDEX(Validacion!$C$15:$G$19,'Mapa de riesgo '!CF16:CF18,'Mapa de riesgo '!CG16:CG18)</f>
        <v>Extrema</v>
      </c>
      <c r="Q16" s="175"/>
      <c r="R16" s="188" t="s">
        <v>158</v>
      </c>
      <c r="S16" s="188" t="s">
        <v>58</v>
      </c>
      <c r="T16" s="188" t="s">
        <v>59</v>
      </c>
      <c r="U16" s="188" t="s">
        <v>60</v>
      </c>
      <c r="V16" s="188" t="s">
        <v>61</v>
      </c>
      <c r="W16" s="188" t="s">
        <v>62</v>
      </c>
      <c r="X16" s="188" t="s">
        <v>75</v>
      </c>
      <c r="Y16" s="188" t="s">
        <v>63</v>
      </c>
      <c r="Z16" s="203">
        <f t="shared" si="0"/>
        <v>100</v>
      </c>
      <c r="AA16" s="206" t="str">
        <f t="shared" si="4"/>
        <v>Fuerte</v>
      </c>
      <c r="AB16" s="207" t="s">
        <v>141</v>
      </c>
      <c r="AC16" s="189">
        <f t="shared" si="1"/>
        <v>200</v>
      </c>
      <c r="AD16" s="190" t="str">
        <f t="shared" si="5"/>
        <v>Fuerte</v>
      </c>
      <c r="AE16" s="376">
        <f>(IF(AD16="Fuerte",100,IF(AD16="Moderado",50,0))+IF(AD17="Fuerte",100,IF(AD17="Moderado",50,0))+(IF(AD18="Fuerte",100,IF(AD18="Moderado",50,0)))/3)</f>
        <v>233.33333333333334</v>
      </c>
      <c r="AF16" s="377" t="str">
        <f>IF(AE16&gt;=100,"Fuerte",IF(OR(AE16=99,AE16&gt;=50),"Moderado","Débil"))</f>
        <v>Fuerte</v>
      </c>
      <c r="AG16" s="378"/>
      <c r="AH16" s="378"/>
      <c r="AI16" s="379"/>
      <c r="AJ16" s="379" t="s">
        <v>9</v>
      </c>
      <c r="AK16" s="379" t="s">
        <v>16</v>
      </c>
      <c r="AL16" s="379" t="str">
        <f>INDEX(Validacion!$C$15:$G$19,'Mapa de riesgo '!CK16:CK18,'Mapa de riesgo '!CM16:CM18)</f>
        <v>Moderada</v>
      </c>
      <c r="AM16" s="380"/>
      <c r="AN16" s="175"/>
      <c r="AO16" s="175"/>
      <c r="AP16" s="219"/>
      <c r="AQ16" s="202"/>
      <c r="AR16" s="84"/>
      <c r="AS16" s="84"/>
      <c r="AT16" s="202"/>
      <c r="AU16" s="202"/>
      <c r="AV16" s="202"/>
      <c r="AW16" s="202"/>
      <c r="AX16" s="233"/>
      <c r="AY16" s="233"/>
      <c r="AZ16" s="233"/>
      <c r="BA16" s="233"/>
      <c r="BB16" s="233"/>
      <c r="BC16" s="233"/>
      <c r="BD16" s="233"/>
      <c r="BE16" s="233"/>
      <c r="BF16" s="233"/>
      <c r="BG16" s="202"/>
      <c r="BH16" s="202"/>
      <c r="BI16" s="202"/>
      <c r="BJ16" s="237"/>
      <c r="BK16" s="237"/>
      <c r="BL16" s="237"/>
      <c r="BM16" s="237"/>
      <c r="BN16" s="237"/>
      <c r="BO16" s="237"/>
      <c r="BP16" s="237"/>
      <c r="BQ16" s="237"/>
      <c r="BR16" s="237"/>
      <c r="BS16" s="202"/>
      <c r="BT16" s="202"/>
      <c r="BU16" s="202"/>
      <c r="BV16" s="237"/>
      <c r="BW16" s="237"/>
      <c r="BX16" s="237"/>
      <c r="BY16" s="237"/>
      <c r="BZ16" s="237"/>
      <c r="CA16" s="237"/>
      <c r="CB16" s="237"/>
      <c r="CC16" s="237"/>
      <c r="CD16" s="237"/>
      <c r="CF16" s="368">
        <f>VLOOKUP(N16,Validacion!$I$15:$M$19,2,FALSE)</f>
        <v>5</v>
      </c>
      <c r="CG16" s="368">
        <f>VLOOKUP(O16,Validacion!$I$23:$J$27,2,FALSE)</f>
        <v>5</v>
      </c>
      <c r="CK16" s="369">
        <f>VLOOKUP($AJ16,Validacion!$I$15:$M$19,2,FALSE)</f>
        <v>3</v>
      </c>
      <c r="CL16" s="381"/>
      <c r="CM16" s="369">
        <f>VLOOKUP($AK16,Validacion!$I$23:$J$27,2,FALSE)</f>
        <v>2</v>
      </c>
      <c r="CN16" s="187"/>
    </row>
    <row r="17" spans="1:110" s="177" customFormat="1" ht="78" customHeight="1" x14ac:dyDescent="0.25">
      <c r="A17" s="368"/>
      <c r="B17" s="370"/>
      <c r="C17" s="372"/>
      <c r="D17" s="368"/>
      <c r="E17" s="368"/>
      <c r="F17" s="368"/>
      <c r="G17" s="368"/>
      <c r="H17" s="368"/>
      <c r="I17" s="368"/>
      <c r="J17" s="368"/>
      <c r="K17" s="368"/>
      <c r="L17" s="368"/>
      <c r="M17" s="368"/>
      <c r="N17" s="368"/>
      <c r="O17" s="368"/>
      <c r="P17" s="379"/>
      <c r="Q17" s="175"/>
      <c r="R17" s="188" t="s">
        <v>158</v>
      </c>
      <c r="S17" s="188" t="s">
        <v>58</v>
      </c>
      <c r="T17" s="188" t="s">
        <v>59</v>
      </c>
      <c r="U17" s="188" t="s">
        <v>60</v>
      </c>
      <c r="V17" s="188" t="s">
        <v>61</v>
      </c>
      <c r="W17" s="188" t="s">
        <v>62</v>
      </c>
      <c r="X17" s="188" t="s">
        <v>75</v>
      </c>
      <c r="Y17" s="188" t="s">
        <v>63</v>
      </c>
      <c r="Z17" s="203">
        <f t="shared" si="0"/>
        <v>100</v>
      </c>
      <c r="AA17" s="206" t="str">
        <f t="shared" si="4"/>
        <v>Fuerte</v>
      </c>
      <c r="AB17" s="207" t="s">
        <v>141</v>
      </c>
      <c r="AC17" s="189">
        <f t="shared" si="1"/>
        <v>200</v>
      </c>
      <c r="AD17" s="190" t="str">
        <f t="shared" si="5"/>
        <v>Fuerte</v>
      </c>
      <c r="AE17" s="376"/>
      <c r="AF17" s="377"/>
      <c r="AG17" s="378"/>
      <c r="AH17" s="378"/>
      <c r="AI17" s="379"/>
      <c r="AJ17" s="379"/>
      <c r="AK17" s="379"/>
      <c r="AL17" s="379"/>
      <c r="AM17" s="380"/>
      <c r="AN17" s="175"/>
      <c r="AO17" s="175"/>
      <c r="AP17" s="219"/>
      <c r="AQ17" s="202"/>
      <c r="AR17" s="84"/>
      <c r="AS17" s="84"/>
      <c r="AT17" s="202"/>
      <c r="AU17" s="202"/>
      <c r="AV17" s="202"/>
      <c r="AW17" s="202"/>
      <c r="AX17" s="233"/>
      <c r="AY17" s="233"/>
      <c r="AZ17" s="233"/>
      <c r="BA17" s="233"/>
      <c r="BB17" s="233"/>
      <c r="BC17" s="233"/>
      <c r="BD17" s="233"/>
      <c r="BE17" s="233"/>
      <c r="BF17" s="233"/>
      <c r="BG17" s="202"/>
      <c r="BH17" s="202"/>
      <c r="BI17" s="202"/>
      <c r="BJ17" s="237"/>
      <c r="BK17" s="237"/>
      <c r="BL17" s="237"/>
      <c r="BM17" s="237"/>
      <c r="BN17" s="237"/>
      <c r="BO17" s="237"/>
      <c r="BP17" s="237"/>
      <c r="BQ17" s="237"/>
      <c r="BR17" s="237"/>
      <c r="BS17" s="202"/>
      <c r="BT17" s="202"/>
      <c r="BU17" s="202"/>
      <c r="BV17" s="237"/>
      <c r="BW17" s="237"/>
      <c r="BX17" s="237"/>
      <c r="BY17" s="237"/>
      <c r="BZ17" s="237"/>
      <c r="CA17" s="237"/>
      <c r="CB17" s="237"/>
      <c r="CC17" s="237"/>
      <c r="CD17" s="237"/>
      <c r="CF17" s="368"/>
      <c r="CG17" s="368"/>
      <c r="CK17" s="370"/>
      <c r="CL17" s="382"/>
      <c r="CM17" s="370"/>
      <c r="CN17" s="187"/>
    </row>
    <row r="18" spans="1:110" s="177" customFormat="1" ht="78" customHeight="1" x14ac:dyDescent="0.25">
      <c r="A18" s="368"/>
      <c r="B18" s="371"/>
      <c r="C18" s="372"/>
      <c r="D18" s="368"/>
      <c r="E18" s="368"/>
      <c r="F18" s="368"/>
      <c r="G18" s="368"/>
      <c r="H18" s="368"/>
      <c r="I18" s="368"/>
      <c r="J18" s="368"/>
      <c r="K18" s="368"/>
      <c r="L18" s="368"/>
      <c r="M18" s="368"/>
      <c r="N18" s="368"/>
      <c r="O18" s="368"/>
      <c r="P18" s="379"/>
      <c r="Q18" s="175"/>
      <c r="R18" s="188" t="s">
        <v>158</v>
      </c>
      <c r="S18" s="188" t="s">
        <v>58</v>
      </c>
      <c r="T18" s="188" t="s">
        <v>59</v>
      </c>
      <c r="U18" s="188" t="s">
        <v>60</v>
      </c>
      <c r="V18" s="188" t="s">
        <v>61</v>
      </c>
      <c r="W18" s="188" t="s">
        <v>62</v>
      </c>
      <c r="X18" s="188" t="s">
        <v>75</v>
      </c>
      <c r="Y18" s="188" t="s">
        <v>63</v>
      </c>
      <c r="Z18" s="203">
        <f t="shared" si="0"/>
        <v>100</v>
      </c>
      <c r="AA18" s="206" t="str">
        <f t="shared" si="4"/>
        <v>Fuerte</v>
      </c>
      <c r="AB18" s="207" t="s">
        <v>141</v>
      </c>
      <c r="AC18" s="189">
        <f t="shared" si="1"/>
        <v>200</v>
      </c>
      <c r="AD18" s="190" t="str">
        <f t="shared" si="5"/>
        <v>Fuerte</v>
      </c>
      <c r="AE18" s="376"/>
      <c r="AF18" s="377"/>
      <c r="AG18" s="378"/>
      <c r="AH18" s="378"/>
      <c r="AI18" s="379"/>
      <c r="AJ18" s="379"/>
      <c r="AK18" s="379"/>
      <c r="AL18" s="379"/>
      <c r="AM18" s="380"/>
      <c r="AN18" s="175"/>
      <c r="AO18" s="175"/>
      <c r="AP18" s="219"/>
      <c r="AQ18" s="202"/>
      <c r="AR18" s="84"/>
      <c r="AS18" s="84"/>
      <c r="AT18" s="202"/>
      <c r="AU18" s="202"/>
      <c r="AV18" s="202"/>
      <c r="AW18" s="202"/>
      <c r="AX18" s="233"/>
      <c r="AY18" s="233"/>
      <c r="AZ18" s="233"/>
      <c r="BA18" s="233"/>
      <c r="BB18" s="233"/>
      <c r="BC18" s="233"/>
      <c r="BD18" s="233"/>
      <c r="BE18" s="233"/>
      <c r="BF18" s="233"/>
      <c r="BG18" s="202"/>
      <c r="BH18" s="202"/>
      <c r="BI18" s="202"/>
      <c r="BJ18" s="237"/>
      <c r="BK18" s="237"/>
      <c r="BL18" s="237"/>
      <c r="BM18" s="237"/>
      <c r="BN18" s="237"/>
      <c r="BO18" s="237"/>
      <c r="BP18" s="237"/>
      <c r="BQ18" s="237"/>
      <c r="BR18" s="237"/>
      <c r="BS18" s="202"/>
      <c r="BT18" s="202"/>
      <c r="BU18" s="202"/>
      <c r="BV18" s="237"/>
      <c r="BW18" s="237"/>
      <c r="BX18" s="237"/>
      <c r="BY18" s="237"/>
      <c r="BZ18" s="237"/>
      <c r="CA18" s="237"/>
      <c r="CB18" s="237"/>
      <c r="CC18" s="237"/>
      <c r="CD18" s="237"/>
      <c r="CF18" s="368"/>
      <c r="CG18" s="368"/>
      <c r="CK18" s="370"/>
      <c r="CL18" s="382"/>
      <c r="CM18" s="370"/>
      <c r="CN18" s="187"/>
    </row>
    <row r="19" spans="1:110" s="177" customFormat="1" ht="74.25" customHeight="1" x14ac:dyDescent="0.25">
      <c r="A19" s="227"/>
      <c r="B19" s="202"/>
      <c r="C19" s="184"/>
      <c r="D19" s="202"/>
      <c r="E19" s="202"/>
      <c r="F19" s="202"/>
      <c r="G19" s="202"/>
      <c r="H19" s="202"/>
      <c r="I19" s="202"/>
      <c r="J19" s="202"/>
      <c r="K19" s="203"/>
      <c r="L19" s="202"/>
      <c r="M19" s="202"/>
      <c r="N19" s="203"/>
      <c r="O19" s="203"/>
      <c r="P19" s="204"/>
      <c r="Q19" s="175"/>
      <c r="R19" s="208"/>
      <c r="S19" s="208"/>
      <c r="T19" s="208"/>
      <c r="U19" s="208"/>
      <c r="V19" s="208"/>
      <c r="W19" s="208"/>
      <c r="X19" s="208"/>
      <c r="Y19" s="208"/>
      <c r="Z19" s="203"/>
      <c r="AA19" s="204"/>
      <c r="AB19" s="203"/>
      <c r="AC19" s="176"/>
      <c r="AD19" s="179"/>
      <c r="AE19" s="205"/>
      <c r="AF19" s="204"/>
      <c r="AG19" s="203"/>
      <c r="AH19" s="203"/>
      <c r="AI19" s="303"/>
      <c r="AJ19" s="204"/>
      <c r="AK19" s="204"/>
      <c r="AL19" s="204"/>
      <c r="AM19" s="208"/>
      <c r="AN19" s="175"/>
      <c r="AO19" s="175"/>
      <c r="AP19" s="219"/>
      <c r="AQ19" s="202"/>
      <c r="AR19" s="84"/>
      <c r="AS19" s="84"/>
      <c r="AT19" s="202"/>
      <c r="AU19" s="202"/>
      <c r="AV19" s="202"/>
      <c r="AW19" s="202"/>
      <c r="AX19" s="233"/>
      <c r="AY19" s="233"/>
      <c r="AZ19" s="233"/>
      <c r="BA19" s="233"/>
      <c r="BB19" s="233"/>
      <c r="BC19" s="233"/>
      <c r="BD19" s="233"/>
      <c r="BE19" s="233"/>
      <c r="BF19" s="233"/>
      <c r="BG19" s="202"/>
      <c r="BH19" s="202"/>
      <c r="BI19" s="202"/>
      <c r="BJ19" s="237"/>
      <c r="BK19" s="237"/>
      <c r="BL19" s="237"/>
      <c r="BM19" s="237"/>
      <c r="BN19" s="237"/>
      <c r="BO19" s="237"/>
      <c r="BP19" s="237"/>
      <c r="BQ19" s="237"/>
      <c r="BR19" s="237"/>
      <c r="BS19" s="202"/>
      <c r="BT19" s="202"/>
      <c r="BU19" s="202"/>
      <c r="BV19" s="237"/>
      <c r="BW19" s="237"/>
      <c r="BX19" s="237"/>
      <c r="BY19" s="237"/>
      <c r="BZ19" s="237"/>
      <c r="CA19" s="237"/>
      <c r="CB19" s="237"/>
      <c r="CC19" s="237"/>
      <c r="CD19" s="237"/>
      <c r="CF19" s="186"/>
      <c r="CG19" s="186"/>
      <c r="CK19" s="186"/>
      <c r="CL19" s="186"/>
      <c r="CM19" s="186"/>
      <c r="CN19" s="187"/>
    </row>
    <row r="20" spans="1:110" s="177" customFormat="1" ht="74.25" customHeight="1" x14ac:dyDescent="0.25">
      <c r="A20" s="227"/>
      <c r="B20" s="202"/>
      <c r="C20" s="184"/>
      <c r="D20" s="202"/>
      <c r="E20" s="202"/>
      <c r="F20" s="202"/>
      <c r="G20" s="202"/>
      <c r="H20" s="202"/>
      <c r="I20" s="202"/>
      <c r="J20" s="202"/>
      <c r="K20" s="203"/>
      <c r="L20" s="202"/>
      <c r="M20" s="202"/>
      <c r="N20" s="203"/>
      <c r="O20" s="203"/>
      <c r="P20" s="204"/>
      <c r="Q20" s="175"/>
      <c r="R20" s="208"/>
      <c r="S20" s="208"/>
      <c r="T20" s="208"/>
      <c r="U20" s="208"/>
      <c r="V20" s="208"/>
      <c r="W20" s="208"/>
      <c r="X20" s="208"/>
      <c r="Y20" s="208"/>
      <c r="Z20" s="203"/>
      <c r="AA20" s="204"/>
      <c r="AB20" s="203"/>
      <c r="AC20" s="176"/>
      <c r="AD20" s="179"/>
      <c r="AE20" s="205"/>
      <c r="AF20" s="204"/>
      <c r="AG20" s="203"/>
      <c r="AH20" s="203"/>
      <c r="AI20" s="303"/>
      <c r="AJ20" s="204"/>
      <c r="AK20" s="204"/>
      <c r="AL20" s="204"/>
      <c r="AM20" s="208"/>
      <c r="AN20" s="175"/>
      <c r="AO20" s="175"/>
      <c r="AP20" s="219"/>
      <c r="AQ20" s="202"/>
      <c r="AR20" s="84"/>
      <c r="AS20" s="84"/>
      <c r="AT20" s="202"/>
      <c r="AU20" s="202"/>
      <c r="AV20" s="202"/>
      <c r="AW20" s="202"/>
      <c r="AX20" s="233"/>
      <c r="AY20" s="233"/>
      <c r="AZ20" s="233"/>
      <c r="BA20" s="233"/>
      <c r="BB20" s="233"/>
      <c r="BC20" s="233"/>
      <c r="BD20" s="233"/>
      <c r="BE20" s="233"/>
      <c r="BF20" s="233"/>
      <c r="BG20" s="202"/>
      <c r="BH20" s="202"/>
      <c r="BI20" s="202"/>
      <c r="BJ20" s="237"/>
      <c r="BK20" s="237"/>
      <c r="BL20" s="237"/>
      <c r="BM20" s="237"/>
      <c r="BN20" s="237"/>
      <c r="BO20" s="237"/>
      <c r="BP20" s="237"/>
      <c r="BQ20" s="237"/>
      <c r="BR20" s="237"/>
      <c r="BS20" s="202"/>
      <c r="BT20" s="202"/>
      <c r="BU20" s="202"/>
      <c r="BV20" s="237"/>
      <c r="BW20" s="237"/>
      <c r="BX20" s="237"/>
      <c r="BY20" s="237"/>
      <c r="BZ20" s="237"/>
      <c r="CA20" s="237"/>
      <c r="CB20" s="237"/>
      <c r="CC20" s="237"/>
      <c r="CD20" s="237"/>
      <c r="CF20" s="186"/>
      <c r="CG20" s="186"/>
      <c r="CK20" s="186"/>
      <c r="CL20" s="186"/>
      <c r="CM20" s="186"/>
      <c r="CN20" s="187"/>
    </row>
    <row r="21" spans="1:110" s="177" customFormat="1" ht="74.25" customHeight="1" x14ac:dyDescent="0.25">
      <c r="A21" s="227"/>
      <c r="B21" s="202"/>
      <c r="C21" s="184"/>
      <c r="D21" s="202"/>
      <c r="E21" s="202"/>
      <c r="F21" s="202"/>
      <c r="G21" s="202"/>
      <c r="H21" s="202"/>
      <c r="I21" s="202"/>
      <c r="J21" s="202"/>
      <c r="K21" s="203"/>
      <c r="L21" s="202"/>
      <c r="M21" s="202"/>
      <c r="N21" s="203"/>
      <c r="O21" s="203"/>
      <c r="P21" s="204"/>
      <c r="Q21" s="175"/>
      <c r="R21" s="208"/>
      <c r="S21" s="208"/>
      <c r="T21" s="208"/>
      <c r="U21" s="208"/>
      <c r="V21" s="208"/>
      <c r="W21" s="208"/>
      <c r="X21" s="208"/>
      <c r="Y21" s="208"/>
      <c r="Z21" s="203"/>
      <c r="AA21" s="204"/>
      <c r="AB21" s="203"/>
      <c r="AC21" s="176"/>
      <c r="AD21" s="179"/>
      <c r="AE21" s="205"/>
      <c r="AF21" s="204"/>
      <c r="AG21" s="203"/>
      <c r="AH21" s="203"/>
      <c r="AI21" s="303"/>
      <c r="AJ21" s="204"/>
      <c r="AK21" s="204"/>
      <c r="AL21" s="204"/>
      <c r="AM21" s="208"/>
      <c r="AN21" s="175"/>
      <c r="AO21" s="175"/>
      <c r="AP21" s="219"/>
      <c r="AQ21" s="202"/>
      <c r="AR21" s="84"/>
      <c r="AS21" s="84"/>
      <c r="AT21" s="202"/>
      <c r="AU21" s="202"/>
      <c r="AV21" s="202"/>
      <c r="AW21" s="202"/>
      <c r="AX21" s="233"/>
      <c r="AY21" s="233"/>
      <c r="AZ21" s="233"/>
      <c r="BA21" s="233"/>
      <c r="BB21" s="233"/>
      <c r="BC21" s="233"/>
      <c r="BD21" s="233"/>
      <c r="BE21" s="233"/>
      <c r="BF21" s="233"/>
      <c r="BG21" s="202"/>
      <c r="BH21" s="202"/>
      <c r="BI21" s="202"/>
      <c r="BJ21" s="237"/>
      <c r="BK21" s="237"/>
      <c r="BL21" s="237"/>
      <c r="BM21" s="237"/>
      <c r="BN21" s="237"/>
      <c r="BO21" s="237"/>
      <c r="BP21" s="237"/>
      <c r="BQ21" s="237"/>
      <c r="BR21" s="237"/>
      <c r="BS21" s="202"/>
      <c r="BT21" s="202"/>
      <c r="BU21" s="202"/>
      <c r="BV21" s="237"/>
      <c r="BW21" s="237"/>
      <c r="BX21" s="237"/>
      <c r="BY21" s="237"/>
      <c r="BZ21" s="237"/>
      <c r="CA21" s="237"/>
      <c r="CB21" s="237"/>
      <c r="CC21" s="237"/>
      <c r="CD21" s="237"/>
      <c r="CF21" s="186"/>
      <c r="CG21" s="186"/>
      <c r="CK21" s="186"/>
      <c r="CL21" s="186"/>
      <c r="CM21" s="186"/>
      <c r="CN21" s="187"/>
    </row>
    <row r="22" spans="1:110" s="177" customFormat="1" ht="74.25" customHeight="1" x14ac:dyDescent="0.25">
      <c r="A22" s="227"/>
      <c r="B22" s="202"/>
      <c r="C22" s="184"/>
      <c r="D22" s="202"/>
      <c r="E22" s="202"/>
      <c r="F22" s="202"/>
      <c r="G22" s="202"/>
      <c r="H22" s="202"/>
      <c r="I22" s="202"/>
      <c r="J22" s="202"/>
      <c r="K22" s="203"/>
      <c r="L22" s="202"/>
      <c r="M22" s="202"/>
      <c r="N22" s="203"/>
      <c r="O22" s="203"/>
      <c r="P22" s="204"/>
      <c r="Q22" s="175"/>
      <c r="R22" s="208"/>
      <c r="S22" s="208"/>
      <c r="T22" s="208"/>
      <c r="U22" s="208"/>
      <c r="V22" s="208"/>
      <c r="W22" s="208"/>
      <c r="X22" s="208"/>
      <c r="Y22" s="208"/>
      <c r="Z22" s="203"/>
      <c r="AA22" s="204"/>
      <c r="AB22" s="203"/>
      <c r="AC22" s="176"/>
      <c r="AD22" s="179"/>
      <c r="AE22" s="205"/>
      <c r="AF22" s="204"/>
      <c r="AG22" s="203"/>
      <c r="AH22" s="203"/>
      <c r="AI22" s="302"/>
      <c r="AJ22" s="204"/>
      <c r="AK22" s="204"/>
      <c r="AL22" s="204"/>
      <c r="AM22" s="208"/>
      <c r="AN22" s="175"/>
      <c r="AO22" s="175"/>
      <c r="AP22" s="219"/>
      <c r="AQ22" s="202"/>
      <c r="AR22" s="84"/>
      <c r="AS22" s="84"/>
      <c r="AT22" s="202"/>
      <c r="AU22" s="202"/>
      <c r="AV22" s="202"/>
      <c r="AW22" s="202"/>
      <c r="AX22" s="233"/>
      <c r="AY22" s="233"/>
      <c r="AZ22" s="233"/>
      <c r="BA22" s="233"/>
      <c r="BB22" s="233"/>
      <c r="BC22" s="233"/>
      <c r="BD22" s="233"/>
      <c r="BE22" s="233"/>
      <c r="BF22" s="233"/>
      <c r="BG22" s="202"/>
      <c r="BH22" s="202"/>
      <c r="BI22" s="202"/>
      <c r="BJ22" s="237"/>
      <c r="BK22" s="237"/>
      <c r="BL22" s="237"/>
      <c r="BM22" s="237"/>
      <c r="BN22" s="237"/>
      <c r="BO22" s="237"/>
      <c r="BP22" s="237"/>
      <c r="BQ22" s="237"/>
      <c r="BR22" s="237"/>
      <c r="BS22" s="202"/>
      <c r="BT22" s="202"/>
      <c r="BU22" s="202"/>
      <c r="BV22" s="237"/>
      <c r="BW22" s="237"/>
      <c r="BX22" s="237"/>
      <c r="BY22" s="237"/>
      <c r="BZ22" s="237"/>
      <c r="CA22" s="237"/>
      <c r="CB22" s="237"/>
      <c r="CC22" s="237"/>
      <c r="CD22" s="237"/>
      <c r="CF22" s="186"/>
      <c r="CG22" s="186"/>
      <c r="CK22" s="186"/>
      <c r="CL22" s="186"/>
      <c r="CM22" s="186"/>
      <c r="CN22" s="187"/>
    </row>
    <row r="23" spans="1:110" s="177" customFormat="1" ht="74.25" customHeight="1" x14ac:dyDescent="0.25">
      <c r="A23" s="227"/>
      <c r="B23" s="202"/>
      <c r="C23" s="184"/>
      <c r="D23" s="202"/>
      <c r="E23" s="202"/>
      <c r="F23" s="202"/>
      <c r="G23" s="202"/>
      <c r="H23" s="202"/>
      <c r="I23" s="202"/>
      <c r="J23" s="202"/>
      <c r="K23" s="203"/>
      <c r="L23" s="202"/>
      <c r="M23" s="202"/>
      <c r="N23" s="203"/>
      <c r="O23" s="203"/>
      <c r="P23" s="204"/>
      <c r="Q23" s="175"/>
      <c r="R23" s="208"/>
      <c r="S23" s="208"/>
      <c r="T23" s="208"/>
      <c r="U23" s="208"/>
      <c r="V23" s="208"/>
      <c r="W23" s="208"/>
      <c r="X23" s="208"/>
      <c r="Y23" s="208"/>
      <c r="Z23" s="203"/>
      <c r="AA23" s="204"/>
      <c r="AB23" s="203"/>
      <c r="AC23" s="176"/>
      <c r="AD23" s="179"/>
      <c r="AE23" s="205"/>
      <c r="AF23" s="204"/>
      <c r="AG23" s="203"/>
      <c r="AH23" s="203"/>
      <c r="AI23" s="302"/>
      <c r="AJ23" s="204"/>
      <c r="AK23" s="204"/>
      <c r="AL23" s="204"/>
      <c r="AM23" s="208"/>
      <c r="AN23" s="175"/>
      <c r="AO23" s="175"/>
      <c r="AP23" s="219"/>
      <c r="AQ23" s="202"/>
      <c r="AR23" s="84"/>
      <c r="AS23" s="84"/>
      <c r="AT23" s="202"/>
      <c r="AU23" s="202"/>
      <c r="AV23" s="202"/>
      <c r="AW23" s="202"/>
      <c r="AX23" s="233"/>
      <c r="AY23" s="233"/>
      <c r="AZ23" s="233"/>
      <c r="BA23" s="233"/>
      <c r="BB23" s="233"/>
      <c r="BC23" s="233"/>
      <c r="BD23" s="233"/>
      <c r="BE23" s="233"/>
      <c r="BF23" s="233"/>
      <c r="BG23" s="202"/>
      <c r="BH23" s="202"/>
      <c r="BI23" s="202"/>
      <c r="BJ23" s="237"/>
      <c r="BK23" s="237"/>
      <c r="BL23" s="237"/>
      <c r="BM23" s="237"/>
      <c r="BN23" s="237"/>
      <c r="BO23" s="237"/>
      <c r="BP23" s="237"/>
      <c r="BQ23" s="237"/>
      <c r="BR23" s="237"/>
      <c r="BS23" s="202"/>
      <c r="BT23" s="202"/>
      <c r="BU23" s="202"/>
      <c r="BV23" s="237"/>
      <c r="BW23" s="237"/>
      <c r="BX23" s="237"/>
      <c r="BY23" s="237"/>
      <c r="BZ23" s="237"/>
      <c r="CA23" s="237"/>
      <c r="CB23" s="237"/>
      <c r="CC23" s="237"/>
      <c r="CD23" s="237"/>
      <c r="CF23" s="186"/>
      <c r="CG23" s="186"/>
      <c r="CK23" s="186"/>
      <c r="CL23" s="186"/>
      <c r="CM23" s="186"/>
      <c r="CN23" s="187"/>
    </row>
    <row r="24" spans="1:110" s="177" customFormat="1" ht="74.25" customHeight="1" x14ac:dyDescent="0.25">
      <c r="A24" s="227"/>
      <c r="B24" s="202"/>
      <c r="C24" s="184"/>
      <c r="D24" s="202"/>
      <c r="E24" s="202"/>
      <c r="F24" s="202"/>
      <c r="G24" s="202"/>
      <c r="H24" s="202"/>
      <c r="I24" s="202"/>
      <c r="J24" s="202"/>
      <c r="K24" s="203"/>
      <c r="L24" s="202"/>
      <c r="M24" s="202"/>
      <c r="N24" s="203"/>
      <c r="O24" s="203"/>
      <c r="P24" s="204"/>
      <c r="Q24" s="175"/>
      <c r="R24" s="208"/>
      <c r="S24" s="208"/>
      <c r="T24" s="208"/>
      <c r="U24" s="208"/>
      <c r="V24" s="208"/>
      <c r="W24" s="208"/>
      <c r="X24" s="208"/>
      <c r="Y24" s="208"/>
      <c r="Z24" s="203"/>
      <c r="AA24" s="204"/>
      <c r="AB24" s="203"/>
      <c r="AC24" s="176"/>
      <c r="AD24" s="179"/>
      <c r="AE24" s="205"/>
      <c r="AF24" s="204"/>
      <c r="AG24" s="203"/>
      <c r="AH24" s="203"/>
      <c r="AI24" s="302"/>
      <c r="AJ24" s="204"/>
      <c r="AK24" s="204"/>
      <c r="AL24" s="204"/>
      <c r="AM24" s="208"/>
      <c r="AN24" s="175"/>
      <c r="AO24" s="175"/>
      <c r="AP24" s="219"/>
      <c r="AQ24" s="202"/>
      <c r="AR24" s="84"/>
      <c r="AS24" s="84"/>
      <c r="AT24" s="202"/>
      <c r="AU24" s="202"/>
      <c r="AV24" s="202"/>
      <c r="AW24" s="202"/>
      <c r="AX24" s="233"/>
      <c r="AY24" s="233"/>
      <c r="AZ24" s="233"/>
      <c r="BA24" s="233"/>
      <c r="BB24" s="233"/>
      <c r="BC24" s="233"/>
      <c r="BD24" s="233"/>
      <c r="BE24" s="233"/>
      <c r="BF24" s="233"/>
      <c r="BG24" s="202"/>
      <c r="BH24" s="202"/>
      <c r="BI24" s="202"/>
      <c r="BJ24" s="237"/>
      <c r="BK24" s="237"/>
      <c r="BL24" s="237"/>
      <c r="BM24" s="237"/>
      <c r="BN24" s="237"/>
      <c r="BO24" s="237"/>
      <c r="BP24" s="237"/>
      <c r="BQ24" s="237"/>
      <c r="BR24" s="237"/>
      <c r="BS24" s="202"/>
      <c r="BT24" s="202"/>
      <c r="BU24" s="202"/>
      <c r="BV24" s="237"/>
      <c r="BW24" s="237"/>
      <c r="BX24" s="237"/>
      <c r="BY24" s="237"/>
      <c r="BZ24" s="237"/>
      <c r="CA24" s="237"/>
      <c r="CB24" s="237"/>
      <c r="CC24" s="237"/>
      <c r="CD24" s="237"/>
      <c r="CF24" s="186"/>
      <c r="CG24" s="186"/>
      <c r="CK24" s="186"/>
      <c r="CL24" s="186"/>
      <c r="CM24" s="186"/>
      <c r="CN24" s="187"/>
    </row>
    <row r="25" spans="1:110" s="177" customFormat="1" ht="74.25" customHeight="1" x14ac:dyDescent="0.25">
      <c r="A25" s="227"/>
      <c r="B25" s="202"/>
      <c r="C25" s="184"/>
      <c r="D25" s="202"/>
      <c r="E25" s="202"/>
      <c r="F25" s="202"/>
      <c r="G25" s="202"/>
      <c r="H25" s="202"/>
      <c r="I25" s="202"/>
      <c r="J25" s="202"/>
      <c r="K25" s="203"/>
      <c r="L25" s="202"/>
      <c r="M25" s="202"/>
      <c r="N25" s="203"/>
      <c r="O25" s="203"/>
      <c r="P25" s="204"/>
      <c r="Q25" s="175"/>
      <c r="R25" s="208"/>
      <c r="S25" s="208"/>
      <c r="T25" s="208"/>
      <c r="U25" s="208"/>
      <c r="V25" s="208"/>
      <c r="W25" s="208"/>
      <c r="X25" s="208"/>
      <c r="Y25" s="208"/>
      <c r="Z25" s="203"/>
      <c r="AA25" s="204"/>
      <c r="AB25" s="203"/>
      <c r="AC25" s="176"/>
      <c r="AD25" s="179"/>
      <c r="AE25" s="205"/>
      <c r="AF25" s="204"/>
      <c r="AG25" s="203"/>
      <c r="AH25" s="203"/>
      <c r="AI25" s="302"/>
      <c r="AJ25" s="204"/>
      <c r="AK25" s="204"/>
      <c r="AL25" s="204"/>
      <c r="AM25" s="208"/>
      <c r="AN25" s="175"/>
      <c r="AO25" s="175"/>
      <c r="AP25" s="219"/>
      <c r="AQ25" s="202"/>
      <c r="AR25" s="84"/>
      <c r="AS25" s="84"/>
      <c r="AT25" s="202"/>
      <c r="AU25" s="202"/>
      <c r="AV25" s="202"/>
      <c r="AW25" s="202"/>
      <c r="AX25" s="233"/>
      <c r="AY25" s="233"/>
      <c r="AZ25" s="233"/>
      <c r="BA25" s="233"/>
      <c r="BB25" s="233"/>
      <c r="BC25" s="233"/>
      <c r="BD25" s="233"/>
      <c r="BE25" s="233"/>
      <c r="BF25" s="233"/>
      <c r="BG25" s="202"/>
      <c r="BH25" s="202"/>
      <c r="BI25" s="202"/>
      <c r="BJ25" s="233"/>
      <c r="BK25" s="233"/>
      <c r="BL25" s="233"/>
      <c r="BM25" s="233"/>
      <c r="BN25" s="233"/>
      <c r="BO25" s="233"/>
      <c r="BP25" s="233"/>
      <c r="BQ25" s="233"/>
      <c r="BR25" s="233"/>
      <c r="BS25" s="202"/>
      <c r="BT25" s="202"/>
      <c r="BU25" s="202"/>
      <c r="BV25" s="237"/>
      <c r="BW25" s="237"/>
      <c r="BX25" s="237"/>
      <c r="BY25" s="237"/>
      <c r="BZ25" s="237"/>
      <c r="CA25" s="237"/>
      <c r="CB25" s="237"/>
      <c r="CC25" s="237"/>
      <c r="CD25" s="237"/>
      <c r="CF25" s="186"/>
      <c r="CG25" s="186"/>
      <c r="CK25" s="186"/>
      <c r="CL25" s="186"/>
      <c r="CM25" s="186"/>
      <c r="CN25" s="187"/>
    </row>
    <row r="26" spans="1:110" s="177" customFormat="1" ht="74.25" customHeight="1" x14ac:dyDescent="0.25">
      <c r="A26" s="227"/>
      <c r="B26" s="202"/>
      <c r="C26" s="184"/>
      <c r="D26" s="202"/>
      <c r="E26" s="202"/>
      <c r="F26" s="202"/>
      <c r="G26" s="202"/>
      <c r="H26" s="202"/>
      <c r="I26" s="202"/>
      <c r="J26" s="202"/>
      <c r="K26" s="203"/>
      <c r="L26" s="202"/>
      <c r="M26" s="202"/>
      <c r="N26" s="203"/>
      <c r="O26" s="203"/>
      <c r="P26" s="204"/>
      <c r="Q26" s="175"/>
      <c r="R26" s="208"/>
      <c r="S26" s="208"/>
      <c r="T26" s="208"/>
      <c r="U26" s="208"/>
      <c r="V26" s="208"/>
      <c r="W26" s="208"/>
      <c r="X26" s="208"/>
      <c r="Y26" s="208"/>
      <c r="Z26" s="203"/>
      <c r="AA26" s="204"/>
      <c r="AB26" s="203"/>
      <c r="AC26" s="176"/>
      <c r="AD26" s="179"/>
      <c r="AE26" s="205"/>
      <c r="AF26" s="204"/>
      <c r="AG26" s="203"/>
      <c r="AH26" s="203"/>
      <c r="AI26" s="302"/>
      <c r="AJ26" s="204"/>
      <c r="AK26" s="204"/>
      <c r="AL26" s="204"/>
      <c r="AM26" s="208"/>
      <c r="AN26" s="175"/>
      <c r="AO26" s="175"/>
      <c r="AP26" s="219"/>
      <c r="AQ26" s="202"/>
      <c r="AR26" s="84"/>
      <c r="AS26" s="84"/>
      <c r="AT26" s="202"/>
      <c r="AU26" s="202"/>
      <c r="AV26" s="202"/>
      <c r="AW26" s="202"/>
      <c r="AX26" s="233"/>
      <c r="AY26" s="233"/>
      <c r="AZ26" s="233"/>
      <c r="BA26" s="233"/>
      <c r="BB26" s="233"/>
      <c r="BC26" s="233"/>
      <c r="BD26" s="233"/>
      <c r="BE26" s="233"/>
      <c r="BF26" s="233"/>
      <c r="BG26" s="202"/>
      <c r="BH26" s="202"/>
      <c r="BI26" s="202"/>
      <c r="BJ26" s="233"/>
      <c r="BK26" s="233"/>
      <c r="BL26" s="233"/>
      <c r="BM26" s="233"/>
      <c r="BN26" s="233"/>
      <c r="BO26" s="233"/>
      <c r="BP26" s="233"/>
      <c r="BQ26" s="233"/>
      <c r="BR26" s="233"/>
      <c r="BS26" s="202"/>
      <c r="BT26" s="202"/>
      <c r="BU26" s="202"/>
      <c r="BV26" s="237"/>
      <c r="BW26" s="237"/>
      <c r="BX26" s="237"/>
      <c r="BY26" s="237"/>
      <c r="BZ26" s="237"/>
      <c r="CA26" s="237"/>
      <c r="CB26" s="237"/>
      <c r="CC26" s="237"/>
      <c r="CD26" s="237"/>
      <c r="CF26" s="186"/>
      <c r="CG26" s="186"/>
      <c r="CK26" s="186"/>
      <c r="CL26" s="186"/>
      <c r="CM26" s="186"/>
      <c r="CN26" s="187"/>
    </row>
    <row r="27" spans="1:110" s="177" customFormat="1" ht="74.25" customHeight="1" x14ac:dyDescent="0.25">
      <c r="A27" s="227"/>
      <c r="B27" s="202"/>
      <c r="C27" s="184"/>
      <c r="D27" s="202"/>
      <c r="E27" s="202"/>
      <c r="F27" s="202"/>
      <c r="G27" s="202"/>
      <c r="H27" s="202"/>
      <c r="I27" s="202"/>
      <c r="J27" s="202"/>
      <c r="K27" s="203"/>
      <c r="L27" s="202"/>
      <c r="M27" s="202"/>
      <c r="N27" s="203"/>
      <c r="O27" s="203"/>
      <c r="P27" s="204"/>
      <c r="Q27" s="175"/>
      <c r="R27" s="208"/>
      <c r="S27" s="208"/>
      <c r="T27" s="208"/>
      <c r="U27" s="208"/>
      <c r="V27" s="208"/>
      <c r="W27" s="208"/>
      <c r="X27" s="208"/>
      <c r="Y27" s="208"/>
      <c r="Z27" s="203"/>
      <c r="AA27" s="204"/>
      <c r="AB27" s="203"/>
      <c r="AC27" s="176"/>
      <c r="AD27" s="179"/>
      <c r="AE27" s="205"/>
      <c r="AF27" s="204"/>
      <c r="AG27" s="203"/>
      <c r="AH27" s="203"/>
      <c r="AI27" s="302"/>
      <c r="AJ27" s="204"/>
      <c r="AK27" s="204"/>
      <c r="AL27" s="204"/>
      <c r="AM27" s="208"/>
      <c r="AN27" s="175"/>
      <c r="AO27" s="175"/>
      <c r="AP27" s="219"/>
      <c r="AQ27" s="202"/>
      <c r="AR27" s="84"/>
      <c r="AS27" s="84"/>
      <c r="AT27" s="202"/>
      <c r="AU27" s="202"/>
      <c r="AV27" s="202"/>
      <c r="AW27" s="202"/>
      <c r="AX27" s="233"/>
      <c r="AY27" s="233"/>
      <c r="AZ27" s="233"/>
      <c r="BA27" s="233"/>
      <c r="BB27" s="233"/>
      <c r="BC27" s="233"/>
      <c r="BD27" s="233"/>
      <c r="BE27" s="233"/>
      <c r="BF27" s="233"/>
      <c r="BG27" s="202"/>
      <c r="BH27" s="202"/>
      <c r="BI27" s="202"/>
      <c r="BJ27" s="233"/>
      <c r="BK27" s="233"/>
      <c r="BL27" s="233"/>
      <c r="BM27" s="233"/>
      <c r="BN27" s="233"/>
      <c r="BO27" s="233"/>
      <c r="BP27" s="233"/>
      <c r="BQ27" s="233"/>
      <c r="BR27" s="233"/>
      <c r="BS27" s="202"/>
      <c r="BT27" s="202"/>
      <c r="BU27" s="202"/>
      <c r="BV27" s="237"/>
      <c r="BW27" s="237"/>
      <c r="BX27" s="237"/>
      <c r="BY27" s="237"/>
      <c r="BZ27" s="237"/>
      <c r="CA27" s="237"/>
      <c r="CB27" s="237"/>
      <c r="CC27" s="237"/>
      <c r="CD27" s="237"/>
      <c r="CF27" s="186"/>
      <c r="CG27" s="186"/>
      <c r="CK27" s="186"/>
      <c r="CL27" s="186"/>
      <c r="CM27" s="186"/>
      <c r="CN27" s="187"/>
    </row>
    <row r="28" spans="1:110" ht="26.25" customHeight="1" x14ac:dyDescent="0.25">
      <c r="A28" s="177"/>
      <c r="B28" s="177"/>
      <c r="C28" s="177"/>
      <c r="D28" s="177"/>
      <c r="N28" s="177"/>
      <c r="O28" s="177"/>
      <c r="P28" s="177"/>
      <c r="Q28" s="177"/>
      <c r="R28" s="177"/>
      <c r="S28" s="177"/>
      <c r="T28" s="177"/>
      <c r="U28" s="177"/>
      <c r="V28" s="177"/>
      <c r="W28" s="177"/>
      <c r="X28" s="177"/>
      <c r="Y28" s="177"/>
      <c r="Z28" s="177"/>
      <c r="AA28" s="177"/>
      <c r="AB28" s="177"/>
      <c r="AC28" s="177"/>
      <c r="AD28" s="177"/>
      <c r="AE28" s="177"/>
      <c r="AF28" s="177"/>
      <c r="AG28" s="177"/>
      <c r="AH28" s="177"/>
      <c r="AI28" s="232"/>
      <c r="AJ28" s="177"/>
      <c r="AK28" s="177"/>
      <c r="AL28" s="177"/>
      <c r="AM28" s="177"/>
      <c r="AN28" s="177"/>
      <c r="AO28" s="177"/>
      <c r="AP28" s="232"/>
      <c r="AR28" s="177"/>
      <c r="AS28" s="177"/>
      <c r="AT28" s="177"/>
      <c r="AU28" s="177"/>
      <c r="AV28" s="177"/>
      <c r="AW28" s="177"/>
      <c r="AX28" s="232"/>
      <c r="AY28" s="232"/>
      <c r="AZ28" s="232"/>
      <c r="BA28" s="232"/>
      <c r="BB28" s="232"/>
      <c r="BC28" s="232"/>
      <c r="BD28" s="232"/>
      <c r="BE28" s="232"/>
      <c r="BF28" s="232"/>
      <c r="BG28" s="177"/>
      <c r="BH28" s="177"/>
      <c r="BI28" s="177"/>
      <c r="BJ28" s="232"/>
      <c r="BK28" s="232"/>
      <c r="BL28" s="232"/>
      <c r="BM28" s="232"/>
      <c r="BN28" s="232"/>
      <c r="BO28" s="232"/>
      <c r="BP28" s="232"/>
      <c r="BQ28" s="232"/>
      <c r="BR28" s="232"/>
      <c r="BS28" s="177"/>
      <c r="BT28" s="177"/>
      <c r="BU28" s="177"/>
    </row>
    <row r="29" spans="1:110" ht="26.25" customHeight="1" x14ac:dyDescent="0.25">
      <c r="A29" s="177"/>
      <c r="B29" s="177"/>
      <c r="C29" s="177"/>
      <c r="D29" s="177"/>
      <c r="N29" s="177"/>
      <c r="O29" s="177"/>
      <c r="P29" s="177"/>
      <c r="Q29" s="177"/>
      <c r="R29" s="177"/>
      <c r="S29" s="177"/>
      <c r="T29" s="177"/>
      <c r="U29" s="177"/>
      <c r="V29" s="177"/>
      <c r="W29" s="177"/>
      <c r="X29" s="177"/>
      <c r="Y29" s="177"/>
      <c r="Z29" s="177"/>
      <c r="AA29" s="177"/>
      <c r="AB29" s="177"/>
      <c r="AC29" s="177"/>
      <c r="AD29" s="177"/>
      <c r="AE29" s="177"/>
      <c r="AF29" s="177"/>
      <c r="AG29" s="177"/>
      <c r="AH29" s="177"/>
      <c r="AI29" s="232"/>
      <c r="AJ29" s="177"/>
      <c r="AK29" s="177"/>
      <c r="AL29" s="177"/>
      <c r="AM29" s="177"/>
      <c r="AN29" s="177"/>
      <c r="AO29" s="177"/>
      <c r="AP29" s="232"/>
      <c r="AR29" s="177"/>
      <c r="AS29" s="177"/>
      <c r="AT29" s="177"/>
      <c r="AU29" s="177"/>
      <c r="AV29" s="177"/>
      <c r="AW29" s="177"/>
      <c r="AX29" s="232"/>
      <c r="AY29" s="232"/>
      <c r="AZ29" s="232"/>
      <c r="BA29" s="232"/>
      <c r="BB29" s="232"/>
      <c r="BC29" s="232"/>
      <c r="BD29" s="232"/>
      <c r="BE29" s="232"/>
      <c r="BF29" s="232"/>
      <c r="BG29" s="177"/>
      <c r="BH29" s="177"/>
      <c r="BI29" s="177"/>
      <c r="BJ29" s="232"/>
      <c r="BK29" s="232"/>
      <c r="BL29" s="232"/>
      <c r="BM29" s="232"/>
      <c r="BN29" s="232"/>
      <c r="BO29" s="232"/>
      <c r="BP29" s="232"/>
      <c r="BQ29" s="232"/>
      <c r="BR29" s="232"/>
      <c r="BS29" s="177"/>
      <c r="BT29" s="177"/>
      <c r="BU29" s="177"/>
      <c r="BV29" s="177"/>
      <c r="BW29" s="177"/>
    </row>
    <row r="30" spans="1:110" ht="33" customHeight="1" x14ac:dyDescent="0.25">
      <c r="A30" s="177"/>
      <c r="B30" s="177"/>
      <c r="C30" s="211" t="s">
        <v>43</v>
      </c>
      <c r="D30" s="211" t="s">
        <v>44</v>
      </c>
      <c r="E30" s="211" t="s">
        <v>45</v>
      </c>
      <c r="N30" s="177"/>
      <c r="O30" s="177"/>
      <c r="P30" s="177"/>
      <c r="Q30" s="177"/>
      <c r="R30" s="177"/>
      <c r="S30" s="177"/>
      <c r="T30" s="177"/>
      <c r="U30" s="177"/>
      <c r="V30" s="177"/>
      <c r="W30" s="177"/>
      <c r="X30" s="177"/>
      <c r="Y30" s="177"/>
      <c r="Z30" s="177"/>
      <c r="AA30" s="177"/>
      <c r="AB30" s="177"/>
      <c r="AC30" s="177"/>
      <c r="AD30" s="177"/>
      <c r="AE30" s="177"/>
      <c r="AF30" s="177"/>
      <c r="AG30" s="177"/>
      <c r="AH30" s="177"/>
      <c r="AI30" s="232"/>
      <c r="AJ30" s="177"/>
      <c r="AK30" s="177"/>
      <c r="AL30" s="177"/>
      <c r="AM30" s="177"/>
      <c r="AN30" s="177"/>
      <c r="AO30" s="177"/>
      <c r="AP30" s="232"/>
      <c r="AR30" s="177"/>
      <c r="AS30" s="177"/>
      <c r="AT30" s="177"/>
      <c r="AU30" s="177"/>
      <c r="AV30" s="177"/>
      <c r="AW30" s="177"/>
      <c r="AX30" s="232"/>
      <c r="AY30" s="232"/>
      <c r="AZ30" s="232"/>
      <c r="BA30" s="232"/>
      <c r="BB30" s="232"/>
      <c r="BC30" s="232"/>
      <c r="BD30" s="232"/>
      <c r="BE30" s="232"/>
      <c r="BF30" s="232"/>
      <c r="BG30" s="177"/>
      <c r="BH30" s="177"/>
      <c r="BI30" s="177"/>
      <c r="BJ30" s="232"/>
      <c r="BK30" s="232"/>
      <c r="BL30" s="232"/>
      <c r="BM30" s="232"/>
      <c r="BN30" s="232"/>
      <c r="BO30" s="232"/>
      <c r="BP30" s="232"/>
      <c r="BQ30" s="232"/>
      <c r="BR30" s="232"/>
      <c r="BS30" s="177"/>
      <c r="BT30" s="177"/>
      <c r="BU30" s="177"/>
      <c r="BV30" s="177"/>
      <c r="BW30" s="177"/>
    </row>
    <row r="31" spans="1:110" s="178" customFormat="1" ht="43.5" customHeight="1" x14ac:dyDescent="0.25">
      <c r="A31" s="177"/>
      <c r="B31" s="177"/>
      <c r="C31" s="258">
        <v>1</v>
      </c>
      <c r="D31" s="17" t="s">
        <v>824</v>
      </c>
      <c r="E31" s="258" t="s">
        <v>825</v>
      </c>
      <c r="F31" s="177"/>
      <c r="G31" s="177"/>
      <c r="H31" s="177"/>
      <c r="I31" s="177"/>
      <c r="J31" s="177"/>
      <c r="K31" s="232"/>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232"/>
      <c r="AJ31" s="177"/>
      <c r="AK31" s="177"/>
      <c r="AL31" s="177"/>
      <c r="AM31" s="177"/>
      <c r="AN31" s="177"/>
      <c r="AO31" s="177"/>
      <c r="AP31" s="232"/>
      <c r="AQ31" s="177"/>
      <c r="AR31" s="177"/>
      <c r="AS31" s="177"/>
      <c r="AT31" s="177"/>
      <c r="AU31" s="177"/>
      <c r="AV31" s="177"/>
      <c r="AW31" s="177"/>
      <c r="AX31" s="232"/>
      <c r="AY31" s="232"/>
      <c r="AZ31" s="232"/>
      <c r="BA31" s="232"/>
      <c r="BB31" s="232"/>
      <c r="BC31" s="232"/>
      <c r="BD31" s="232"/>
      <c r="BE31" s="232"/>
      <c r="BF31" s="232"/>
      <c r="BG31" s="177"/>
      <c r="BH31" s="177"/>
      <c r="BI31" s="177"/>
      <c r="BJ31" s="232"/>
      <c r="BK31" s="232"/>
      <c r="BL31" s="232"/>
      <c r="BM31" s="232"/>
      <c r="BN31" s="232"/>
      <c r="BO31" s="232"/>
      <c r="BP31" s="232"/>
      <c r="BQ31" s="232"/>
      <c r="BR31" s="232"/>
      <c r="BS31" s="177"/>
      <c r="BT31" s="177"/>
      <c r="BU31" s="177"/>
      <c r="BV31" s="177"/>
      <c r="BW31" s="177"/>
      <c r="BX31" s="166"/>
      <c r="BY31" s="166"/>
      <c r="BZ31" s="166"/>
      <c r="CA31" s="166"/>
      <c r="CB31" s="166"/>
      <c r="CC31" s="166"/>
      <c r="CD31" s="230"/>
      <c r="CE31" s="166"/>
      <c r="CF31" s="166"/>
      <c r="CG31" s="166"/>
      <c r="CH31" s="166"/>
      <c r="CI31" s="166"/>
      <c r="CJ31" s="166"/>
      <c r="CK31" s="166"/>
      <c r="CL31" s="166"/>
      <c r="CM31" s="166"/>
      <c r="CN31" s="166"/>
      <c r="CO31" s="166"/>
      <c r="CP31" s="166"/>
      <c r="CQ31" s="166"/>
      <c r="CR31" s="166"/>
      <c r="CS31" s="166"/>
      <c r="CT31" s="166"/>
      <c r="CU31" s="166"/>
      <c r="CV31" s="166"/>
      <c r="CW31" s="166"/>
      <c r="CX31" s="166"/>
      <c r="CY31" s="166"/>
      <c r="CZ31" s="166"/>
      <c r="DA31" s="166"/>
      <c r="DB31" s="166"/>
      <c r="DC31" s="166"/>
      <c r="DD31" s="166"/>
      <c r="DE31" s="166"/>
      <c r="DF31" s="166"/>
    </row>
    <row r="32" spans="1:110" s="178" customFormat="1" ht="39.75" customHeight="1" x14ac:dyDescent="0.25">
      <c r="A32" s="177"/>
      <c r="B32" s="177"/>
      <c r="C32" s="258">
        <v>2</v>
      </c>
      <c r="D32" s="17" t="s">
        <v>826</v>
      </c>
      <c r="E32" s="258" t="s">
        <v>827</v>
      </c>
      <c r="F32" s="177"/>
      <c r="G32" s="177"/>
      <c r="H32" s="177"/>
      <c r="I32" s="177"/>
      <c r="J32" s="177"/>
      <c r="K32" s="232"/>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232"/>
      <c r="AJ32" s="177"/>
      <c r="AK32" s="177"/>
      <c r="AL32" s="177"/>
      <c r="AM32" s="177"/>
      <c r="AN32" s="177"/>
      <c r="AO32" s="177"/>
      <c r="AP32" s="232"/>
      <c r="AQ32" s="177"/>
      <c r="AR32" s="177"/>
      <c r="AS32" s="177"/>
      <c r="AT32" s="177"/>
      <c r="AU32" s="177"/>
      <c r="AV32" s="177"/>
      <c r="AW32" s="177"/>
      <c r="AX32" s="232"/>
      <c r="AY32" s="232"/>
      <c r="AZ32" s="232"/>
      <c r="BA32" s="232"/>
      <c r="BB32" s="232"/>
      <c r="BC32" s="232"/>
      <c r="BD32" s="232"/>
      <c r="BE32" s="232"/>
      <c r="BF32" s="232"/>
      <c r="BG32" s="177"/>
      <c r="BH32" s="177"/>
      <c r="BI32" s="177"/>
      <c r="BJ32" s="232"/>
      <c r="BK32" s="232"/>
      <c r="BL32" s="232"/>
      <c r="BM32" s="232"/>
      <c r="BN32" s="232"/>
      <c r="BO32" s="232"/>
      <c r="BP32" s="232"/>
      <c r="BQ32" s="232"/>
      <c r="BR32" s="232"/>
      <c r="BS32" s="177"/>
      <c r="BT32" s="177"/>
      <c r="BU32" s="177"/>
      <c r="BV32" s="177"/>
      <c r="BW32" s="177"/>
      <c r="BX32" s="166"/>
      <c r="BY32" s="166"/>
      <c r="BZ32" s="166"/>
      <c r="CA32" s="166"/>
      <c r="CB32" s="166"/>
      <c r="CC32" s="166"/>
      <c r="CD32" s="230"/>
      <c r="CE32" s="166"/>
      <c r="CF32" s="166"/>
      <c r="CG32" s="166"/>
      <c r="CH32" s="166"/>
      <c r="CI32" s="166"/>
      <c r="CJ32" s="166"/>
      <c r="CK32" s="166"/>
      <c r="CL32" s="166"/>
      <c r="CM32" s="166"/>
      <c r="CN32" s="166"/>
      <c r="CO32" s="166"/>
      <c r="CP32" s="166"/>
      <c r="CQ32" s="166"/>
      <c r="CR32" s="166"/>
      <c r="CS32" s="166"/>
      <c r="CT32" s="166"/>
      <c r="CU32" s="166"/>
      <c r="CV32" s="166"/>
      <c r="CW32" s="166"/>
      <c r="CX32" s="166"/>
      <c r="CY32" s="166"/>
      <c r="CZ32" s="166"/>
      <c r="DA32" s="166"/>
      <c r="DB32" s="166"/>
      <c r="DC32" s="166"/>
      <c r="DD32" s="166"/>
      <c r="DE32" s="166"/>
      <c r="DF32" s="166"/>
    </row>
    <row r="33" spans="1:110" s="178" customFormat="1" ht="116.25" customHeight="1" x14ac:dyDescent="0.25">
      <c r="A33" s="177"/>
      <c r="B33" s="177"/>
      <c r="C33" s="212">
        <v>3</v>
      </c>
      <c r="D33" s="213" t="s">
        <v>828</v>
      </c>
      <c r="E33" s="212" t="s">
        <v>829</v>
      </c>
      <c r="F33" s="177"/>
      <c r="G33" s="177"/>
      <c r="H33" s="177"/>
      <c r="I33" s="177"/>
      <c r="J33" s="177"/>
      <c r="K33" s="232"/>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232"/>
      <c r="AJ33" s="177"/>
      <c r="AK33" s="177"/>
      <c r="AL33" s="177"/>
      <c r="AM33" s="177"/>
      <c r="AN33" s="177"/>
      <c r="AO33" s="177"/>
      <c r="AP33" s="232"/>
      <c r="AQ33" s="177"/>
      <c r="AR33" s="177"/>
      <c r="AS33" s="177"/>
      <c r="AT33" s="177"/>
      <c r="AU33" s="177"/>
      <c r="AV33" s="177"/>
      <c r="AW33" s="177"/>
      <c r="AX33" s="232"/>
      <c r="AY33" s="232"/>
      <c r="AZ33" s="232"/>
      <c r="BA33" s="232"/>
      <c r="BB33" s="232"/>
      <c r="BC33" s="232"/>
      <c r="BD33" s="232"/>
      <c r="BE33" s="232"/>
      <c r="BF33" s="232"/>
      <c r="BG33" s="177"/>
      <c r="BH33" s="177"/>
      <c r="BI33" s="177"/>
      <c r="BJ33" s="232"/>
      <c r="BK33" s="232"/>
      <c r="BL33" s="232"/>
      <c r="BM33" s="232"/>
      <c r="BN33" s="232"/>
      <c r="BO33" s="232"/>
      <c r="BP33" s="232"/>
      <c r="BQ33" s="232"/>
      <c r="BR33" s="232"/>
      <c r="BS33" s="177"/>
      <c r="BT33" s="177"/>
      <c r="BU33" s="177"/>
      <c r="BV33" s="177"/>
      <c r="BW33" s="177"/>
      <c r="BX33" s="166"/>
      <c r="BY33" s="166"/>
      <c r="BZ33" s="166"/>
      <c r="CA33" s="166"/>
      <c r="CB33" s="166"/>
      <c r="CC33" s="166"/>
      <c r="CD33" s="230"/>
      <c r="CE33" s="166"/>
      <c r="CF33" s="166"/>
      <c r="CG33" s="166"/>
      <c r="CH33" s="166"/>
      <c r="CI33" s="166"/>
      <c r="CJ33" s="166"/>
      <c r="CK33" s="166"/>
      <c r="CL33" s="166"/>
      <c r="CM33" s="166"/>
      <c r="CN33" s="166"/>
      <c r="CO33" s="166"/>
      <c r="CP33" s="166"/>
      <c r="CQ33" s="166"/>
      <c r="CR33" s="166"/>
      <c r="CS33" s="166"/>
      <c r="CT33" s="166"/>
      <c r="CU33" s="166"/>
      <c r="CV33" s="166"/>
      <c r="CW33" s="166"/>
      <c r="CX33" s="166"/>
      <c r="CY33" s="166"/>
      <c r="CZ33" s="166"/>
      <c r="DA33" s="166"/>
      <c r="DB33" s="166"/>
      <c r="DC33" s="166"/>
      <c r="DD33" s="166"/>
      <c r="DE33" s="166"/>
      <c r="DF33" s="166"/>
    </row>
    <row r="34" spans="1:110" s="178" customFormat="1" ht="28.5" customHeight="1" x14ac:dyDescent="0.25">
      <c r="A34" s="177"/>
      <c r="B34" s="177"/>
      <c r="C34" s="212">
        <v>4</v>
      </c>
      <c r="D34" s="213" t="s">
        <v>830</v>
      </c>
      <c r="E34" s="212" t="s">
        <v>831</v>
      </c>
      <c r="F34" s="177"/>
      <c r="G34" s="177"/>
      <c r="H34" s="177"/>
      <c r="I34" s="177"/>
      <c r="J34" s="177"/>
      <c r="K34" s="232"/>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232"/>
      <c r="AJ34" s="177"/>
      <c r="AK34" s="177"/>
      <c r="AL34" s="177"/>
      <c r="AM34" s="177"/>
      <c r="AN34" s="177"/>
      <c r="AO34" s="177"/>
      <c r="AP34" s="232"/>
      <c r="AQ34" s="177"/>
      <c r="AR34" s="177"/>
      <c r="AS34" s="177"/>
      <c r="AT34" s="177"/>
      <c r="AU34" s="177"/>
      <c r="AV34" s="177"/>
      <c r="AW34" s="177"/>
      <c r="AX34" s="232"/>
      <c r="AY34" s="232"/>
      <c r="AZ34" s="232"/>
      <c r="BA34" s="232"/>
      <c r="BB34" s="232"/>
      <c r="BC34" s="232"/>
      <c r="BD34" s="232"/>
      <c r="BE34" s="232"/>
      <c r="BF34" s="232"/>
      <c r="BG34" s="177"/>
      <c r="BH34" s="177"/>
      <c r="BI34" s="177"/>
      <c r="BJ34" s="232"/>
      <c r="BK34" s="232"/>
      <c r="BL34" s="232"/>
      <c r="BM34" s="232"/>
      <c r="BN34" s="232"/>
      <c r="BO34" s="232"/>
      <c r="BP34" s="232"/>
      <c r="BQ34" s="232"/>
      <c r="BR34" s="232"/>
      <c r="BS34" s="177"/>
      <c r="BT34" s="177"/>
      <c r="BU34" s="177"/>
      <c r="BV34" s="177"/>
      <c r="BW34" s="177"/>
      <c r="BX34" s="166"/>
      <c r="BY34" s="166"/>
      <c r="BZ34" s="166"/>
      <c r="CA34" s="166"/>
      <c r="CB34" s="166"/>
      <c r="CC34" s="166"/>
      <c r="CD34" s="230"/>
      <c r="CE34" s="166"/>
      <c r="CF34" s="166"/>
      <c r="CG34" s="166"/>
      <c r="CH34" s="166"/>
      <c r="CI34" s="166"/>
      <c r="CJ34" s="166"/>
      <c r="CK34" s="166"/>
      <c r="CL34" s="166"/>
      <c r="CM34" s="166"/>
      <c r="CN34" s="166"/>
      <c r="CO34" s="166"/>
      <c r="CP34" s="166"/>
      <c r="CQ34" s="166"/>
      <c r="CR34" s="166"/>
      <c r="CS34" s="166"/>
      <c r="CT34" s="166"/>
      <c r="CU34" s="166"/>
      <c r="CV34" s="166"/>
      <c r="CW34" s="166"/>
      <c r="CX34" s="166"/>
      <c r="CY34" s="166"/>
      <c r="CZ34" s="166"/>
      <c r="DA34" s="166"/>
      <c r="DB34" s="166"/>
      <c r="DC34" s="166"/>
      <c r="DD34" s="166"/>
      <c r="DE34" s="166"/>
      <c r="DF34" s="166"/>
    </row>
    <row r="35" spans="1:110" ht="45.75" customHeight="1" x14ac:dyDescent="0.25">
      <c r="A35" s="177"/>
      <c r="B35" s="177"/>
      <c r="C35" s="212">
        <v>5</v>
      </c>
      <c r="D35" s="213" t="s">
        <v>832</v>
      </c>
      <c r="E35" s="212" t="s">
        <v>833</v>
      </c>
      <c r="N35" s="177"/>
      <c r="O35" s="177"/>
      <c r="P35" s="177"/>
      <c r="Q35" s="177"/>
      <c r="R35" s="177"/>
      <c r="S35" s="177"/>
      <c r="T35" s="177"/>
      <c r="U35" s="177"/>
      <c r="V35" s="177"/>
      <c r="W35" s="177"/>
      <c r="X35" s="177"/>
      <c r="Y35" s="177"/>
      <c r="Z35" s="177"/>
      <c r="AA35" s="177"/>
      <c r="AB35" s="177"/>
      <c r="AC35" s="177"/>
      <c r="AD35" s="177"/>
      <c r="AE35" s="177"/>
      <c r="AF35" s="177"/>
      <c r="AG35" s="177"/>
      <c r="AH35" s="177"/>
      <c r="AI35" s="232"/>
      <c r="AJ35" s="177"/>
      <c r="AK35" s="177"/>
      <c r="AL35" s="177"/>
      <c r="AM35" s="177"/>
      <c r="AN35" s="177"/>
      <c r="AO35" s="177"/>
      <c r="AP35" s="232"/>
      <c r="AR35" s="177"/>
      <c r="AS35" s="177"/>
      <c r="AT35" s="177"/>
      <c r="AU35" s="177"/>
      <c r="AV35" s="177"/>
      <c r="AW35" s="177"/>
      <c r="AX35" s="232"/>
      <c r="AY35" s="232"/>
      <c r="AZ35" s="232"/>
      <c r="BA35" s="232"/>
      <c r="BB35" s="232"/>
      <c r="BC35" s="232"/>
      <c r="BD35" s="232"/>
      <c r="BE35" s="232"/>
      <c r="BF35" s="232"/>
      <c r="BG35" s="177"/>
      <c r="BH35" s="177"/>
      <c r="BI35" s="177"/>
      <c r="BJ35" s="232"/>
      <c r="BK35" s="232"/>
      <c r="BL35" s="232"/>
      <c r="BM35" s="232"/>
      <c r="BN35" s="232"/>
      <c r="BO35" s="232"/>
      <c r="BP35" s="232"/>
      <c r="BQ35" s="232"/>
      <c r="BR35" s="232"/>
      <c r="BS35" s="177"/>
      <c r="BT35" s="177"/>
      <c r="BU35" s="177"/>
      <c r="BV35" s="177"/>
      <c r="BW35" s="177"/>
    </row>
    <row r="36" spans="1:110" ht="116.25" customHeight="1" x14ac:dyDescent="0.25">
      <c r="C36" s="214">
        <v>6</v>
      </c>
      <c r="D36" s="215" t="s">
        <v>834</v>
      </c>
      <c r="E36" s="214" t="s">
        <v>835</v>
      </c>
      <c r="N36" s="177"/>
      <c r="O36" s="177"/>
      <c r="P36" s="177"/>
      <c r="Q36" s="177"/>
      <c r="R36" s="177"/>
      <c r="S36" s="177"/>
      <c r="T36" s="177"/>
      <c r="U36" s="177"/>
      <c r="V36" s="177"/>
      <c r="W36" s="177"/>
      <c r="X36" s="177"/>
      <c r="Y36" s="177"/>
      <c r="Z36" s="177"/>
      <c r="AA36" s="177"/>
      <c r="AB36" s="177"/>
      <c r="AC36" s="177"/>
      <c r="AD36" s="177"/>
      <c r="AE36" s="177"/>
      <c r="AF36" s="177"/>
      <c r="AG36" s="177"/>
      <c r="AH36" s="177"/>
      <c r="AI36" s="232"/>
      <c r="AJ36" s="177"/>
      <c r="AK36" s="177"/>
      <c r="AL36" s="177"/>
      <c r="AM36" s="177"/>
      <c r="AN36" s="177"/>
      <c r="AO36" s="177"/>
      <c r="AP36" s="232"/>
      <c r="AR36" s="177"/>
      <c r="AS36" s="177"/>
      <c r="AT36" s="177"/>
      <c r="AU36" s="177"/>
      <c r="AV36" s="177"/>
      <c r="AW36" s="177"/>
      <c r="AX36" s="232"/>
      <c r="AY36" s="232"/>
      <c r="AZ36" s="232"/>
      <c r="BA36" s="232"/>
      <c r="BB36" s="232"/>
      <c r="BC36" s="232"/>
      <c r="BD36" s="232"/>
      <c r="BE36" s="232"/>
      <c r="BF36" s="232"/>
      <c r="BG36" s="177"/>
      <c r="BH36" s="177"/>
      <c r="BI36" s="177"/>
      <c r="BJ36" s="232"/>
      <c r="BK36" s="232"/>
      <c r="BL36" s="232"/>
      <c r="BM36" s="232"/>
      <c r="BN36" s="232"/>
      <c r="BO36" s="232"/>
      <c r="BP36" s="232"/>
      <c r="BQ36" s="232"/>
      <c r="BR36" s="232"/>
      <c r="BS36" s="177"/>
      <c r="BT36" s="177"/>
      <c r="BU36" s="177"/>
      <c r="BV36" s="177"/>
      <c r="BW36" s="177"/>
    </row>
    <row r="37" spans="1:110" ht="344.25" x14ac:dyDescent="0.25">
      <c r="C37" s="220">
        <v>7</v>
      </c>
      <c r="D37" s="259" t="s">
        <v>836</v>
      </c>
      <c r="E37" s="234">
        <v>44074</v>
      </c>
    </row>
  </sheetData>
  <mergeCells count="202">
    <mergeCell ref="B4:C4"/>
    <mergeCell ref="AP8:AP9"/>
    <mergeCell ref="A5:D7"/>
    <mergeCell ref="CB8:CB9"/>
    <mergeCell ref="CC8:CC9"/>
    <mergeCell ref="BL8:BL9"/>
    <mergeCell ref="BM8:BM9"/>
    <mergeCell ref="BN8:BN9"/>
    <mergeCell ref="BO8:BO9"/>
    <mergeCell ref="BP8:BP9"/>
    <mergeCell ref="BQ8:BQ9"/>
    <mergeCell ref="BR8:BR9"/>
    <mergeCell ref="BV8:BV9"/>
    <mergeCell ref="BW8:BW9"/>
    <mergeCell ref="BZ8:BZ9"/>
    <mergeCell ref="CA8:CA9"/>
    <mergeCell ref="BK8:BK9"/>
    <mergeCell ref="BI8:BI9"/>
    <mergeCell ref="BS8:BS9"/>
    <mergeCell ref="AU8:AU9"/>
    <mergeCell ref="BX8:BX9"/>
    <mergeCell ref="BY8:BY9"/>
    <mergeCell ref="AX8:AX9"/>
    <mergeCell ref="AY8:AY9"/>
    <mergeCell ref="BG8:BG9"/>
    <mergeCell ref="AU5:AW5"/>
    <mergeCell ref="CD8:CD9"/>
    <mergeCell ref="BS7:BU7"/>
    <mergeCell ref="BH8:BH9"/>
    <mergeCell ref="AV8:AV9"/>
    <mergeCell ref="BT8:BT9"/>
    <mergeCell ref="BU8:BU9"/>
    <mergeCell ref="AW8:AW9"/>
    <mergeCell ref="AZ8:AZ9"/>
    <mergeCell ref="BA8:BA9"/>
    <mergeCell ref="BB8:BB9"/>
    <mergeCell ref="BC8:BC9"/>
    <mergeCell ref="BF8:BF9"/>
    <mergeCell ref="BJ8:BJ9"/>
    <mergeCell ref="BV7:CA7"/>
    <mergeCell ref="CB7:CD7"/>
    <mergeCell ref="AU7:AW7"/>
    <mergeCell ref="AX7:BC7"/>
    <mergeCell ref="BD7:BF7"/>
    <mergeCell ref="BG7:BI7"/>
    <mergeCell ref="BJ7:BO7"/>
    <mergeCell ref="BP7:BR7"/>
    <mergeCell ref="AX5:BF5"/>
    <mergeCell ref="BG5:BI5"/>
    <mergeCell ref="BJ5:BR5"/>
    <mergeCell ref="BS5:BU5"/>
    <mergeCell ref="BV5:CD5"/>
    <mergeCell ref="AU6:AW6"/>
    <mergeCell ref="AX6:BF6"/>
    <mergeCell ref="BG6:BI6"/>
    <mergeCell ref="BJ6:BR6"/>
    <mergeCell ref="BS6:BU6"/>
    <mergeCell ref="BV6:CD6"/>
    <mergeCell ref="S8:S9"/>
    <mergeCell ref="T8:T9"/>
    <mergeCell ref="U8:U9"/>
    <mergeCell ref="V8:V9"/>
    <mergeCell ref="AG10:AG12"/>
    <mergeCell ref="Z8:Z9"/>
    <mergeCell ref="N13:N15"/>
    <mergeCell ref="N10:N12"/>
    <mergeCell ref="O10:O12"/>
    <mergeCell ref="P10:P12"/>
    <mergeCell ref="AA8:AA9"/>
    <mergeCell ref="AB8:AB9"/>
    <mergeCell ref="AF10:AF12"/>
    <mergeCell ref="AF8:AF9"/>
    <mergeCell ref="AG8:AG9"/>
    <mergeCell ref="AE10:AE12"/>
    <mergeCell ref="Q8:Q9"/>
    <mergeCell ref="R8:R9"/>
    <mergeCell ref="DE3:DE4"/>
    <mergeCell ref="DF3:DF4"/>
    <mergeCell ref="A1:A3"/>
    <mergeCell ref="B1:R3"/>
    <mergeCell ref="S1:AT3"/>
    <mergeCell ref="CZ3:DA8"/>
    <mergeCell ref="DB3:DB4"/>
    <mergeCell ref="DC3:DC4"/>
    <mergeCell ref="W8:W9"/>
    <mergeCell ref="X8:X9"/>
    <mergeCell ref="Y8:Y9"/>
    <mergeCell ref="A8:A9"/>
    <mergeCell ref="B8:B9"/>
    <mergeCell ref="C8:C9"/>
    <mergeCell ref="D8:D9"/>
    <mergeCell ref="E8:E9"/>
    <mergeCell ref="L8:L9"/>
    <mergeCell ref="DD3:DD4"/>
    <mergeCell ref="AD8:AD9"/>
    <mergeCell ref="CL8:CN8"/>
    <mergeCell ref="BD8:BD9"/>
    <mergeCell ref="BE8:BE9"/>
    <mergeCell ref="N8:P8"/>
    <mergeCell ref="J8:J9"/>
    <mergeCell ref="A10:A12"/>
    <mergeCell ref="B10:B12"/>
    <mergeCell ref="C10:C12"/>
    <mergeCell ref="D10:D12"/>
    <mergeCell ref="E10:E12"/>
    <mergeCell ref="L10:L12"/>
    <mergeCell ref="K8:K9"/>
    <mergeCell ref="K10:K12"/>
    <mergeCell ref="M10:M12"/>
    <mergeCell ref="J10:J12"/>
    <mergeCell ref="F8:F9"/>
    <mergeCell ref="F10:F12"/>
    <mergeCell ref="G8:G9"/>
    <mergeCell ref="G10:G12"/>
    <mergeCell ref="H8:H9"/>
    <mergeCell ref="H10:H12"/>
    <mergeCell ref="I8:I9"/>
    <mergeCell ref="I10:I12"/>
    <mergeCell ref="M8:M9"/>
    <mergeCell ref="AH8:AH9"/>
    <mergeCell ref="AJ8:AL8"/>
    <mergeCell ref="AM8:AM9"/>
    <mergeCell ref="AR8:AR9"/>
    <mergeCell ref="AS8:AS9"/>
    <mergeCell ref="AT8:AT9"/>
    <mergeCell ref="AH10:AH12"/>
    <mergeCell ref="AJ10:AJ12"/>
    <mergeCell ref="AK10:AK12"/>
    <mergeCell ref="AL10:AL12"/>
    <mergeCell ref="AM10:AM12"/>
    <mergeCell ref="AN8:AN9"/>
    <mergeCell ref="AO8:AO9"/>
    <mergeCell ref="AQ8:AQ9"/>
    <mergeCell ref="AI10:AI12"/>
    <mergeCell ref="CN13:CN15"/>
    <mergeCell ref="AJ13:AJ15"/>
    <mergeCell ref="AK13:AK15"/>
    <mergeCell ref="AL13:AL15"/>
    <mergeCell ref="AM13:AM15"/>
    <mergeCell ref="CM10:CM12"/>
    <mergeCell ref="CN10:CN12"/>
    <mergeCell ref="CF10:CF12"/>
    <mergeCell ref="CG10:CG12"/>
    <mergeCell ref="CK10:CK12"/>
    <mergeCell ref="CL10:CL12"/>
    <mergeCell ref="A13:A15"/>
    <mergeCell ref="B13:B15"/>
    <mergeCell ref="K13:K15"/>
    <mergeCell ref="C13:C15"/>
    <mergeCell ref="D13:D15"/>
    <mergeCell ref="E13:E15"/>
    <mergeCell ref="F13:F15"/>
    <mergeCell ref="G13:G15"/>
    <mergeCell ref="H13:H15"/>
    <mergeCell ref="I13:I15"/>
    <mergeCell ref="J13:J15"/>
    <mergeCell ref="O16:O18"/>
    <mergeCell ref="P16:P18"/>
    <mergeCell ref="P13:P15"/>
    <mergeCell ref="AK16:AK18"/>
    <mergeCell ref="AL16:AL18"/>
    <mergeCell ref="CF16:CF18"/>
    <mergeCell ref="CG16:CG18"/>
    <mergeCell ref="CM16:CM18"/>
    <mergeCell ref="AM16:AM18"/>
    <mergeCell ref="CL16:CL18"/>
    <mergeCell ref="CK13:CK15"/>
    <mergeCell ref="CK16:CK18"/>
    <mergeCell ref="CF13:CF15"/>
    <mergeCell ref="CG13:CG15"/>
    <mergeCell ref="AH13:AH15"/>
    <mergeCell ref="O13:O15"/>
    <mergeCell ref="AE13:AE15"/>
    <mergeCell ref="CM13:CM15"/>
    <mergeCell ref="CL13:CL15"/>
    <mergeCell ref="AG13:AG15"/>
    <mergeCell ref="AI13:AI15"/>
    <mergeCell ref="AI16:AI18"/>
    <mergeCell ref="E5:AL7"/>
    <mergeCell ref="AM5:AT7"/>
    <mergeCell ref="A16:A18"/>
    <mergeCell ref="B16:B18"/>
    <mergeCell ref="K16:K18"/>
    <mergeCell ref="C16:C18"/>
    <mergeCell ref="D16:D18"/>
    <mergeCell ref="E16:E18"/>
    <mergeCell ref="F16:F18"/>
    <mergeCell ref="G16:G18"/>
    <mergeCell ref="H16:H18"/>
    <mergeCell ref="L13:L15"/>
    <mergeCell ref="M13:M15"/>
    <mergeCell ref="AE16:AE18"/>
    <mergeCell ref="AF16:AF18"/>
    <mergeCell ref="AG16:AG18"/>
    <mergeCell ref="AH16:AH18"/>
    <mergeCell ref="N16:N18"/>
    <mergeCell ref="I16:I18"/>
    <mergeCell ref="J16:J18"/>
    <mergeCell ref="L16:L18"/>
    <mergeCell ref="M16:M18"/>
    <mergeCell ref="AF13:AF15"/>
    <mergeCell ref="AJ16:AJ18"/>
  </mergeCell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52" operator="equal" id="{3581B528-6013-4113-B787-152D003A3FC1}">
            <xm:f>'DATOS '!$A$6</xm:f>
            <x14:dxf>
              <fill>
                <patternFill>
                  <bgColor rgb="FF00B050"/>
                </patternFill>
              </fill>
            </x14:dxf>
          </x14:cfRule>
          <x14:cfRule type="cellIs" priority="253" operator="equal" id="{63AB54CB-E0F3-46AF-8ACB-B224DDD1E649}">
            <xm:f>'DATOS '!$A$5</xm:f>
            <x14:dxf>
              <fill>
                <patternFill>
                  <bgColor rgb="FF92D050"/>
                </patternFill>
              </fill>
            </x14:dxf>
          </x14:cfRule>
          <x14:cfRule type="cellIs" priority="254" operator="equal" id="{5AAEB860-0921-4D61-85F7-3F34E35F9DA0}">
            <xm:f>'DATOS '!$A$4</xm:f>
            <x14:dxf>
              <fill>
                <patternFill>
                  <bgColor rgb="FFFFFF00"/>
                </patternFill>
              </fill>
            </x14:dxf>
          </x14:cfRule>
          <x14:cfRule type="cellIs" priority="255" operator="equal" id="{DB2845A9-6B1E-424F-87C6-CECF127B5E9D}">
            <xm:f>'DATOS '!$A$3</xm:f>
            <x14:dxf>
              <fill>
                <patternFill>
                  <bgColor rgb="FFFFC000"/>
                </patternFill>
              </fill>
            </x14:dxf>
          </x14:cfRule>
          <x14:cfRule type="cellIs" priority="256" operator="equal" id="{C7D07FF5-796E-44DC-94DF-9841C7618938}">
            <xm:f>'DATOS '!$A$2</xm:f>
            <x14:dxf>
              <fill>
                <patternFill>
                  <bgColor rgb="FFFF0000"/>
                </patternFill>
              </fill>
            </x14:dxf>
          </x14:cfRule>
          <xm:sqref>N10 AJ10 N13:N14 N16 AJ13 AJ16</xm:sqref>
        </x14:conditionalFormatting>
        <x14:conditionalFormatting xmlns:xm="http://schemas.microsoft.com/office/excel/2006/main">
          <x14:cfRule type="cellIs" priority="257" operator="equal" id="{63592E8F-EB51-44DD-829A-060613CA8381}">
            <xm:f>'DATOS '!$A$13</xm:f>
            <x14:dxf>
              <fill>
                <patternFill>
                  <bgColor rgb="FF00B050"/>
                </patternFill>
              </fill>
            </x14:dxf>
          </x14:cfRule>
          <x14:cfRule type="cellIs" priority="258" operator="equal" id="{C9D7971D-8EF3-4B16-A906-1A862BC0DC07}">
            <xm:f>'DATOS '!$A$12</xm:f>
            <x14:dxf>
              <fill>
                <patternFill>
                  <bgColor rgb="FF92D050"/>
                </patternFill>
              </fill>
            </x14:dxf>
          </x14:cfRule>
          <x14:cfRule type="cellIs" priority="259" operator="equal" id="{32FAC9BE-1B93-4BDE-9C3E-0F1567FB50B9}">
            <xm:f>'DATOS '!$A$11</xm:f>
            <x14:dxf>
              <fill>
                <patternFill>
                  <bgColor rgb="FFFFFF00"/>
                </patternFill>
              </fill>
            </x14:dxf>
          </x14:cfRule>
          <x14:cfRule type="cellIs" priority="260" operator="equal" id="{1C0AB6EC-3D36-48FC-95D5-29B8A8D74FC4}">
            <xm:f>'DATOS '!$A$10</xm:f>
            <x14:dxf>
              <fill>
                <patternFill>
                  <bgColor rgb="FFFFC000"/>
                </patternFill>
              </fill>
            </x14:dxf>
          </x14:cfRule>
          <x14:cfRule type="cellIs" priority="261" operator="equal" id="{6951F159-CACB-4E25-B0F9-8CDAA0153B13}">
            <xm:f>'DATOS '!$A$9</xm:f>
            <x14:dxf>
              <fill>
                <patternFill>
                  <bgColor rgb="FFFF0000"/>
                </patternFill>
              </fill>
            </x14:dxf>
          </x14:cfRule>
          <xm:sqref>O10 AK10 O13:O14 O16 AK13 AK16</xm:sqref>
        </x14:conditionalFormatting>
        <x14:conditionalFormatting xmlns:xm="http://schemas.microsoft.com/office/excel/2006/main">
          <x14:cfRule type="cellIs" priority="262" operator="equal" id="{644EA223-1B9F-4D70-BDDB-54D0A0ACDA3A}">
            <xm:f>'DATOS '!$A$19</xm:f>
            <x14:dxf>
              <fill>
                <patternFill>
                  <bgColor rgb="FF92D050"/>
                </patternFill>
              </fill>
            </x14:dxf>
          </x14:cfRule>
          <x14:cfRule type="cellIs" priority="263" operator="equal" id="{8D682805-5B57-4A4F-B84D-2C9912067687}">
            <xm:f>'DATOS '!$A$18</xm:f>
            <x14:dxf>
              <fill>
                <patternFill>
                  <bgColor rgb="FFFFFF00"/>
                </patternFill>
              </fill>
            </x14:dxf>
          </x14:cfRule>
          <x14:cfRule type="cellIs" priority="264" operator="equal" id="{6EE34CB8-9A1D-4BAA-A212-486C01B155C1}">
            <xm:f>'DATOS '!$A$17</xm:f>
            <x14:dxf>
              <fill>
                <patternFill>
                  <bgColor rgb="FFFFC000"/>
                </patternFill>
              </fill>
            </x14:dxf>
          </x14:cfRule>
          <x14:cfRule type="cellIs" priority="265" operator="equal" id="{98D548AD-2A95-420C-A8E0-CFCD41399719}">
            <xm:f>'DATOS '!$A$16</xm:f>
            <x14:dxf>
              <fill>
                <patternFill>
                  <bgColor rgb="FFFF0000"/>
                </patternFill>
              </fill>
            </x14:dxf>
          </x14:cfRule>
          <xm:sqref>CF10:CG10 CK10:CM10 AM10 CF13:CG14 CF16:CG17 CK13:CN13 CK16 CM16</xm:sqref>
        </x14:conditionalFormatting>
        <x14:conditionalFormatting xmlns:xm="http://schemas.microsoft.com/office/excel/2006/main">
          <x14:cfRule type="cellIs" priority="182" operator="equal" id="{1EED28F9-D33A-4C07-8D29-3818EA82DC53}">
            <xm:f>'DATOS '!$A$19</xm:f>
            <x14:dxf>
              <fill>
                <patternFill>
                  <bgColor rgb="FF92D050"/>
                </patternFill>
              </fill>
            </x14:dxf>
          </x14:cfRule>
          <x14:cfRule type="cellIs" priority="183" operator="equal" id="{61E92972-ADF0-442A-90DB-159F6194B119}">
            <xm:f>'DATOS '!$A$18</xm:f>
            <x14:dxf>
              <fill>
                <patternFill>
                  <bgColor rgb="FFFFFF00"/>
                </patternFill>
              </fill>
            </x14:dxf>
          </x14:cfRule>
          <x14:cfRule type="cellIs" priority="184" operator="equal" id="{91796FE9-AC0A-4B8A-920A-DAF997E87449}">
            <xm:f>'DATOS '!$A$17</xm:f>
            <x14:dxf>
              <fill>
                <patternFill>
                  <bgColor rgb="FFFFC000"/>
                </patternFill>
              </fill>
            </x14:dxf>
          </x14:cfRule>
          <x14:cfRule type="cellIs" priority="185" operator="equal" id="{D129BCAE-DBF4-4E30-9408-BE4260487B9E}">
            <xm:f>'DATOS '!$A$16</xm:f>
            <x14:dxf>
              <fill>
                <patternFill>
                  <bgColor rgb="FFFF0000"/>
                </patternFill>
              </fill>
            </x14:dxf>
          </x14:cfRule>
          <xm:sqref>P10</xm:sqref>
        </x14:conditionalFormatting>
        <x14:conditionalFormatting xmlns:xm="http://schemas.microsoft.com/office/excel/2006/main">
          <x14:cfRule type="cellIs" priority="9" operator="equal" id="{774D086E-04D0-4469-BB12-4C0A2DC68B93}">
            <xm:f>'DATOS '!$A$19</xm:f>
            <x14:dxf>
              <fill>
                <patternFill>
                  <bgColor rgb="FF92D050"/>
                </patternFill>
              </fill>
            </x14:dxf>
          </x14:cfRule>
          <x14:cfRule type="cellIs" priority="10" operator="equal" id="{1802FE3F-3A51-4C3A-89B3-50A30D08B6E6}">
            <xm:f>'DATOS '!$A$18</xm:f>
            <x14:dxf>
              <fill>
                <patternFill>
                  <bgColor rgb="FFFFFF00"/>
                </patternFill>
              </fill>
            </x14:dxf>
          </x14:cfRule>
          <x14:cfRule type="cellIs" priority="11" operator="equal" id="{ABFDD1C3-EDF1-4A85-9125-074020C81C54}">
            <xm:f>'DATOS '!$A$17</xm:f>
            <x14:dxf>
              <fill>
                <patternFill>
                  <bgColor rgb="FFFFC000"/>
                </patternFill>
              </fill>
            </x14:dxf>
          </x14:cfRule>
          <x14:cfRule type="cellIs" priority="12" operator="equal" id="{8AC06CDE-A081-4AE9-923F-17F66E43ABFC}">
            <xm:f>'DATOS '!$A$16</xm:f>
            <x14:dxf>
              <fill>
                <patternFill>
                  <bgColor rgb="FFFF0000"/>
                </patternFill>
              </fill>
            </x14:dxf>
          </x14:cfRule>
          <xm:sqref>AL10 AL13 AL16</xm:sqref>
        </x14:conditionalFormatting>
        <x14:conditionalFormatting xmlns:xm="http://schemas.microsoft.com/office/excel/2006/main">
          <x14:cfRule type="cellIs" priority="5" operator="equal" id="{78540AE0-4345-4FC1-ABAB-49D477D7B3FB}">
            <xm:f>'DATOS '!$A$19</xm:f>
            <x14:dxf>
              <fill>
                <patternFill>
                  <bgColor rgb="FF92D050"/>
                </patternFill>
              </fill>
            </x14:dxf>
          </x14:cfRule>
          <x14:cfRule type="cellIs" priority="6" operator="equal" id="{0F1FD63A-BAEB-4CF4-A9FC-5135816F90F5}">
            <xm:f>'DATOS '!$A$18</xm:f>
            <x14:dxf>
              <fill>
                <patternFill>
                  <bgColor rgb="FFFFFF00"/>
                </patternFill>
              </fill>
            </x14:dxf>
          </x14:cfRule>
          <x14:cfRule type="cellIs" priority="7" operator="equal" id="{BD0CEC7C-550B-4BC2-B2F9-76B7A201CB9A}">
            <xm:f>'DATOS '!$A$17</xm:f>
            <x14:dxf>
              <fill>
                <patternFill>
                  <bgColor rgb="FFFFC000"/>
                </patternFill>
              </fill>
            </x14:dxf>
          </x14:cfRule>
          <x14:cfRule type="cellIs" priority="8" operator="equal" id="{3906EA16-F08A-405B-BB5D-12EF635ACE5D}">
            <xm:f>'DATOS '!$A$16</xm:f>
            <x14:dxf>
              <fill>
                <patternFill>
                  <bgColor rgb="FFFF0000"/>
                </patternFill>
              </fill>
            </x14:dxf>
          </x14:cfRule>
          <xm:sqref>P13:P14 P16</xm:sqref>
        </x14:conditionalFormatting>
        <x14:conditionalFormatting xmlns:xm="http://schemas.microsoft.com/office/excel/2006/main">
          <x14:cfRule type="cellIs" priority="1" operator="equal" id="{22B5B658-C43E-4DA0-A372-BBB3925FD4D8}">
            <xm:f>'DATOS '!$A$19</xm:f>
            <x14:dxf>
              <fill>
                <patternFill>
                  <bgColor rgb="FF92D050"/>
                </patternFill>
              </fill>
            </x14:dxf>
          </x14:cfRule>
          <x14:cfRule type="cellIs" priority="2" operator="equal" id="{982658E6-5712-44C9-8139-3B14D5F0516C}">
            <xm:f>'DATOS '!$A$18</xm:f>
            <x14:dxf>
              <fill>
                <patternFill>
                  <bgColor rgb="FFFFFF00"/>
                </patternFill>
              </fill>
            </x14:dxf>
          </x14:cfRule>
          <x14:cfRule type="cellIs" priority="3" operator="equal" id="{BE081D5B-8B36-4EA9-8743-A6276B582690}">
            <xm:f>'DATOS '!$A$17</xm:f>
            <x14:dxf>
              <fill>
                <patternFill>
                  <bgColor rgb="FFFFC000"/>
                </patternFill>
              </fill>
            </x14:dxf>
          </x14:cfRule>
          <x14:cfRule type="cellIs" priority="4" operator="equal" id="{1AE27FDA-C17E-46F4-AC5F-510A2284D4FC}">
            <xm:f>'DATOS '!$A$16</xm:f>
            <x14:dxf>
              <fill>
                <patternFill>
                  <bgColor rgb="FFFF0000"/>
                </patternFill>
              </fill>
            </x14:dxf>
          </x14:cfRule>
          <xm:sqref>AI10 AI13 AI16</xm:sqref>
        </x14:conditionalFormatting>
      </x14:conditionalFormattings>
    </ext>
    <ext xmlns:x14="http://schemas.microsoft.com/office/spreadsheetml/2009/9/main" uri="{CCE6A557-97BC-4b89-ADB6-D9C93CAAB3DF}">
      <x14:dataValidations xmlns:xm="http://schemas.microsoft.com/office/excel/2006/main" count="25">
        <x14:dataValidation type="list" allowBlank="1" showInputMessage="1" showErrorMessage="1">
          <x14:formula1>
            <xm:f>'DATOS '!$A$24:$A$26</xm:f>
          </x14:formula1>
          <xm:sqref>AM10:AM14 AM16 AM19:AM27</xm:sqref>
        </x14:dataValidation>
        <x14:dataValidation type="list" allowBlank="1" showInputMessage="1" showErrorMessage="1">
          <x14:formula1>
            <xm:f>Validacion!$J$1:$J$4</xm:f>
          </x14:formula1>
          <xm:sqref>AG16:AH16 AI22:AI27 AG19:AH27 AG10:AH14</xm:sqref>
        </x14:dataValidation>
        <x14:dataValidation type="list" allowBlank="1" showInputMessage="1" showErrorMessage="1">
          <x14:formula1>
            <xm:f>'DATOS '!$A$9:$A$13</xm:f>
          </x14:formula1>
          <xm:sqref>O19:O27 O10:O16</xm:sqref>
        </x14:dataValidation>
        <x14:dataValidation type="list" allowBlank="1" showInputMessage="1" showErrorMessage="1">
          <x14:formula1>
            <xm:f>Datos!$B$13:$B$16</xm:f>
          </x14:formula1>
          <xm:sqref>B10:B27</xm:sqref>
        </x14:dataValidation>
        <x14:dataValidation type="list" allowBlank="1" showInputMessage="1" showErrorMessage="1">
          <x14:formula1>
            <xm:f>Datos!$B$3:$B$9</xm:f>
          </x14:formula1>
          <xm:sqref>A19:A27</xm:sqref>
        </x14:dataValidation>
        <x14:dataValidation type="list" allowBlank="1" showInputMessage="1" showErrorMessage="1">
          <x14:formula1>
            <xm:f>'DATOS '!$A$2:$A$6</xm:f>
          </x14:formula1>
          <xm:sqref>N19:N27 N10:N16</xm:sqref>
        </x14:dataValidation>
        <x14:dataValidation type="list" allowBlank="1" showInputMessage="1" showErrorMessage="1">
          <x14:formula1>
            <xm:f>Datos!$B$19:$B$27</xm:f>
          </x14:formula1>
          <xm:sqref>K10:K27</xm:sqref>
        </x14:dataValidation>
        <x14:dataValidation type="list" allowBlank="1" showInputMessage="1" showErrorMessage="1">
          <x14:formula1>
            <xm:f>'DATOS '!$E$24:$E$26</xm:f>
          </x14:formula1>
          <xm:sqref>AB10:AB27</xm:sqref>
        </x14:dataValidation>
        <x14:dataValidation type="list" allowBlank="1" showInputMessage="1" showErrorMessage="1">
          <x14:formula1>
            <xm:f>'DATOS '!$C$24:$C$25</xm:f>
          </x14:formula1>
          <xm:sqref>R10:R27</xm:sqref>
        </x14:dataValidation>
        <x14:dataValidation type="list" allowBlank="1" showInputMessage="1" showErrorMessage="1">
          <x14:formula1>
            <xm:f>Validacion!$G$2:$G$4</xm:f>
          </x14:formula1>
          <xm:sqref>Y10:Y27</xm:sqref>
        </x14:dataValidation>
        <x14:dataValidation type="list" allowBlank="1" showInputMessage="1" showErrorMessage="1">
          <x14:formula1>
            <xm:f>Validacion!$F$2:$F$3</xm:f>
          </x14:formula1>
          <xm:sqref>X10:X27</xm:sqref>
        </x14:dataValidation>
        <x14:dataValidation type="list" allowBlank="1" showInputMessage="1" showErrorMessage="1">
          <x14:formula1>
            <xm:f>Validacion!$E$2:$E$3</xm:f>
          </x14:formula1>
          <xm:sqref>W10:W27</xm:sqref>
        </x14:dataValidation>
        <x14:dataValidation type="list" allowBlank="1" showInputMessage="1" showErrorMessage="1">
          <x14:formula1>
            <xm:f>Validacion!$D$2:$D$4</xm:f>
          </x14:formula1>
          <xm:sqref>V10:V27</xm:sqref>
        </x14:dataValidation>
        <x14:dataValidation type="list" allowBlank="1" showInputMessage="1" showErrorMessage="1">
          <x14:formula1>
            <xm:f>Validacion!$C$2:$C$3</xm:f>
          </x14:formula1>
          <xm:sqref>U10:U27</xm:sqref>
        </x14:dataValidation>
        <x14:dataValidation type="list" allowBlank="1" showInputMessage="1" showErrorMessage="1">
          <x14:formula1>
            <xm:f>Validacion!$B$2:$B$3</xm:f>
          </x14:formula1>
          <xm:sqref>T10:T27</xm:sqref>
        </x14:dataValidation>
        <x14:dataValidation type="list" allowBlank="1" showInputMessage="1" showErrorMessage="1">
          <x14:formula1>
            <xm:f>Validacion!$A$2:$A$3</xm:f>
          </x14:formula1>
          <xm:sqref>S10:S27</xm:sqref>
        </x14:dataValidation>
        <x14:dataValidation type="list" allowBlank="1" showInputMessage="1" showErrorMessage="1">
          <x14:formula1>
            <xm:f>Validacion!$I$15:$I$19</xm:f>
          </x14:formula1>
          <xm:sqref>AJ10:AJ27</xm:sqref>
        </x14:dataValidation>
        <x14:dataValidation type="list" allowBlank="1" showInputMessage="1" showErrorMessage="1">
          <x14:formula1>
            <xm:f>Validacion!$I$23:$I$27</xm:f>
          </x14:formula1>
          <xm:sqref>AK10:AK27</xm:sqref>
        </x14:dataValidation>
        <x14:dataValidation type="list" allowBlank="1" showInputMessage="1" showErrorMessage="1">
          <x14:formula1>
            <xm:f>Datos!$G$3:$G$8</xm:f>
          </x14:formula1>
          <xm:sqref>AI10:AI18</xm:sqref>
        </x14:dataValidation>
        <x14:dataValidation type="list" allowBlank="1" showInputMessage="1" showErrorMessage="1">
          <x14:formula1>
            <xm:f>Datos!$J$3:$J$6</xm:f>
          </x14:formula1>
          <xm:sqref>BV10:BV20 BJ10:BJ20 AX10:AX20</xm:sqref>
        </x14:dataValidation>
        <x14:dataValidation type="list" allowBlank="1" showInputMessage="1" showErrorMessage="1">
          <x14:formula1>
            <xm:f>Datos!$K$3:$K$4</xm:f>
          </x14:formula1>
          <xm:sqref>BX10:BX19 AZ10:AZ19 BL10:BL19</xm:sqref>
        </x14:dataValidation>
        <x14:dataValidation type="list" allowBlank="1" showInputMessage="1" showErrorMessage="1">
          <x14:formula1>
            <xm:f>Datos!$L$3:$L$4</xm:f>
          </x14:formula1>
          <xm:sqref>BY10:BY19 BA10:BA19 BM10:BM19</xm:sqref>
        </x14:dataValidation>
        <x14:dataValidation type="list" allowBlank="1" showInputMessage="1" showErrorMessage="1">
          <x14:formula1>
            <xm:f>Datos!$M$3:$M$4</xm:f>
          </x14:formula1>
          <xm:sqref>BD10:BD23 CB10:CB23 BP10:BP23</xm:sqref>
        </x14:dataValidation>
        <x14:dataValidation type="list" allowBlank="1" showInputMessage="1" showErrorMessage="1">
          <x14:formula1>
            <xm:f>Datos!$D$3:$D$29</xm:f>
          </x14:formula1>
          <xm:sqref>C10:C27</xm:sqref>
        </x14:dataValidation>
        <x14:dataValidation type="list" allowBlank="1" showInputMessage="1" showErrorMessage="1">
          <x14:formula1>
            <xm:f>Datos!$B$3:$B$10</xm:f>
          </x14:formula1>
          <xm:sqref>A10:A18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42578125" defaultRowHeight="12.75" x14ac:dyDescent="0.25"/>
  <cols>
    <col min="1" max="1" width="20.42578125" style="8" customWidth="1"/>
    <col min="2" max="3" width="16.28515625" style="8" customWidth="1"/>
    <col min="4" max="4" width="20.28515625" style="8" customWidth="1"/>
    <col min="5" max="5" width="35.42578125" style="8" customWidth="1"/>
    <col min="6" max="6" width="29.140625" style="11" customWidth="1"/>
    <col min="7" max="7" width="15.85546875" style="11" hidden="1" customWidth="1"/>
    <col min="8" max="8" width="13.28515625" style="11" hidden="1" customWidth="1"/>
    <col min="9" max="9" width="17.42578125" style="11" hidden="1" customWidth="1"/>
    <col min="10" max="10" width="16" style="11" hidden="1" customWidth="1"/>
    <col min="11" max="11" width="29.140625" style="11" customWidth="1"/>
    <col min="12" max="12" width="34.42578125" style="11" customWidth="1"/>
    <col min="13" max="13" width="34.28515625" style="11" customWidth="1"/>
    <col min="14" max="14" width="19.85546875" style="102" customWidth="1"/>
    <col min="15" max="15" width="16.140625" style="102" customWidth="1"/>
    <col min="16" max="16" width="15.140625" style="102" customWidth="1"/>
    <col min="17" max="17" width="96.42578125" style="8" customWidth="1"/>
    <col min="18" max="18" width="17.42578125" style="8" customWidth="1"/>
    <col min="19" max="20" width="20.42578125" style="8" customWidth="1"/>
    <col min="21" max="21" width="19.85546875" style="8" customWidth="1"/>
    <col min="22" max="22" width="18" style="8" customWidth="1"/>
    <col min="23" max="23" width="19.85546875" style="8" customWidth="1"/>
    <col min="24" max="24" width="23.28515625" style="8" customWidth="1"/>
    <col min="25" max="25" width="18" style="8" customWidth="1"/>
    <col min="26" max="26" width="12.42578125" style="8" hidden="1" customWidth="1"/>
    <col min="27" max="27" width="15.42578125" style="8" customWidth="1"/>
    <col min="28" max="28" width="17.42578125" style="8" customWidth="1"/>
    <col min="29" max="29" width="13.42578125" style="102" hidden="1" customWidth="1"/>
    <col min="30" max="30" width="17.42578125" style="102" customWidth="1"/>
    <col min="31" max="31" width="10.42578125" style="102" hidden="1" customWidth="1"/>
    <col min="32" max="32" width="16.42578125" style="8" customWidth="1"/>
    <col min="33" max="33" width="20.85546875" style="8" customWidth="1"/>
    <col min="34" max="34" width="19.7109375" style="8" customWidth="1"/>
    <col min="35" max="35" width="17.85546875" style="102" customWidth="1"/>
    <col min="36" max="36" width="15.28515625" style="102" customWidth="1"/>
    <col min="37" max="37" width="16.42578125" style="102" customWidth="1"/>
    <col min="38" max="38" width="13.28515625" style="8" customWidth="1"/>
    <col min="39" max="39" width="46.42578125" style="8" customWidth="1"/>
    <col min="40" max="40" width="19.140625" style="8" customWidth="1"/>
    <col min="41" max="41" width="25.7109375" style="11" customWidth="1"/>
    <col min="42" max="42" width="16.42578125" style="102" customWidth="1"/>
    <col min="43" max="43" width="20" style="102" customWidth="1"/>
    <col min="44" max="44" width="31.42578125" style="8" customWidth="1"/>
    <col min="45" max="46" width="20.7109375" style="11" hidden="1" customWidth="1"/>
    <col min="47" max="48" width="27.7109375" style="8" hidden="1" customWidth="1"/>
    <col min="49" max="50" width="20.7109375" style="8" hidden="1" customWidth="1"/>
    <col min="51" max="53" width="20.85546875" style="8" hidden="1" customWidth="1"/>
    <col min="54" max="55" width="20.85546875" style="11" hidden="1" customWidth="1"/>
    <col min="56" max="57" width="27.7109375" style="8" hidden="1" customWidth="1"/>
    <col min="58" max="62" width="20.7109375" style="8" hidden="1" customWidth="1"/>
    <col min="63" max="64" width="20.85546875" style="8" hidden="1" customWidth="1"/>
    <col min="65" max="66" width="27.7109375" style="8" hidden="1" customWidth="1"/>
    <col min="67" max="73" width="20.7109375" style="8" hidden="1" customWidth="1"/>
    <col min="74" max="75" width="27.7109375" style="8" hidden="1" customWidth="1"/>
    <col min="76" max="80" width="20.7109375" style="8" hidden="1" customWidth="1"/>
    <col min="81" max="81" width="63.85546875" style="8" customWidth="1"/>
    <col min="82" max="83" width="31.42578125" style="8" customWidth="1"/>
    <col min="84" max="84" width="63.85546875" style="8" customWidth="1"/>
    <col min="85" max="86" width="31.42578125" style="8" customWidth="1"/>
    <col min="87" max="87" width="63.85546875" style="8" customWidth="1"/>
    <col min="88" max="89" width="31.42578125" style="8" customWidth="1"/>
    <col min="90" max="90" width="5.42578125" style="8" customWidth="1"/>
    <col min="91" max="102" width="11.42578125" style="8" customWidth="1"/>
    <col min="103" max="107" width="11.42578125" style="8" hidden="1" customWidth="1"/>
    <col min="108" max="109" width="13.7109375" style="8" hidden="1" customWidth="1"/>
    <col min="110" max="112" width="11.42578125" style="8" hidden="1" customWidth="1"/>
    <col min="113" max="114" width="11.42578125" style="8"/>
    <col min="115" max="115" width="20.85546875" style="8" customWidth="1"/>
    <col min="116" max="116" width="21.42578125" style="8" customWidth="1"/>
    <col min="117" max="122" width="11.42578125" style="8"/>
    <col min="123" max="129" width="0" style="8" hidden="1" customWidth="1"/>
    <col min="130" max="16384" width="11.42578125" style="8"/>
  </cols>
  <sheetData>
    <row r="1" spans="1:129" s="68" customFormat="1" ht="26.25" customHeight="1" x14ac:dyDescent="0.25">
      <c r="A1" s="510"/>
      <c r="B1" s="513" t="s">
        <v>228</v>
      </c>
      <c r="C1" s="514"/>
      <c r="D1" s="514"/>
      <c r="E1" s="514"/>
      <c r="F1" s="514"/>
      <c r="G1" s="514"/>
      <c r="H1" s="514"/>
      <c r="I1" s="514"/>
      <c r="J1" s="514"/>
      <c r="K1" s="514"/>
      <c r="L1" s="514"/>
      <c r="M1" s="514"/>
      <c r="N1" s="514"/>
      <c r="O1" s="514"/>
      <c r="P1" s="514"/>
      <c r="Q1" s="514"/>
      <c r="R1" s="514"/>
      <c r="S1" s="514" t="s">
        <v>228</v>
      </c>
      <c r="T1" s="514"/>
      <c r="U1" s="514"/>
      <c r="V1" s="514"/>
      <c r="W1" s="514"/>
      <c r="X1" s="514"/>
      <c r="Y1" s="514"/>
      <c r="Z1" s="514"/>
      <c r="AA1" s="514"/>
      <c r="AB1" s="514"/>
      <c r="AC1" s="514"/>
      <c r="AD1" s="514"/>
      <c r="AE1" s="514"/>
      <c r="AF1" s="514"/>
      <c r="AG1" s="514"/>
      <c r="AH1" s="514"/>
      <c r="AI1" s="514"/>
      <c r="AJ1" s="514"/>
      <c r="AK1" s="514"/>
      <c r="AL1" s="514"/>
      <c r="AM1" s="514"/>
      <c r="AN1" s="514"/>
      <c r="AO1" s="514"/>
      <c r="AP1" s="514"/>
      <c r="AQ1" s="514"/>
      <c r="AR1" s="519"/>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25" customHeight="1" x14ac:dyDescent="0.25">
      <c r="A2" s="511"/>
      <c r="B2" s="515"/>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6"/>
      <c r="AI2" s="516"/>
      <c r="AJ2" s="516"/>
      <c r="AK2" s="516"/>
      <c r="AL2" s="516"/>
      <c r="AM2" s="516"/>
      <c r="AN2" s="516"/>
      <c r="AO2" s="516"/>
      <c r="AP2" s="516"/>
      <c r="AQ2" s="516"/>
      <c r="AR2" s="520"/>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512"/>
      <c r="B3" s="517"/>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8"/>
      <c r="AP3" s="518"/>
      <c r="AQ3" s="518"/>
      <c r="AR3" s="521"/>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522"/>
      <c r="DT3" s="522"/>
      <c r="DU3" s="499"/>
      <c r="DV3" s="499"/>
      <c r="DW3" s="499"/>
      <c r="DX3" s="499"/>
      <c r="DY3" s="499"/>
    </row>
    <row r="4" spans="1:129" ht="21"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522"/>
      <c r="DT4" s="522"/>
      <c r="DU4" s="500"/>
      <c r="DV4" s="500"/>
      <c r="DW4" s="500"/>
      <c r="DX4" s="500"/>
      <c r="DY4" s="500"/>
    </row>
    <row r="5" spans="1:129" ht="28.5" customHeight="1" x14ac:dyDescent="0.25">
      <c r="A5" s="421" t="s">
        <v>40</v>
      </c>
      <c r="B5" s="421"/>
      <c r="C5" s="421"/>
      <c r="D5" s="421"/>
      <c r="E5" s="421"/>
      <c r="F5" s="501" t="s">
        <v>41</v>
      </c>
      <c r="G5" s="501"/>
      <c r="H5" s="501"/>
      <c r="I5" s="501"/>
      <c r="J5" s="501"/>
      <c r="K5" s="501"/>
      <c r="L5" s="501"/>
      <c r="M5" s="501"/>
      <c r="N5" s="501"/>
      <c r="O5" s="501"/>
      <c r="P5" s="501"/>
      <c r="Q5" s="501"/>
      <c r="R5" s="501"/>
      <c r="S5" s="501"/>
      <c r="T5" s="501"/>
      <c r="U5" s="501"/>
      <c r="V5" s="501"/>
      <c r="W5" s="501"/>
      <c r="X5" s="501"/>
      <c r="Y5" s="501"/>
      <c r="Z5" s="501"/>
      <c r="AA5" s="501"/>
      <c r="AB5" s="501"/>
      <c r="AC5" s="501"/>
      <c r="AD5" s="501"/>
      <c r="AE5" s="501"/>
      <c r="AF5" s="501"/>
      <c r="AG5" s="501"/>
      <c r="AH5" s="501"/>
      <c r="AI5" s="501"/>
      <c r="AJ5" s="501"/>
      <c r="AK5" s="501"/>
      <c r="AL5" s="502" t="s">
        <v>51</v>
      </c>
      <c r="AM5" s="502"/>
      <c r="AN5" s="502"/>
      <c r="AO5" s="502"/>
      <c r="AP5" s="502"/>
      <c r="AQ5" s="502"/>
      <c r="AR5" s="502"/>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503" t="s">
        <v>231</v>
      </c>
      <c r="CD5" s="504"/>
      <c r="CE5" s="504"/>
      <c r="CF5" s="504"/>
      <c r="CG5" s="504"/>
      <c r="CH5" s="504"/>
      <c r="CI5" s="504"/>
      <c r="CJ5" s="504"/>
      <c r="CK5" s="505"/>
      <c r="DS5" s="522"/>
      <c r="DT5" s="522"/>
      <c r="DU5" s="65" t="s">
        <v>15</v>
      </c>
      <c r="DV5" s="65" t="s">
        <v>150</v>
      </c>
      <c r="DW5" s="65" t="s">
        <v>150</v>
      </c>
      <c r="DX5" s="65">
        <v>1</v>
      </c>
      <c r="DY5" s="65">
        <v>1</v>
      </c>
    </row>
    <row r="6" spans="1:129" ht="34.5" customHeight="1" x14ac:dyDescent="0.25">
      <c r="A6" s="421"/>
      <c r="B6" s="421"/>
      <c r="C6" s="421"/>
      <c r="D6" s="421"/>
      <c r="E6" s="421"/>
      <c r="F6" s="501"/>
      <c r="G6" s="501"/>
      <c r="H6" s="501"/>
      <c r="I6" s="501"/>
      <c r="J6" s="501"/>
      <c r="K6" s="501"/>
      <c r="L6" s="501"/>
      <c r="M6" s="501"/>
      <c r="N6" s="501"/>
      <c r="O6" s="501"/>
      <c r="P6" s="501"/>
      <c r="Q6" s="501"/>
      <c r="R6" s="501"/>
      <c r="S6" s="501"/>
      <c r="T6" s="501"/>
      <c r="U6" s="501"/>
      <c r="V6" s="501"/>
      <c r="W6" s="501"/>
      <c r="X6" s="501"/>
      <c r="Y6" s="501"/>
      <c r="Z6" s="501"/>
      <c r="AA6" s="501"/>
      <c r="AB6" s="501"/>
      <c r="AC6" s="501"/>
      <c r="AD6" s="501"/>
      <c r="AE6" s="501"/>
      <c r="AF6" s="501"/>
      <c r="AG6" s="501"/>
      <c r="AH6" s="501"/>
      <c r="AI6" s="501"/>
      <c r="AJ6" s="501"/>
      <c r="AK6" s="501"/>
      <c r="AL6" s="502"/>
      <c r="AM6" s="502"/>
      <c r="AN6" s="502"/>
      <c r="AO6" s="502"/>
      <c r="AP6" s="502"/>
      <c r="AQ6" s="502"/>
      <c r="AR6" s="502"/>
      <c r="AS6" s="506" t="s">
        <v>189</v>
      </c>
      <c r="AT6" s="507"/>
      <c r="AU6" s="507"/>
      <c r="AV6" s="507"/>
      <c r="AW6" s="507"/>
      <c r="AX6" s="507"/>
      <c r="AY6" s="507"/>
      <c r="AZ6" s="507"/>
      <c r="BA6" s="507"/>
      <c r="BB6" s="508" t="s">
        <v>192</v>
      </c>
      <c r="BC6" s="509"/>
      <c r="BD6" s="509"/>
      <c r="BE6" s="509"/>
      <c r="BF6" s="509"/>
      <c r="BG6" s="509"/>
      <c r="BH6" s="509"/>
      <c r="BI6" s="509"/>
      <c r="BJ6" s="506"/>
      <c r="BK6" s="508" t="s">
        <v>191</v>
      </c>
      <c r="BL6" s="509"/>
      <c r="BM6" s="509"/>
      <c r="BN6" s="509"/>
      <c r="BO6" s="509"/>
      <c r="BP6" s="509"/>
      <c r="BQ6" s="509"/>
      <c r="BR6" s="509"/>
      <c r="BS6" s="506"/>
      <c r="BT6" s="508" t="s">
        <v>190</v>
      </c>
      <c r="BU6" s="509"/>
      <c r="BV6" s="509"/>
      <c r="BW6" s="509"/>
      <c r="BX6" s="509"/>
      <c r="BY6" s="509"/>
      <c r="BZ6" s="509"/>
      <c r="CA6" s="509"/>
      <c r="CB6" s="506"/>
      <c r="CC6" s="503" t="s">
        <v>232</v>
      </c>
      <c r="CD6" s="504"/>
      <c r="CE6" s="504"/>
      <c r="CF6" s="504"/>
      <c r="CG6" s="504"/>
      <c r="CH6" s="504"/>
      <c r="CI6" s="504"/>
      <c r="CJ6" s="504"/>
      <c r="CK6" s="505"/>
      <c r="DS6" s="522"/>
      <c r="DT6" s="522"/>
      <c r="DU6" s="65" t="s">
        <v>15</v>
      </c>
      <c r="DV6" s="65" t="s">
        <v>152</v>
      </c>
      <c r="DW6" s="65" t="s">
        <v>150</v>
      </c>
      <c r="DX6" s="65">
        <v>0</v>
      </c>
      <c r="DY6" s="65">
        <v>1</v>
      </c>
    </row>
    <row r="7" spans="1:129" ht="34.5" customHeight="1" x14ac:dyDescent="0.25">
      <c r="A7" s="158"/>
      <c r="B7" s="158"/>
      <c r="C7" s="158"/>
      <c r="D7" s="158"/>
      <c r="E7" s="158"/>
      <c r="F7" s="159"/>
      <c r="G7" s="420" t="s">
        <v>255</v>
      </c>
      <c r="H7" s="420"/>
      <c r="I7" s="420"/>
      <c r="J7" s="420"/>
      <c r="K7" s="8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60"/>
      <c r="AM7" s="160"/>
      <c r="AN7" s="160"/>
      <c r="AO7" s="160"/>
      <c r="AP7" s="160"/>
      <c r="AQ7" s="160"/>
      <c r="AR7" s="160"/>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1"/>
      <c r="CD7" s="162"/>
      <c r="CE7" s="163"/>
      <c r="CF7" s="163"/>
      <c r="CG7" s="162"/>
      <c r="CH7" s="163"/>
      <c r="CI7" s="163"/>
      <c r="CJ7" s="162"/>
      <c r="CK7" s="164"/>
      <c r="DS7" s="522"/>
      <c r="DT7" s="522"/>
      <c r="DU7" s="65"/>
      <c r="DV7" s="65"/>
      <c r="DW7" s="65"/>
      <c r="DX7" s="65"/>
      <c r="DY7" s="65"/>
    </row>
    <row r="8" spans="1:129" ht="33.75" customHeight="1" x14ac:dyDescent="0.25">
      <c r="A8" s="423" t="s">
        <v>0</v>
      </c>
      <c r="B8" s="423" t="s">
        <v>1</v>
      </c>
      <c r="C8" s="423" t="s">
        <v>558</v>
      </c>
      <c r="D8" s="423" t="s">
        <v>2</v>
      </c>
      <c r="E8" s="423" t="s">
        <v>39</v>
      </c>
      <c r="F8" s="423" t="s">
        <v>274</v>
      </c>
      <c r="G8" s="423" t="s">
        <v>251</v>
      </c>
      <c r="H8" s="423" t="s">
        <v>252</v>
      </c>
      <c r="I8" s="423" t="s">
        <v>253</v>
      </c>
      <c r="J8" s="423" t="s">
        <v>254</v>
      </c>
      <c r="K8" s="423" t="s">
        <v>249</v>
      </c>
      <c r="L8" s="423" t="s">
        <v>46</v>
      </c>
      <c r="M8" s="423" t="s">
        <v>47</v>
      </c>
      <c r="N8" s="423" t="s">
        <v>35</v>
      </c>
      <c r="O8" s="423"/>
      <c r="P8" s="423"/>
      <c r="Q8" s="423" t="s">
        <v>170</v>
      </c>
      <c r="R8" s="423" t="s">
        <v>157</v>
      </c>
      <c r="S8" s="423" t="s">
        <v>176</v>
      </c>
      <c r="T8" s="423" t="s">
        <v>177</v>
      </c>
      <c r="U8" s="423" t="s">
        <v>178</v>
      </c>
      <c r="V8" s="423" t="s">
        <v>179</v>
      </c>
      <c r="W8" s="423" t="s">
        <v>180</v>
      </c>
      <c r="X8" s="423" t="s">
        <v>181</v>
      </c>
      <c r="Y8" s="423" t="s">
        <v>182</v>
      </c>
      <c r="Z8" s="423" t="s">
        <v>28</v>
      </c>
      <c r="AA8" s="423" t="s">
        <v>183</v>
      </c>
      <c r="AB8" s="423" t="s">
        <v>184</v>
      </c>
      <c r="AC8" s="88"/>
      <c r="AD8" s="423" t="s">
        <v>185</v>
      </c>
      <c r="AE8" s="88"/>
      <c r="AF8" s="423" t="s">
        <v>186</v>
      </c>
      <c r="AG8" s="423" t="s">
        <v>187</v>
      </c>
      <c r="AH8" s="423" t="s">
        <v>188</v>
      </c>
      <c r="AI8" s="423" t="s">
        <v>3</v>
      </c>
      <c r="AJ8" s="423"/>
      <c r="AK8" s="423"/>
      <c r="AL8" s="423" t="s">
        <v>48</v>
      </c>
      <c r="AM8" s="423" t="s">
        <v>159</v>
      </c>
      <c r="AN8" s="423" t="s">
        <v>160</v>
      </c>
      <c r="AO8" s="423" t="s">
        <v>161</v>
      </c>
      <c r="AP8" s="423" t="s">
        <v>36</v>
      </c>
      <c r="AQ8" s="423" t="s">
        <v>37</v>
      </c>
      <c r="AR8" s="423" t="s">
        <v>162</v>
      </c>
      <c r="AS8" s="494" t="s">
        <v>49</v>
      </c>
      <c r="AT8" s="495"/>
      <c r="AU8" s="496" t="s">
        <v>166</v>
      </c>
      <c r="AV8" s="497"/>
      <c r="AW8" s="497"/>
      <c r="AX8" s="498"/>
      <c r="AY8" s="496" t="s">
        <v>165</v>
      </c>
      <c r="AZ8" s="497"/>
      <c r="BA8" s="498"/>
      <c r="BB8" s="494" t="s">
        <v>49</v>
      </c>
      <c r="BC8" s="495"/>
      <c r="BD8" s="496" t="s">
        <v>166</v>
      </c>
      <c r="BE8" s="497"/>
      <c r="BF8" s="497"/>
      <c r="BG8" s="498"/>
      <c r="BH8" s="496" t="s">
        <v>165</v>
      </c>
      <c r="BI8" s="497"/>
      <c r="BJ8" s="498"/>
      <c r="BK8" s="494" t="s">
        <v>49</v>
      </c>
      <c r="BL8" s="495"/>
      <c r="BM8" s="496" t="s">
        <v>166</v>
      </c>
      <c r="BN8" s="497"/>
      <c r="BO8" s="497"/>
      <c r="BP8" s="498"/>
      <c r="BQ8" s="496" t="s">
        <v>165</v>
      </c>
      <c r="BR8" s="497"/>
      <c r="BS8" s="498"/>
      <c r="BT8" s="494" t="s">
        <v>49</v>
      </c>
      <c r="BU8" s="495"/>
      <c r="BV8" s="496" t="s">
        <v>166</v>
      </c>
      <c r="BW8" s="497"/>
      <c r="BX8" s="497"/>
      <c r="BY8" s="498"/>
      <c r="BZ8" s="496" t="s">
        <v>165</v>
      </c>
      <c r="CA8" s="497"/>
      <c r="CB8" s="498"/>
      <c r="CC8" s="423" t="s">
        <v>234</v>
      </c>
      <c r="CD8" s="491" t="s">
        <v>230</v>
      </c>
      <c r="CE8" s="423" t="s">
        <v>233</v>
      </c>
      <c r="CF8" s="423" t="s">
        <v>235</v>
      </c>
      <c r="CG8" s="491" t="s">
        <v>230</v>
      </c>
      <c r="CH8" s="423" t="s">
        <v>233</v>
      </c>
      <c r="CI8" s="423" t="s">
        <v>236</v>
      </c>
      <c r="CJ8" s="491" t="s">
        <v>230</v>
      </c>
      <c r="CK8" s="423" t="s">
        <v>233</v>
      </c>
      <c r="DE8" s="493" t="s">
        <v>154</v>
      </c>
      <c r="DF8" s="493"/>
      <c r="DG8" s="493"/>
      <c r="DS8" s="522"/>
      <c r="DT8" s="522"/>
      <c r="DU8" s="65" t="s">
        <v>15</v>
      </c>
      <c r="DV8" s="65" t="s">
        <v>150</v>
      </c>
      <c r="DW8" s="65" t="s">
        <v>152</v>
      </c>
      <c r="DX8" s="65">
        <v>1</v>
      </c>
      <c r="DY8" s="65">
        <v>0</v>
      </c>
    </row>
    <row r="9" spans="1:129" ht="33.75" customHeight="1" x14ac:dyDescent="0.25">
      <c r="A9" s="423"/>
      <c r="B9" s="423"/>
      <c r="C9" s="423"/>
      <c r="D9" s="423"/>
      <c r="E9" s="423"/>
      <c r="F9" s="423"/>
      <c r="G9" s="423"/>
      <c r="H9" s="423"/>
      <c r="I9" s="423"/>
      <c r="J9" s="423"/>
      <c r="K9" s="423"/>
      <c r="L9" s="423"/>
      <c r="M9" s="423"/>
      <c r="N9" s="88" t="s">
        <v>4</v>
      </c>
      <c r="O9" s="88" t="s">
        <v>5</v>
      </c>
      <c r="P9" s="88" t="s">
        <v>6</v>
      </c>
      <c r="Q9" s="423"/>
      <c r="R9" s="423"/>
      <c r="S9" s="423"/>
      <c r="T9" s="423" t="s">
        <v>171</v>
      </c>
      <c r="U9" s="423" t="s">
        <v>56</v>
      </c>
      <c r="V9" s="423" t="s">
        <v>172</v>
      </c>
      <c r="W9" s="423" t="s">
        <v>173</v>
      </c>
      <c r="X9" s="423" t="s">
        <v>174</v>
      </c>
      <c r="Y9" s="423" t="s">
        <v>175</v>
      </c>
      <c r="Z9" s="423"/>
      <c r="AA9" s="423"/>
      <c r="AB9" s="423"/>
      <c r="AC9" s="88"/>
      <c r="AD9" s="423"/>
      <c r="AE9" s="88"/>
      <c r="AF9" s="423"/>
      <c r="AG9" s="423"/>
      <c r="AH9" s="423"/>
      <c r="AI9" s="88" t="s">
        <v>4</v>
      </c>
      <c r="AJ9" s="88" t="s">
        <v>5</v>
      </c>
      <c r="AK9" s="88" t="s">
        <v>6</v>
      </c>
      <c r="AL9" s="423"/>
      <c r="AM9" s="423"/>
      <c r="AN9" s="423"/>
      <c r="AO9" s="423"/>
      <c r="AP9" s="423"/>
      <c r="AQ9" s="423"/>
      <c r="AR9" s="423"/>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423"/>
      <c r="CD9" s="492"/>
      <c r="CE9" s="423"/>
      <c r="CF9" s="423"/>
      <c r="CG9" s="492"/>
      <c r="CH9" s="423"/>
      <c r="CI9" s="423"/>
      <c r="CJ9" s="492"/>
      <c r="CK9" s="423"/>
      <c r="CY9" s="52" t="s">
        <v>138</v>
      </c>
      <c r="CZ9" s="52" t="s">
        <v>139</v>
      </c>
      <c r="DD9" s="52" t="s">
        <v>138</v>
      </c>
      <c r="DE9" s="52" t="s">
        <v>138</v>
      </c>
      <c r="DF9" s="52" t="s">
        <v>139</v>
      </c>
      <c r="DG9" s="52" t="s">
        <v>139</v>
      </c>
      <c r="DS9"/>
      <c r="DT9"/>
      <c r="DU9" s="67" t="s">
        <v>142</v>
      </c>
      <c r="DV9" s="67" t="s">
        <v>153</v>
      </c>
      <c r="DW9" s="67" t="s">
        <v>153</v>
      </c>
      <c r="DX9"/>
      <c r="DY9"/>
    </row>
    <row r="10" spans="1:129" s="11" customFormat="1" ht="112.5" customHeight="1" x14ac:dyDescent="0.25">
      <c r="A10" s="422" t="s">
        <v>53</v>
      </c>
      <c r="B10" s="422" t="s">
        <v>194</v>
      </c>
      <c r="C10" s="422" t="s">
        <v>239</v>
      </c>
      <c r="D10" s="463" t="s">
        <v>217</v>
      </c>
      <c r="E10" s="422" t="s">
        <v>275</v>
      </c>
      <c r="F10" s="422" t="s">
        <v>276</v>
      </c>
      <c r="G10" s="422"/>
      <c r="H10" s="422"/>
      <c r="I10" s="422"/>
      <c r="J10" s="422"/>
      <c r="K10" s="422"/>
      <c r="L10" s="422" t="s">
        <v>277</v>
      </c>
      <c r="M10" s="422" t="s">
        <v>278</v>
      </c>
      <c r="N10" s="429" t="s">
        <v>11</v>
      </c>
      <c r="O10" s="429" t="s">
        <v>14</v>
      </c>
      <c r="P10" s="429" t="str">
        <f>INDEX([9]Validacion!$C$15:$G$19,'Mapa de Riesgos'!CY10:CY14,'Mapa de Riesgos'!CZ10:CZ14)</f>
        <v>Alta</v>
      </c>
      <c r="Q10" s="85" t="s">
        <v>279</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430">
        <f>(IF(AD10="Fuerte",100,IF(AD10="Moderado",50,0))+IF(AD11="Fuerte",100,IF(AD11="Moderado",50,0))+(IF(AD12="Fuerte",100,IF(AD12="Moderado",50,0))+IF(AD13="Fuerte",100,IF(AD13="Moderado",50,0))+IF(AD14="Fuerte",100,IF(AD14="Moderado",50,0)))/5)</f>
        <v>260</v>
      </c>
      <c r="AF10" s="429" t="str">
        <f>IF(AE10&gt;=100,"Fuerte",IF(OR(AE10=99,AE10&gt;=50),"Moderado","Débil"))</f>
        <v>Fuerte</v>
      </c>
      <c r="AG10" s="429" t="s">
        <v>150</v>
      </c>
      <c r="AH10" s="429" t="s">
        <v>152</v>
      </c>
      <c r="AI10" s="429" t="str">
        <f>VLOOKUP(IF(DE10=0,DE10+1,IF(DE10&lt;0,DE10+2,DE10)),[9]Validacion!$J$15:$K$19,2,FALSE)</f>
        <v>Rara Vez</v>
      </c>
      <c r="AJ10" s="429" t="str">
        <f>VLOOKUP(IF(DG10=0,DG10+1,DG10),[9]Validacion!$J$23:$K$27,2,FALSE)</f>
        <v>Mayor</v>
      </c>
      <c r="AK10" s="429" t="str">
        <f>INDEX([9]Validacion!$C$15:$G$19,IF(DE10=0,DE10+1,IF(DE10&lt;0,DE10+2,'Mapa de Riesgos'!DE10:DE14)),IF(DG10=0,DG10+1,'Mapa de Riesgos'!DG10:DG14))</f>
        <v>Alta</v>
      </c>
      <c r="AL10" s="490" t="s">
        <v>226</v>
      </c>
      <c r="AM10" s="85" t="s">
        <v>280</v>
      </c>
      <c r="AN10" s="85" t="s">
        <v>281</v>
      </c>
      <c r="AO10" s="93" t="s">
        <v>282</v>
      </c>
      <c r="AP10" s="84">
        <v>43467</v>
      </c>
      <c r="AQ10" s="84">
        <v>43830</v>
      </c>
      <c r="AR10" s="93" t="s">
        <v>283</v>
      </c>
      <c r="AS10" s="20"/>
      <c r="AT10" s="20"/>
      <c r="AU10" s="12"/>
      <c r="AV10" s="93"/>
      <c r="AW10" s="93"/>
      <c r="AX10" s="107"/>
      <c r="AY10" s="444"/>
      <c r="AZ10" s="91"/>
      <c r="BA10" s="444"/>
      <c r="BB10" s="20"/>
      <c r="BC10" s="93"/>
      <c r="BD10" s="85"/>
      <c r="BE10" s="85"/>
      <c r="BF10" s="16"/>
      <c r="BG10" s="86"/>
      <c r="BH10" s="465"/>
      <c r="BI10" s="465"/>
      <c r="BJ10" s="446"/>
      <c r="BK10" s="20"/>
      <c r="BL10" s="93"/>
      <c r="BM10" s="85"/>
      <c r="BN10" s="85"/>
      <c r="BO10" s="18"/>
      <c r="BP10" s="86"/>
      <c r="BQ10" s="465"/>
      <c r="BR10" s="465"/>
      <c r="BS10" s="446"/>
      <c r="BT10" s="17"/>
      <c r="BU10" s="17"/>
      <c r="BV10" s="17"/>
      <c r="BW10" s="17"/>
      <c r="BX10" s="17"/>
      <c r="BY10" s="17"/>
      <c r="BZ10" s="17"/>
      <c r="CA10" s="17"/>
      <c r="CB10" s="17"/>
      <c r="CC10" s="93"/>
      <c r="CD10" s="93"/>
      <c r="CE10" s="93"/>
      <c r="CF10" s="93"/>
      <c r="CG10" s="93"/>
      <c r="CH10" s="93"/>
      <c r="CI10" s="93"/>
      <c r="CJ10" s="93"/>
      <c r="CK10" s="93"/>
      <c r="CY10" s="424">
        <f>VLOOKUP(N10,[9]Validacion!$I$15:$M$19,2,FALSE)</f>
        <v>1</v>
      </c>
      <c r="CZ10" s="424">
        <f>VLOOKUP(O10,[9]Validacion!$I$23:$J$27,2,FALSE)</f>
        <v>4</v>
      </c>
      <c r="DD10" s="424">
        <f>VLOOKUP($N10,[9]Validacion!$I$15:$M$19,2,FALSE)</f>
        <v>1</v>
      </c>
      <c r="DE10" s="424">
        <f>IF(AF10="Fuerte",DD10-2,IF(AND(AF10="Moderado",AG10="Directamente",AH10="Directamente"),DD10-1,IF(AND(AF10="Moderado",AG10="No Disminuye",AH10="Directamente"),DD10,IF(AND(AF10="Moderado",AG10="Directamente",AH10="No Disminuye"),DD10-1,DD10))))</f>
        <v>-1</v>
      </c>
      <c r="DF10" s="424">
        <f>VLOOKUP($O10,[9]Validacion!$I$23:$J$27,2,FALSE)</f>
        <v>4</v>
      </c>
      <c r="DG10" s="427">
        <f>IF(AF10="Fuerte",DF10,IF(AND(AF10="Moderado",AG10="Directamente",AH10="Directamente"),DF10-1,IF(AND(AF10="Moderado",AG10="No Disminuye",AH10="Directamente"),DF10-1,IF(AND(AF10="Moderado",AG10="Directamente",AH10="No Disminuye"),DF10,DF10))))</f>
        <v>4</v>
      </c>
    </row>
    <row r="11" spans="1:129" s="11" customFormat="1" ht="92.25" customHeight="1" x14ac:dyDescent="0.25">
      <c r="A11" s="422"/>
      <c r="B11" s="422"/>
      <c r="C11" s="422"/>
      <c r="D11" s="463"/>
      <c r="E11" s="422"/>
      <c r="F11" s="422"/>
      <c r="G11" s="422"/>
      <c r="H11" s="422"/>
      <c r="I11" s="422"/>
      <c r="J11" s="422"/>
      <c r="K11" s="422"/>
      <c r="L11" s="422"/>
      <c r="M11" s="422"/>
      <c r="N11" s="429"/>
      <c r="O11" s="429"/>
      <c r="P11" s="429"/>
      <c r="Q11" s="93" t="s">
        <v>284</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430"/>
      <c r="AF11" s="429"/>
      <c r="AG11" s="429"/>
      <c r="AH11" s="429"/>
      <c r="AI11" s="429"/>
      <c r="AJ11" s="429"/>
      <c r="AK11" s="429"/>
      <c r="AL11" s="490"/>
      <c r="AM11" s="85" t="s">
        <v>285</v>
      </c>
      <c r="AN11" s="85" t="s">
        <v>286</v>
      </c>
      <c r="AO11" s="93" t="s">
        <v>282</v>
      </c>
      <c r="AP11" s="84">
        <v>43467</v>
      </c>
      <c r="AQ11" s="84">
        <v>43830</v>
      </c>
      <c r="AR11" s="93" t="s">
        <v>287</v>
      </c>
      <c r="AS11" s="20"/>
      <c r="AT11" s="20"/>
      <c r="AU11" s="91"/>
      <c r="AV11" s="91"/>
      <c r="AW11" s="91"/>
      <c r="AX11" s="107"/>
      <c r="AY11" s="453"/>
      <c r="AZ11" s="99"/>
      <c r="BA11" s="453"/>
      <c r="BB11" s="20"/>
      <c r="BC11" s="20"/>
      <c r="BD11" s="85"/>
      <c r="BE11" s="85"/>
      <c r="BF11" s="16"/>
      <c r="BG11" s="86"/>
      <c r="BH11" s="466"/>
      <c r="BI11" s="466"/>
      <c r="BJ11" s="454"/>
      <c r="BK11" s="20"/>
      <c r="BL11" s="20"/>
      <c r="BM11" s="85"/>
      <c r="BN11" s="85"/>
      <c r="BO11" s="19"/>
      <c r="BP11" s="86"/>
      <c r="BQ11" s="466"/>
      <c r="BR11" s="466"/>
      <c r="BS11" s="454"/>
      <c r="BT11" s="17"/>
      <c r="BU11" s="17"/>
      <c r="BV11" s="17"/>
      <c r="BW11" s="17"/>
      <c r="BX11" s="17"/>
      <c r="BY11" s="17"/>
      <c r="BZ11" s="17"/>
      <c r="CA11" s="17"/>
      <c r="CB11" s="17"/>
      <c r="CC11" s="93"/>
      <c r="CD11" s="93"/>
      <c r="CE11" s="93"/>
      <c r="CF11" s="93"/>
      <c r="CG11" s="93"/>
      <c r="CH11" s="93"/>
      <c r="CI11" s="93"/>
      <c r="CJ11" s="93"/>
      <c r="CK11" s="93"/>
      <c r="CY11" s="425"/>
      <c r="CZ11" s="425"/>
      <c r="DD11" s="425"/>
      <c r="DE11" s="425"/>
      <c r="DF11" s="425"/>
      <c r="DG11" s="427"/>
    </row>
    <row r="12" spans="1:129" s="11" customFormat="1" ht="101.25" customHeight="1" x14ac:dyDescent="0.25">
      <c r="A12" s="422"/>
      <c r="B12" s="422"/>
      <c r="C12" s="422"/>
      <c r="D12" s="463"/>
      <c r="E12" s="422"/>
      <c r="F12" s="422"/>
      <c r="G12" s="422"/>
      <c r="H12" s="422"/>
      <c r="I12" s="422"/>
      <c r="J12" s="422"/>
      <c r="K12" s="422"/>
      <c r="L12" s="422"/>
      <c r="M12" s="422"/>
      <c r="N12" s="429"/>
      <c r="O12" s="429"/>
      <c r="P12" s="429"/>
      <c r="Q12" s="93" t="s">
        <v>288</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430"/>
      <c r="AF12" s="429"/>
      <c r="AG12" s="429"/>
      <c r="AH12" s="429"/>
      <c r="AI12" s="429"/>
      <c r="AJ12" s="429"/>
      <c r="AK12" s="429"/>
      <c r="AL12" s="490"/>
      <c r="AM12" s="85" t="s">
        <v>289</v>
      </c>
      <c r="AN12" s="85" t="s">
        <v>290</v>
      </c>
      <c r="AO12" s="93" t="s">
        <v>282</v>
      </c>
      <c r="AP12" s="84">
        <v>43467</v>
      </c>
      <c r="AQ12" s="84">
        <v>43830</v>
      </c>
      <c r="AR12" s="93" t="s">
        <v>291</v>
      </c>
      <c r="AS12" s="20"/>
      <c r="AT12" s="20"/>
      <c r="AU12" s="91"/>
      <c r="AV12" s="91"/>
      <c r="AW12" s="91"/>
      <c r="AX12" s="107"/>
      <c r="AY12" s="453"/>
      <c r="AZ12" s="99"/>
      <c r="BA12" s="453"/>
      <c r="BB12" s="20"/>
      <c r="BC12" s="20"/>
      <c r="BD12" s="85"/>
      <c r="BE12" s="85"/>
      <c r="BF12" s="16"/>
      <c r="BG12" s="86"/>
      <c r="BH12" s="466"/>
      <c r="BI12" s="466"/>
      <c r="BJ12" s="454"/>
      <c r="BK12" s="20"/>
      <c r="BL12" s="20"/>
      <c r="BM12" s="85"/>
      <c r="BN12" s="85"/>
      <c r="BO12" s="19"/>
      <c r="BP12" s="86"/>
      <c r="BQ12" s="466"/>
      <c r="BR12" s="466"/>
      <c r="BS12" s="454"/>
      <c r="BT12" s="17"/>
      <c r="BU12" s="17"/>
      <c r="BV12" s="17"/>
      <c r="BW12" s="17"/>
      <c r="BX12" s="17"/>
      <c r="BY12" s="17"/>
      <c r="BZ12" s="17"/>
      <c r="CA12" s="17"/>
      <c r="CB12" s="17"/>
      <c r="CC12" s="93"/>
      <c r="CD12" s="93"/>
      <c r="CE12" s="93"/>
      <c r="CF12" s="93"/>
      <c r="CG12" s="93"/>
      <c r="CH12" s="93"/>
      <c r="CI12" s="93"/>
      <c r="CJ12" s="93"/>
      <c r="CK12" s="93"/>
      <c r="CY12" s="425"/>
      <c r="CZ12" s="425"/>
      <c r="DD12" s="425"/>
      <c r="DE12" s="425"/>
      <c r="DF12" s="425"/>
      <c r="DG12" s="427"/>
    </row>
    <row r="13" spans="1:129" s="11" customFormat="1" ht="69" customHeight="1" x14ac:dyDescent="0.25">
      <c r="A13" s="422"/>
      <c r="B13" s="422"/>
      <c r="C13" s="422"/>
      <c r="D13" s="463"/>
      <c r="E13" s="422"/>
      <c r="F13" s="422"/>
      <c r="G13" s="422"/>
      <c r="H13" s="422"/>
      <c r="I13" s="422"/>
      <c r="J13" s="422"/>
      <c r="K13" s="422"/>
      <c r="L13" s="422"/>
      <c r="M13" s="422"/>
      <c r="N13" s="429"/>
      <c r="O13" s="429"/>
      <c r="P13" s="429"/>
      <c r="Q13" s="93" t="s">
        <v>292</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430"/>
      <c r="AF13" s="429"/>
      <c r="AG13" s="429"/>
      <c r="AH13" s="429"/>
      <c r="AI13" s="429"/>
      <c r="AJ13" s="429"/>
      <c r="AK13" s="429"/>
      <c r="AL13" s="490"/>
      <c r="AM13" s="85" t="s">
        <v>293</v>
      </c>
      <c r="AN13" s="85" t="s">
        <v>294</v>
      </c>
      <c r="AO13" s="93" t="s">
        <v>282</v>
      </c>
      <c r="AP13" s="84">
        <v>43467</v>
      </c>
      <c r="AQ13" s="84">
        <v>43830</v>
      </c>
      <c r="AR13" s="93" t="s">
        <v>295</v>
      </c>
      <c r="AS13" s="20"/>
      <c r="AT13" s="20"/>
      <c r="AU13" s="91"/>
      <c r="AV13" s="444"/>
      <c r="AW13" s="444"/>
      <c r="AX13" s="487"/>
      <c r="AY13" s="453"/>
      <c r="AZ13" s="99"/>
      <c r="BA13" s="453"/>
      <c r="BB13" s="20"/>
      <c r="BC13" s="20"/>
      <c r="BD13" s="85"/>
      <c r="BE13" s="85"/>
      <c r="BF13" s="16"/>
      <c r="BG13" s="86"/>
      <c r="BH13" s="466"/>
      <c r="BI13" s="466"/>
      <c r="BJ13" s="454"/>
      <c r="BK13" s="20"/>
      <c r="BL13" s="20"/>
      <c r="BM13" s="85"/>
      <c r="BN13" s="85"/>
      <c r="BO13" s="19"/>
      <c r="BP13" s="86"/>
      <c r="BQ13" s="466"/>
      <c r="BR13" s="466"/>
      <c r="BS13" s="454"/>
      <c r="BT13" s="17"/>
      <c r="BU13" s="17"/>
      <c r="BV13" s="17"/>
      <c r="BW13" s="17"/>
      <c r="BX13" s="17"/>
      <c r="BY13" s="17"/>
      <c r="BZ13" s="17"/>
      <c r="CA13" s="17"/>
      <c r="CB13" s="17"/>
      <c r="CC13" s="93"/>
      <c r="CD13" s="93"/>
      <c r="CE13" s="93"/>
      <c r="CF13" s="93"/>
      <c r="CG13" s="93"/>
      <c r="CH13" s="93"/>
      <c r="CI13" s="93"/>
      <c r="CJ13" s="93"/>
      <c r="CK13" s="93"/>
      <c r="CY13" s="425"/>
      <c r="CZ13" s="425"/>
      <c r="DD13" s="425"/>
      <c r="DE13" s="425"/>
      <c r="DF13" s="425"/>
      <c r="DG13" s="427"/>
    </row>
    <row r="14" spans="1:129" s="11" customFormat="1" ht="102.75" customHeight="1" x14ac:dyDescent="0.25">
      <c r="A14" s="422"/>
      <c r="B14" s="422"/>
      <c r="C14" s="422"/>
      <c r="D14" s="463"/>
      <c r="E14" s="422"/>
      <c r="F14" s="422"/>
      <c r="G14" s="422"/>
      <c r="H14" s="422"/>
      <c r="I14" s="422"/>
      <c r="J14" s="422"/>
      <c r="K14" s="422"/>
      <c r="L14" s="422"/>
      <c r="M14" s="422"/>
      <c r="N14" s="429"/>
      <c r="O14" s="429"/>
      <c r="P14" s="429"/>
      <c r="Q14" s="85" t="s">
        <v>296</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430"/>
      <c r="AF14" s="429"/>
      <c r="AG14" s="429"/>
      <c r="AH14" s="429"/>
      <c r="AI14" s="429"/>
      <c r="AJ14" s="429"/>
      <c r="AK14" s="429"/>
      <c r="AL14" s="490"/>
      <c r="AM14" s="85" t="s">
        <v>297</v>
      </c>
      <c r="AN14" s="85" t="s">
        <v>298</v>
      </c>
      <c r="AO14" s="93" t="s">
        <v>282</v>
      </c>
      <c r="AP14" s="84">
        <v>43467</v>
      </c>
      <c r="AQ14" s="84">
        <v>43830</v>
      </c>
      <c r="AR14" s="93" t="s">
        <v>299</v>
      </c>
      <c r="AS14" s="20"/>
      <c r="AT14" s="20"/>
      <c r="AU14" s="92"/>
      <c r="AV14" s="445"/>
      <c r="AW14" s="445"/>
      <c r="AX14" s="488"/>
      <c r="AY14" s="445"/>
      <c r="AZ14" s="92"/>
      <c r="BA14" s="445"/>
      <c r="BB14" s="20"/>
      <c r="BC14" s="20"/>
      <c r="BD14" s="85"/>
      <c r="BE14" s="85"/>
      <c r="BF14" s="90"/>
      <c r="BG14" s="86"/>
      <c r="BH14" s="467"/>
      <c r="BI14" s="467"/>
      <c r="BJ14" s="447"/>
      <c r="BK14" s="20"/>
      <c r="BL14" s="20"/>
      <c r="BM14" s="85"/>
      <c r="BN14" s="85"/>
      <c r="BO14" s="90"/>
      <c r="BP14" s="86"/>
      <c r="BQ14" s="467"/>
      <c r="BR14" s="467"/>
      <c r="BS14" s="447"/>
      <c r="BT14" s="17"/>
      <c r="BU14" s="17"/>
      <c r="BV14" s="17"/>
      <c r="BW14" s="17"/>
      <c r="BX14" s="17"/>
      <c r="BY14" s="17"/>
      <c r="BZ14" s="17"/>
      <c r="CA14" s="17"/>
      <c r="CB14" s="17"/>
      <c r="CC14" s="93"/>
      <c r="CD14" s="93"/>
      <c r="CE14" s="93"/>
      <c r="CF14" s="93"/>
      <c r="CG14" s="93"/>
      <c r="CH14" s="93"/>
      <c r="CI14" s="93"/>
      <c r="CJ14" s="93"/>
      <c r="CK14" s="93"/>
      <c r="CY14" s="426"/>
      <c r="CZ14" s="426"/>
      <c r="DD14" s="425"/>
      <c r="DE14" s="425"/>
      <c r="DF14" s="425"/>
      <c r="DG14" s="427"/>
    </row>
    <row r="15" spans="1:129" ht="121.5" customHeight="1" x14ac:dyDescent="0.25">
      <c r="A15" s="422" t="s">
        <v>22</v>
      </c>
      <c r="B15" s="422" t="s">
        <v>194</v>
      </c>
      <c r="C15" s="422" t="s">
        <v>194</v>
      </c>
      <c r="D15" s="489" t="s">
        <v>201</v>
      </c>
      <c r="E15" s="422" t="s">
        <v>300</v>
      </c>
      <c r="F15" s="422" t="s">
        <v>301</v>
      </c>
      <c r="L15" s="422" t="s">
        <v>302</v>
      </c>
      <c r="M15" s="422" t="s">
        <v>303</v>
      </c>
      <c r="N15" s="429" t="s">
        <v>10</v>
      </c>
      <c r="O15" s="429" t="s">
        <v>14</v>
      </c>
      <c r="P15" s="429" t="str">
        <f>INDEX([9]Validacion!$C$15:$G$19,'Mapa de Riesgos'!CY15:CY17,'Mapa de Riesgos'!CZ15:CZ17)</f>
        <v>Alta</v>
      </c>
      <c r="Q15" s="85" t="s">
        <v>304</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3" t="str">
        <f t="shared" si="3"/>
        <v>Fuerte</v>
      </c>
      <c r="AE15" s="430">
        <f>(IF(AD15="Fuerte",100,IF(AD15="Moderado",50,0))+IF(AD16="Fuerte",100,IF(AD16="Moderado",50,0))+IF(AD17="Fuerte",100,IF(AD17="Moderado",50,0)))/3</f>
        <v>100</v>
      </c>
      <c r="AF15" s="429" t="str">
        <f>IF(AE15=100,"Fuerte",IF(OR(AE15=99,AE15&gt;=50),"Moderado","Débil"))</f>
        <v>Fuerte</v>
      </c>
      <c r="AG15" s="429" t="s">
        <v>150</v>
      </c>
      <c r="AH15" s="429" t="s">
        <v>152</v>
      </c>
      <c r="AI15" s="429" t="str">
        <f>VLOOKUP(IF(DE15=0,DE15+1,DE15),[9]Validacion!$J$15:$K$19,2,FALSE)</f>
        <v>Rara Vez</v>
      </c>
      <c r="AJ15" s="429" t="str">
        <f>VLOOKUP(IF(DG15=0,DG15+1,DG15),[9]Validacion!$J$23:$K$27,2,FALSE)</f>
        <v>Mayor</v>
      </c>
      <c r="AK15" s="429" t="str">
        <f>INDEX([9]Validacion!$C$15:$G$19,IF(DE15=0,DE15+1,'Mapa de Riesgos'!DE15:DE17),IF(DG15=0,DG15+1,'Mapa de Riesgos'!DG15:DG17))</f>
        <v>Alta</v>
      </c>
      <c r="AL15" s="429" t="s">
        <v>226</v>
      </c>
      <c r="AM15" s="93" t="s">
        <v>305</v>
      </c>
      <c r="AN15" s="93" t="s">
        <v>306</v>
      </c>
      <c r="AO15" s="93" t="s">
        <v>22</v>
      </c>
      <c r="AP15" s="84">
        <v>43467</v>
      </c>
      <c r="AQ15" s="84">
        <v>43830</v>
      </c>
      <c r="AR15" s="93" t="s">
        <v>307</v>
      </c>
      <c r="AS15" s="93"/>
      <c r="AT15" s="93"/>
      <c r="AU15" s="93"/>
      <c r="AV15" s="93"/>
      <c r="AW15" s="114"/>
      <c r="AX15" s="86"/>
      <c r="AY15" s="424"/>
      <c r="AZ15" s="94"/>
      <c r="BA15" s="424"/>
      <c r="BB15" s="115"/>
      <c r="BC15" s="115"/>
      <c r="BD15" s="115"/>
      <c r="BE15" s="115"/>
      <c r="BF15" s="116"/>
      <c r="BG15" s="117"/>
      <c r="BH15" s="455"/>
      <c r="BI15" s="455"/>
      <c r="BJ15" s="475"/>
      <c r="BK15" s="115"/>
      <c r="BL15" s="115"/>
      <c r="BM15" s="115"/>
      <c r="BN15" s="115"/>
      <c r="BO15" s="116"/>
      <c r="BP15" s="117"/>
      <c r="BQ15" s="455"/>
      <c r="BR15" s="455"/>
      <c r="BS15" s="446"/>
      <c r="BT15" s="118"/>
      <c r="BU15" s="118"/>
      <c r="BV15" s="118"/>
      <c r="BW15" s="118"/>
      <c r="BX15" s="118"/>
      <c r="BY15" s="118"/>
      <c r="BZ15" s="118"/>
      <c r="CA15" s="118"/>
      <c r="CB15" s="118"/>
      <c r="CC15" s="93"/>
      <c r="CD15" s="93"/>
      <c r="CE15" s="93"/>
      <c r="CF15" s="93"/>
      <c r="CG15" s="93"/>
      <c r="CH15" s="93"/>
      <c r="CI15" s="93"/>
      <c r="CJ15" s="93"/>
      <c r="CK15" s="93"/>
      <c r="CM15" s="482"/>
      <c r="CY15" s="424">
        <f>VLOOKUP(N15,[9]Validacion!$I$15:$M$19,2,FALSE)</f>
        <v>2</v>
      </c>
      <c r="CZ15" s="424">
        <f>VLOOKUP(O15,[9]Validacion!$I$23:$J$27,2,FALSE)</f>
        <v>4</v>
      </c>
      <c r="DD15" s="424">
        <f>VLOOKUP($N15,[9]Validacion!$I$15:$M$19,2,FALSE)</f>
        <v>2</v>
      </c>
      <c r="DE15" s="424">
        <f>IF(AF15="Fuerte",DD15-2,IF(AND(AF15="Moderado",AG15="Directamente",AH15="Directamente"),DD15-1,IF(AND(AF15="Moderado",AG15="No Disminuye",AH15="Directamente"),DD15,IF(AND(AF15="Moderado",AG15="Directamente",AH15="No Disminuye"),DD15-1,DD15))))</f>
        <v>0</v>
      </c>
      <c r="DF15" s="424">
        <f>VLOOKUP($O15,[9]Validacion!$I$23:$J$27,2,FALSE)</f>
        <v>4</v>
      </c>
      <c r="DG15" s="427">
        <f>IF(AF15="Fuerte",DF15,IF(AND(AF15="Moderado",AG15="Directamente",AH15="Directamente"),DF15-1,IF(AND(AF15="Moderado",AG15="No Disminuye",AH15="Directamente"),DF15-1,IF(AND(AF15="Moderado",AG15="Directamente",AH15="No Disminuye"),DF15,DF15))))</f>
        <v>4</v>
      </c>
    </row>
    <row r="16" spans="1:129" ht="87.75" customHeight="1" x14ac:dyDescent="0.25">
      <c r="A16" s="422"/>
      <c r="B16" s="422"/>
      <c r="C16" s="422"/>
      <c r="D16" s="489"/>
      <c r="E16" s="422"/>
      <c r="F16" s="422"/>
      <c r="L16" s="422"/>
      <c r="M16" s="422"/>
      <c r="N16" s="429"/>
      <c r="O16" s="429"/>
      <c r="P16" s="429"/>
      <c r="Q16" s="85" t="s">
        <v>308</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3" t="str">
        <f t="shared" si="3"/>
        <v>Fuerte</v>
      </c>
      <c r="AE16" s="430"/>
      <c r="AF16" s="429"/>
      <c r="AG16" s="429"/>
      <c r="AH16" s="429"/>
      <c r="AI16" s="429"/>
      <c r="AJ16" s="429"/>
      <c r="AK16" s="429"/>
      <c r="AL16" s="429"/>
      <c r="AM16" s="93" t="s">
        <v>309</v>
      </c>
      <c r="AN16" s="93" t="s">
        <v>310</v>
      </c>
      <c r="AO16" s="93" t="s">
        <v>22</v>
      </c>
      <c r="AP16" s="84">
        <v>43467</v>
      </c>
      <c r="AQ16" s="84">
        <v>43830</v>
      </c>
      <c r="AR16" s="93" t="s">
        <v>311</v>
      </c>
      <c r="AS16" s="93"/>
      <c r="AT16" s="93"/>
      <c r="AU16" s="444"/>
      <c r="AV16" s="444"/>
      <c r="AW16" s="449"/>
      <c r="AX16" s="451"/>
      <c r="AY16" s="425"/>
      <c r="AZ16" s="95"/>
      <c r="BA16" s="425"/>
      <c r="BB16" s="115"/>
      <c r="BC16" s="115"/>
      <c r="BD16" s="478"/>
      <c r="BE16" s="478"/>
      <c r="BF16" s="480"/>
      <c r="BG16" s="473"/>
      <c r="BH16" s="456"/>
      <c r="BI16" s="456"/>
      <c r="BJ16" s="476"/>
      <c r="BK16" s="115"/>
      <c r="BL16" s="115"/>
      <c r="BM16" s="478"/>
      <c r="BN16" s="478"/>
      <c r="BO16" s="480"/>
      <c r="BP16" s="473"/>
      <c r="BQ16" s="456"/>
      <c r="BR16" s="456"/>
      <c r="BS16" s="454"/>
      <c r="BT16" s="97"/>
      <c r="BU16" s="97"/>
      <c r="BV16" s="446"/>
      <c r="BW16" s="446"/>
      <c r="BX16" s="446"/>
      <c r="BY16" s="446"/>
      <c r="BZ16" s="446"/>
      <c r="CA16" s="97"/>
      <c r="CB16" s="446"/>
      <c r="CC16" s="93"/>
      <c r="CD16" s="93"/>
      <c r="CE16" s="93"/>
      <c r="CF16" s="93"/>
      <c r="CG16" s="93"/>
      <c r="CH16" s="93"/>
      <c r="CI16" s="93"/>
      <c r="CJ16" s="93"/>
      <c r="CK16" s="93"/>
      <c r="CM16" s="482"/>
      <c r="CY16" s="425"/>
      <c r="CZ16" s="425"/>
      <c r="DD16" s="425"/>
      <c r="DE16" s="425"/>
      <c r="DF16" s="425"/>
      <c r="DG16" s="427"/>
    </row>
    <row r="17" spans="1:112" ht="74.25" customHeight="1" x14ac:dyDescent="0.25">
      <c r="A17" s="422"/>
      <c r="B17" s="422"/>
      <c r="C17" s="422"/>
      <c r="D17" s="489"/>
      <c r="E17" s="422"/>
      <c r="F17" s="422"/>
      <c r="G17" s="111"/>
      <c r="H17" s="111"/>
      <c r="I17" s="111"/>
      <c r="J17" s="111"/>
      <c r="K17" s="111"/>
      <c r="L17" s="422"/>
      <c r="M17" s="422"/>
      <c r="N17" s="429"/>
      <c r="O17" s="429"/>
      <c r="P17" s="429"/>
      <c r="Q17" s="85" t="s">
        <v>312</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3" t="str">
        <f t="shared" si="3"/>
        <v>Fuerte</v>
      </c>
      <c r="AE17" s="430"/>
      <c r="AF17" s="429"/>
      <c r="AG17" s="429"/>
      <c r="AH17" s="429"/>
      <c r="AI17" s="429"/>
      <c r="AJ17" s="429"/>
      <c r="AK17" s="429"/>
      <c r="AL17" s="429"/>
      <c r="AM17" s="93" t="s">
        <v>313</v>
      </c>
      <c r="AN17" s="93" t="s">
        <v>314</v>
      </c>
      <c r="AO17" s="93" t="s">
        <v>22</v>
      </c>
      <c r="AP17" s="84">
        <v>43467</v>
      </c>
      <c r="AQ17" s="84">
        <v>43830</v>
      </c>
      <c r="AR17" s="93" t="s">
        <v>315</v>
      </c>
      <c r="AS17" s="93"/>
      <c r="AT17" s="85"/>
      <c r="AU17" s="445"/>
      <c r="AV17" s="445"/>
      <c r="AW17" s="450"/>
      <c r="AX17" s="452"/>
      <c r="AY17" s="426"/>
      <c r="AZ17" s="96"/>
      <c r="BA17" s="426"/>
      <c r="BB17" s="115"/>
      <c r="BC17" s="119"/>
      <c r="BD17" s="479"/>
      <c r="BE17" s="479"/>
      <c r="BF17" s="481"/>
      <c r="BG17" s="474"/>
      <c r="BH17" s="457"/>
      <c r="BI17" s="457"/>
      <c r="BJ17" s="477"/>
      <c r="BK17" s="115"/>
      <c r="BL17" s="119"/>
      <c r="BM17" s="479"/>
      <c r="BN17" s="479"/>
      <c r="BO17" s="481"/>
      <c r="BP17" s="474"/>
      <c r="BQ17" s="457"/>
      <c r="BR17" s="457"/>
      <c r="BS17" s="447"/>
      <c r="BT17" s="98"/>
      <c r="BU17" s="98"/>
      <c r="BV17" s="447"/>
      <c r="BW17" s="447"/>
      <c r="BX17" s="447"/>
      <c r="BY17" s="447"/>
      <c r="BZ17" s="447"/>
      <c r="CA17" s="98"/>
      <c r="CB17" s="447"/>
      <c r="CC17" s="93"/>
      <c r="CD17" s="93"/>
      <c r="CE17" s="93"/>
      <c r="CF17" s="93"/>
      <c r="CG17" s="93"/>
      <c r="CH17" s="93"/>
      <c r="CI17" s="93"/>
      <c r="CJ17" s="93"/>
      <c r="CK17" s="93"/>
      <c r="CM17" s="482"/>
      <c r="CY17" s="426"/>
      <c r="CZ17" s="426"/>
      <c r="DD17" s="425"/>
      <c r="DE17" s="425"/>
      <c r="DF17" s="425"/>
      <c r="DG17" s="427"/>
    </row>
    <row r="18" spans="1:112" ht="108" customHeight="1" x14ac:dyDescent="0.25">
      <c r="A18" s="422" t="s">
        <v>316</v>
      </c>
      <c r="B18" s="422" t="s">
        <v>197</v>
      </c>
      <c r="C18" s="422" t="s">
        <v>197</v>
      </c>
      <c r="D18" s="485" t="s">
        <v>198</v>
      </c>
      <c r="E18" s="484" t="s">
        <v>317</v>
      </c>
      <c r="F18" s="435" t="s">
        <v>318</v>
      </c>
      <c r="G18" s="9" t="s">
        <v>45</v>
      </c>
      <c r="H18" s="9" t="s">
        <v>45</v>
      </c>
      <c r="I18" s="9" t="s">
        <v>45</v>
      </c>
      <c r="J18" s="9" t="s">
        <v>45</v>
      </c>
      <c r="K18" s="9" t="s">
        <v>45</v>
      </c>
      <c r="L18" s="435" t="s">
        <v>319</v>
      </c>
      <c r="M18" s="435" t="s">
        <v>320</v>
      </c>
      <c r="N18" s="429" t="s">
        <v>9</v>
      </c>
      <c r="O18" s="429" t="s">
        <v>14</v>
      </c>
      <c r="P18" s="429" t="str">
        <f>INDEX([9]Validacion!$C$15:$G$19,'Mapa de Riesgos'!CY18:CY20,'Mapa de Riesgos'!CZ18:CZ20)</f>
        <v>Extrema</v>
      </c>
      <c r="Q18" s="115" t="s">
        <v>321</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430">
        <f>(IF(AD18="Fuerte",100,IF(AD18="Moderado",50,0))+IF(AD19="Fuerte",100,IF(AD19="Moderado",50,0))+IF(AD20="Fuerte",100,IF(AD20="Moderado",50,0)))/3</f>
        <v>100</v>
      </c>
      <c r="AF18" s="429" t="str">
        <f>IF(AE18=100,"Fuerte",IF(OR(AE18=99,AE18&gt;=50),"Moderado","Débil"))</f>
        <v>Fuerte</v>
      </c>
      <c r="AG18" s="429" t="s">
        <v>150</v>
      </c>
      <c r="AH18" s="429" t="s">
        <v>152</v>
      </c>
      <c r="AI18" s="429" t="str">
        <f>VLOOKUP(IF(DE18=0,DE18+1,IF(DE18&lt;0,DE18+2,DE18)),[9]Validacion!$J$15:$K$19,2,FALSE)</f>
        <v>Rara Vez</v>
      </c>
      <c r="AJ18" s="429" t="str">
        <f>VLOOKUP(IF(DG18=0,DG18+1,DG18),[9]Validacion!$J$23:$K$27,2,FALSE)</f>
        <v>Mayor</v>
      </c>
      <c r="AK18" s="429" t="str">
        <f>INDEX([9]Validacion!$C$15:$G$19,IF(DE18=0,DE18+1,IF(DE18&lt;0,DE18+2,'Mapa de Riesgos'!DE18:DE20)),IF(DG18=0,DG18+1,'Mapa de Riesgos'!DG18:DG20))</f>
        <v>Alta</v>
      </c>
      <c r="AL18" s="429" t="s">
        <v>226</v>
      </c>
      <c r="AM18" s="115" t="s">
        <v>322</v>
      </c>
      <c r="AN18" s="115" t="s">
        <v>323</v>
      </c>
      <c r="AO18" s="93" t="s">
        <v>324</v>
      </c>
      <c r="AP18" s="84">
        <v>43525</v>
      </c>
      <c r="AQ18" s="84">
        <v>43830</v>
      </c>
      <c r="AR18" s="93" t="s">
        <v>325</v>
      </c>
      <c r="AS18" s="93"/>
      <c r="AT18" s="93"/>
      <c r="AU18" s="93"/>
      <c r="AV18" s="93"/>
      <c r="AW18" s="120"/>
      <c r="AX18" s="86"/>
      <c r="AY18" s="424"/>
      <c r="AZ18" s="94"/>
      <c r="BA18" s="424"/>
      <c r="BB18" s="115"/>
      <c r="BC18" s="115"/>
      <c r="BD18" s="115"/>
      <c r="BE18" s="115"/>
      <c r="BF18" s="121"/>
      <c r="BG18" s="117"/>
      <c r="BH18" s="455"/>
      <c r="BI18" s="455"/>
      <c r="BJ18" s="478" t="s">
        <v>326</v>
      </c>
      <c r="BK18" s="115"/>
      <c r="BL18" s="115"/>
      <c r="BM18" s="115"/>
      <c r="BN18" s="115"/>
      <c r="BO18" s="121"/>
      <c r="BP18" s="117"/>
      <c r="BQ18" s="455"/>
      <c r="BR18" s="455"/>
      <c r="BS18" s="478"/>
      <c r="BT18" s="118"/>
      <c r="BU18" s="118"/>
      <c r="BV18" s="118"/>
      <c r="BW18" s="118"/>
      <c r="BX18" s="118"/>
      <c r="BY18" s="118"/>
      <c r="BZ18" s="118"/>
      <c r="CA18" s="118"/>
      <c r="CB18" s="118"/>
      <c r="CC18" s="93"/>
      <c r="CD18" s="93"/>
      <c r="CE18" s="93"/>
      <c r="CF18" s="93"/>
      <c r="CG18" s="93"/>
      <c r="CH18" s="93"/>
      <c r="CI18" s="93"/>
      <c r="CJ18" s="93"/>
      <c r="CK18" s="93"/>
      <c r="CY18" s="424">
        <f>VLOOKUP(N18,[9]Validacion!$I$15:$M$19,2,FALSE)</f>
        <v>3</v>
      </c>
      <c r="CZ18" s="424">
        <f>VLOOKUP(O18,[9]Validacion!$I$23:$J$27,2,FALSE)</f>
        <v>4</v>
      </c>
      <c r="DD18" s="424">
        <f>VLOOKUP($N18,[9]Validacion!$I$15:$M$19,2,FALSE)</f>
        <v>3</v>
      </c>
      <c r="DE18" s="424">
        <f>IF(AF18="Fuerte",DD18-2,IF(AND(AF18="Moderado",AG18="Directamente",AH18="Directamente"),DD18-1,IF(AND(AF18="Moderado",AG18="No Disminuye",AH18="Directamente"),DD18,IF(AND(AF18="Moderado",AG18="Directamente",AH18="No Disminuye"),DD18-1,DD18))))</f>
        <v>1</v>
      </c>
      <c r="DF18" s="424">
        <f>VLOOKUP($O18,[9]Validacion!$I$23:$J$27,2,FALSE)</f>
        <v>4</v>
      </c>
      <c r="DG18" s="427">
        <f>IF(AF18="Fuerte",DF18,IF(AND(AF18="Moderado",AG18="Directamente",AH18="Directamente"),DF18-1,IF(AND(AF18="Moderado",AG18="No Disminuye",AH18="Directamente"),DF18-1,IF(AND(AF18="Moderado",AG18="Directamente",AH18="No Disminuye"),DF18,DF18))))</f>
        <v>4</v>
      </c>
      <c r="DH18" s="427" t="e">
        <f>IF(AJ18="Fuerte",#REF!-1,IF(AND(AJ18="Moderado",AK18="Directamente",AL18="Directamente"),#REF!-1,IF(AND(AJ18="Moderado",AK18="No Disminuye",AL18="Directamente"),#REF!-1,IF(AND(AJ18="Moderado",AK18="Directamente",AL18="No Disminuye"),#REF!,#REF!))))</f>
        <v>#REF!</v>
      </c>
    </row>
    <row r="19" spans="1:112" ht="120.75" customHeight="1" x14ac:dyDescent="0.25">
      <c r="A19" s="422"/>
      <c r="B19" s="422"/>
      <c r="C19" s="422"/>
      <c r="D19" s="485"/>
      <c r="E19" s="484"/>
      <c r="F19" s="435"/>
      <c r="G19" s="10" t="s">
        <v>224</v>
      </c>
      <c r="H19" s="10" t="s">
        <v>224</v>
      </c>
      <c r="I19" s="10" t="s">
        <v>224</v>
      </c>
      <c r="J19" s="10" t="s">
        <v>224</v>
      </c>
      <c r="K19" s="10" t="s">
        <v>224</v>
      </c>
      <c r="L19" s="435"/>
      <c r="M19" s="435"/>
      <c r="N19" s="429"/>
      <c r="O19" s="429"/>
      <c r="P19" s="429"/>
      <c r="Q19" s="115" t="s">
        <v>327</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430"/>
      <c r="AF19" s="429"/>
      <c r="AG19" s="429"/>
      <c r="AH19" s="429"/>
      <c r="AI19" s="429"/>
      <c r="AJ19" s="429"/>
      <c r="AK19" s="429"/>
      <c r="AL19" s="429"/>
      <c r="AM19" s="115" t="s">
        <v>328</v>
      </c>
      <c r="AN19" s="115" t="s">
        <v>329</v>
      </c>
      <c r="AO19" s="93" t="s">
        <v>324</v>
      </c>
      <c r="AP19" s="84">
        <v>43525</v>
      </c>
      <c r="AQ19" s="84">
        <v>43830</v>
      </c>
      <c r="AR19" s="93" t="s">
        <v>330</v>
      </c>
      <c r="AS19" s="93"/>
      <c r="AT19" s="93"/>
      <c r="AU19" s="93"/>
      <c r="AV19" s="93"/>
      <c r="AW19" s="120"/>
      <c r="AX19" s="86"/>
      <c r="AY19" s="425"/>
      <c r="AZ19" s="96"/>
      <c r="BA19" s="425"/>
      <c r="BB19" s="115"/>
      <c r="BC19" s="115"/>
      <c r="BD19" s="122"/>
      <c r="BE19" s="115"/>
      <c r="BF19" s="123"/>
      <c r="BG19" s="117"/>
      <c r="BH19" s="456"/>
      <c r="BI19" s="456"/>
      <c r="BJ19" s="486"/>
      <c r="BK19" s="115"/>
      <c r="BL19" s="115"/>
      <c r="BM19" s="122"/>
      <c r="BN19" s="115"/>
      <c r="BO19" s="123"/>
      <c r="BP19" s="117"/>
      <c r="BQ19" s="456"/>
      <c r="BR19" s="456"/>
      <c r="BS19" s="486"/>
      <c r="BT19" s="118"/>
      <c r="BU19" s="118"/>
      <c r="BV19" s="118"/>
      <c r="BW19" s="118"/>
      <c r="BX19" s="118"/>
      <c r="BY19" s="118"/>
      <c r="BZ19" s="118"/>
      <c r="CA19" s="118"/>
      <c r="CB19" s="118"/>
      <c r="CC19" s="93"/>
      <c r="CD19" s="93"/>
      <c r="CE19" s="93"/>
      <c r="CF19" s="93"/>
      <c r="CG19" s="93"/>
      <c r="CH19" s="93"/>
      <c r="CI19" s="93"/>
      <c r="CJ19" s="93"/>
      <c r="CK19" s="93"/>
      <c r="CY19" s="425"/>
      <c r="CZ19" s="425"/>
      <c r="DD19" s="425"/>
      <c r="DE19" s="425"/>
      <c r="DF19" s="425"/>
      <c r="DG19" s="427"/>
      <c r="DH19" s="427"/>
    </row>
    <row r="20" spans="1:112" ht="145.5" customHeight="1" x14ac:dyDescent="0.25">
      <c r="A20" s="422"/>
      <c r="B20" s="422"/>
      <c r="C20" s="422"/>
      <c r="D20" s="485"/>
      <c r="E20" s="484"/>
      <c r="F20" s="422"/>
      <c r="G20" s="10"/>
      <c r="H20" s="10"/>
      <c r="I20" s="10"/>
      <c r="J20" s="10"/>
      <c r="K20" s="10"/>
      <c r="L20" s="422"/>
      <c r="M20" s="435"/>
      <c r="N20" s="429"/>
      <c r="O20" s="429"/>
      <c r="P20" s="429"/>
      <c r="Q20" s="115" t="s">
        <v>331</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430"/>
      <c r="AF20" s="429"/>
      <c r="AG20" s="429"/>
      <c r="AH20" s="429"/>
      <c r="AI20" s="429"/>
      <c r="AJ20" s="429"/>
      <c r="AK20" s="429"/>
      <c r="AL20" s="429"/>
      <c r="AM20" s="115" t="s">
        <v>332</v>
      </c>
      <c r="AN20" s="115" t="s">
        <v>323</v>
      </c>
      <c r="AO20" s="115" t="s">
        <v>333</v>
      </c>
      <c r="AP20" s="84">
        <v>43525</v>
      </c>
      <c r="AQ20" s="84">
        <v>43830</v>
      </c>
      <c r="AR20" s="93" t="s">
        <v>334</v>
      </c>
      <c r="AS20" s="93"/>
      <c r="AT20" s="93"/>
      <c r="AU20" s="93"/>
      <c r="AV20" s="93"/>
      <c r="AW20" s="120"/>
      <c r="AX20" s="86"/>
      <c r="AY20" s="426"/>
      <c r="AZ20" s="96"/>
      <c r="BA20" s="426"/>
      <c r="BB20" s="115"/>
      <c r="BC20" s="115"/>
      <c r="BD20" s="122"/>
      <c r="BE20" s="115"/>
      <c r="BF20" s="123"/>
      <c r="BG20" s="117"/>
      <c r="BH20" s="457"/>
      <c r="BI20" s="457"/>
      <c r="BJ20" s="479"/>
      <c r="BK20" s="115"/>
      <c r="BL20" s="115"/>
      <c r="BM20" s="122"/>
      <c r="BN20" s="115"/>
      <c r="BO20" s="123"/>
      <c r="BP20" s="117"/>
      <c r="BQ20" s="457"/>
      <c r="BR20" s="457"/>
      <c r="BS20" s="479"/>
      <c r="BT20" s="118"/>
      <c r="BU20" s="118"/>
      <c r="BV20" s="118"/>
      <c r="BW20" s="118"/>
      <c r="BX20" s="118"/>
      <c r="BY20" s="118"/>
      <c r="BZ20" s="118"/>
      <c r="CA20" s="118"/>
      <c r="CB20" s="118"/>
      <c r="CC20" s="93"/>
      <c r="CD20" s="93"/>
      <c r="CE20" s="93"/>
      <c r="CF20" s="93"/>
      <c r="CG20" s="93"/>
      <c r="CH20" s="93"/>
      <c r="CI20" s="93"/>
      <c r="CJ20" s="93"/>
      <c r="CK20" s="93"/>
      <c r="CM20" s="124"/>
      <c r="CY20" s="426"/>
      <c r="CZ20" s="426"/>
      <c r="DD20" s="426"/>
      <c r="DE20" s="426"/>
      <c r="DF20" s="426"/>
      <c r="DG20" s="427"/>
      <c r="DH20" s="427"/>
    </row>
    <row r="21" spans="1:112" ht="132.75" customHeight="1" x14ac:dyDescent="0.25">
      <c r="A21" s="422" t="s">
        <v>54</v>
      </c>
      <c r="B21" s="422" t="s">
        <v>197</v>
      </c>
      <c r="C21" s="422" t="s">
        <v>197</v>
      </c>
      <c r="D21" s="485" t="s">
        <v>199</v>
      </c>
      <c r="E21" s="484" t="s">
        <v>317</v>
      </c>
      <c r="F21" s="422" t="s">
        <v>335</v>
      </c>
      <c r="G21" s="10"/>
      <c r="H21" s="10"/>
      <c r="I21" s="10"/>
      <c r="J21" s="10"/>
      <c r="K21" s="10"/>
      <c r="L21" s="422" t="s">
        <v>336</v>
      </c>
      <c r="M21" s="435" t="s">
        <v>337</v>
      </c>
      <c r="N21" s="429" t="s">
        <v>9</v>
      </c>
      <c r="O21" s="429" t="s">
        <v>14</v>
      </c>
      <c r="P21" s="429" t="str">
        <f>INDEX([9]Validacion!$C$15:$G$19,'Mapa de Riesgos'!CY21:CY23,'Mapa de Riesgos'!CZ21:CZ23)</f>
        <v>Extrema</v>
      </c>
      <c r="Q21" s="93" t="s">
        <v>338</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3" t="str">
        <f t="shared" si="3"/>
        <v>Fuerte</v>
      </c>
      <c r="AE21" s="430">
        <f>(IF(AD21="Fuerte",100,IF(AD21="Moderado",50,0))+IF(AD22="Fuerte",100,IF(AD22="Moderado",50,0))+IF(AD23="Fuerte",100,IF(AD23="Moderado",50,0)))/3</f>
        <v>100</v>
      </c>
      <c r="AF21" s="429" t="str">
        <f>IF(AE21=100,"Fuerte",IF(OR(AE21=99,AE21&gt;=50),"Moderado","Débil"))</f>
        <v>Fuerte</v>
      </c>
      <c r="AG21" s="429" t="s">
        <v>150</v>
      </c>
      <c r="AH21" s="429" t="s">
        <v>152</v>
      </c>
      <c r="AI21" s="429" t="str">
        <f>VLOOKUP(IF(DE21=0,DE21+1,DE21),[9]Validacion!$J$15:$K$19,2,FALSE)</f>
        <v>Rara Vez</v>
      </c>
      <c r="AJ21" s="429" t="str">
        <f>VLOOKUP(IF(DG21=0,DG21+1,DG21),[9]Validacion!$J$23:$K$27,2,FALSE)</f>
        <v>Mayor</v>
      </c>
      <c r="AK21" s="429" t="str">
        <f>INDEX([9]Validacion!$C$15:$G$19,IF(DE21=0,DE21+1,'Mapa de Riesgos'!DE21:DE23),IF(DG21=0,DG21+1,'Mapa de Riesgos'!DG21:DG23))</f>
        <v>Alta</v>
      </c>
      <c r="AL21" s="429" t="s">
        <v>226</v>
      </c>
      <c r="AM21" s="115" t="s">
        <v>339</v>
      </c>
      <c r="AN21" s="85" t="s">
        <v>340</v>
      </c>
      <c r="AO21" s="93" t="s">
        <v>341</v>
      </c>
      <c r="AP21" s="84">
        <v>43467</v>
      </c>
      <c r="AQ21" s="84">
        <v>43830</v>
      </c>
      <c r="AR21" s="93" t="s">
        <v>342</v>
      </c>
      <c r="AS21" s="93"/>
      <c r="AT21" s="93"/>
      <c r="AU21" s="93"/>
      <c r="AV21" s="93"/>
      <c r="AW21" s="114"/>
      <c r="AX21" s="86"/>
      <c r="AY21" s="424"/>
      <c r="AZ21" s="94"/>
      <c r="BA21" s="424"/>
      <c r="BB21" s="115"/>
      <c r="BC21" s="115"/>
      <c r="BD21" s="115"/>
      <c r="BE21" s="115"/>
      <c r="BF21" s="116"/>
      <c r="BG21" s="117"/>
      <c r="BH21" s="455"/>
      <c r="BI21" s="455"/>
      <c r="BJ21" s="475"/>
      <c r="BK21" s="115"/>
      <c r="BL21" s="115"/>
      <c r="BM21" s="115"/>
      <c r="BN21" s="115"/>
      <c r="BO21" s="116"/>
      <c r="BP21" s="117"/>
      <c r="BQ21" s="455"/>
      <c r="BR21" s="455"/>
      <c r="BS21" s="446"/>
      <c r="BT21" s="118"/>
      <c r="BU21" s="118"/>
      <c r="BV21" s="118"/>
      <c r="BW21" s="118"/>
      <c r="BX21" s="118"/>
      <c r="BY21" s="118"/>
      <c r="BZ21" s="118"/>
      <c r="CA21" s="118"/>
      <c r="CB21" s="118"/>
      <c r="CC21" s="93"/>
      <c r="CD21" s="93"/>
      <c r="CE21" s="93"/>
      <c r="CF21" s="93"/>
      <c r="CG21" s="93"/>
      <c r="CH21" s="93"/>
      <c r="CI21" s="93"/>
      <c r="CJ21" s="93"/>
      <c r="CK21" s="93"/>
      <c r="CM21" s="482"/>
      <c r="CY21" s="424">
        <f>VLOOKUP(N21,[9]Validacion!$I$15:$M$19,2,FALSE)</f>
        <v>3</v>
      </c>
      <c r="CZ21" s="424">
        <f>VLOOKUP(O21,[9]Validacion!$I$23:$J$27,2,FALSE)</f>
        <v>4</v>
      </c>
      <c r="DD21" s="424">
        <f>VLOOKUP($N21,[9]Validacion!$I$15:$M$19,2,FALSE)</f>
        <v>3</v>
      </c>
      <c r="DE21" s="424">
        <f>IF(AF21="Fuerte",DD21-2,IF(AND(AF21="Moderado",AG21="Directamente",AH21="Directamente"),DD21-1,IF(AND(AF21="Moderado",AG21="No Disminuye",AH21="Directamente"),DD21,IF(AND(AF21="Moderado",AG21="Directamente",AH21="No Disminuye"),DD21-1,DD21))))</f>
        <v>1</v>
      </c>
      <c r="DF21" s="424">
        <f>VLOOKUP($O21,[9]Validacion!$I$23:$J$27,2,FALSE)</f>
        <v>4</v>
      </c>
      <c r="DG21" s="427">
        <f>IF(AF21="Fuerte",DF21,IF(AND(AF21="Moderado",AG21="Directamente",AH21="Directamente"),DF21-1,IF(AND(AF21="Moderado",AG21="No Disminuye",AH21="Directamente"),DF21-1,IF(AND(AF21="Moderado",AG21="Directamente",AH21="No Disminuye"),DF21,DF21))))</f>
        <v>4</v>
      </c>
    </row>
    <row r="22" spans="1:112" ht="132.75" customHeight="1" x14ac:dyDescent="0.25">
      <c r="A22" s="422"/>
      <c r="B22" s="422"/>
      <c r="C22" s="422"/>
      <c r="D22" s="485"/>
      <c r="E22" s="484"/>
      <c r="F22" s="422"/>
      <c r="G22" s="13"/>
      <c r="H22" s="13"/>
      <c r="I22" s="13"/>
      <c r="J22" s="13"/>
      <c r="K22" s="13"/>
      <c r="L22" s="422"/>
      <c r="M22" s="422"/>
      <c r="N22" s="429"/>
      <c r="O22" s="429"/>
      <c r="P22" s="429"/>
      <c r="Q22" s="93" t="s">
        <v>343</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3" t="str">
        <f t="shared" si="3"/>
        <v>Fuerte</v>
      </c>
      <c r="AE22" s="430"/>
      <c r="AF22" s="429"/>
      <c r="AG22" s="429"/>
      <c r="AH22" s="429"/>
      <c r="AI22" s="429"/>
      <c r="AJ22" s="429"/>
      <c r="AK22" s="429"/>
      <c r="AL22" s="429"/>
      <c r="AM22" s="115" t="s">
        <v>344</v>
      </c>
      <c r="AN22" s="93" t="s">
        <v>345</v>
      </c>
      <c r="AO22" s="93" t="s">
        <v>341</v>
      </c>
      <c r="AP22" s="84">
        <v>43467</v>
      </c>
      <c r="AQ22" s="84">
        <v>43830</v>
      </c>
      <c r="AR22" s="93" t="s">
        <v>346</v>
      </c>
      <c r="AS22" s="93"/>
      <c r="AT22" s="93"/>
      <c r="AU22" s="92"/>
      <c r="AV22" s="92"/>
      <c r="AW22" s="125"/>
      <c r="AX22" s="126"/>
      <c r="AY22" s="425"/>
      <c r="AZ22" s="95"/>
      <c r="BA22" s="425"/>
      <c r="BB22" s="115"/>
      <c r="BC22" s="115"/>
      <c r="BD22" s="127"/>
      <c r="BE22" s="127"/>
      <c r="BF22" s="128"/>
      <c r="BG22" s="129"/>
      <c r="BH22" s="456"/>
      <c r="BI22" s="456"/>
      <c r="BJ22" s="476"/>
      <c r="BK22" s="115"/>
      <c r="BL22" s="115"/>
      <c r="BM22" s="127"/>
      <c r="BN22" s="127"/>
      <c r="BO22" s="128"/>
      <c r="BP22" s="129"/>
      <c r="BQ22" s="456"/>
      <c r="BR22" s="456"/>
      <c r="BS22" s="454"/>
      <c r="BT22" s="130"/>
      <c r="BU22" s="130"/>
      <c r="BV22" s="130"/>
      <c r="BW22" s="130"/>
      <c r="BX22" s="130"/>
      <c r="BY22" s="130"/>
      <c r="BZ22" s="130"/>
      <c r="CA22" s="130"/>
      <c r="CB22" s="130"/>
      <c r="CC22" s="93"/>
      <c r="CD22" s="93"/>
      <c r="CE22" s="93"/>
      <c r="CF22" s="93"/>
      <c r="CG22" s="93"/>
      <c r="CH22" s="93"/>
      <c r="CI22" s="93"/>
      <c r="CJ22" s="93"/>
      <c r="CK22" s="93"/>
      <c r="CM22" s="482"/>
      <c r="CY22" s="425"/>
      <c r="CZ22" s="425"/>
      <c r="DD22" s="425"/>
      <c r="DE22" s="425"/>
      <c r="DF22" s="425"/>
      <c r="DG22" s="427"/>
    </row>
    <row r="23" spans="1:112" ht="103.5" customHeight="1" x14ac:dyDescent="0.25">
      <c r="A23" s="422"/>
      <c r="B23" s="422"/>
      <c r="C23" s="422"/>
      <c r="D23" s="485"/>
      <c r="E23" s="484"/>
      <c r="F23" s="422"/>
      <c r="L23" s="422"/>
      <c r="M23" s="422"/>
      <c r="N23" s="429"/>
      <c r="O23" s="429"/>
      <c r="P23" s="429"/>
      <c r="Q23" s="93" t="s">
        <v>347</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3" t="str">
        <f t="shared" si="3"/>
        <v>Fuerte</v>
      </c>
      <c r="AE23" s="430"/>
      <c r="AF23" s="429"/>
      <c r="AG23" s="429"/>
      <c r="AH23" s="429"/>
      <c r="AI23" s="429"/>
      <c r="AJ23" s="429"/>
      <c r="AK23" s="429"/>
      <c r="AL23" s="429"/>
      <c r="AM23" s="119" t="s">
        <v>348</v>
      </c>
      <c r="AN23" s="85" t="s">
        <v>349</v>
      </c>
      <c r="AO23" s="93" t="s">
        <v>341</v>
      </c>
      <c r="AP23" s="84">
        <v>43467</v>
      </c>
      <c r="AQ23" s="84">
        <v>43830</v>
      </c>
      <c r="AR23" s="93" t="s">
        <v>350</v>
      </c>
      <c r="AS23" s="93"/>
      <c r="AT23" s="85"/>
      <c r="AU23" s="92"/>
      <c r="AV23" s="92"/>
      <c r="AW23" s="125"/>
      <c r="AX23" s="131"/>
      <c r="AY23" s="426"/>
      <c r="AZ23" s="96"/>
      <c r="BA23" s="426"/>
      <c r="BB23" s="115"/>
      <c r="BC23" s="119"/>
      <c r="BD23" s="127"/>
      <c r="BE23" s="127"/>
      <c r="BF23" s="128"/>
      <c r="BG23" s="132"/>
      <c r="BH23" s="457"/>
      <c r="BI23" s="457"/>
      <c r="BJ23" s="477"/>
      <c r="BK23" s="115"/>
      <c r="BL23" s="119"/>
      <c r="BM23" s="127"/>
      <c r="BN23" s="127"/>
      <c r="BO23" s="128"/>
      <c r="BP23" s="132"/>
      <c r="BQ23" s="457"/>
      <c r="BR23" s="457"/>
      <c r="BS23" s="447"/>
      <c r="BT23" s="98"/>
      <c r="BU23" s="98"/>
      <c r="BV23" s="98"/>
      <c r="BW23" s="98"/>
      <c r="BX23" s="98"/>
      <c r="BY23" s="98"/>
      <c r="BZ23" s="98"/>
      <c r="CA23" s="98"/>
      <c r="CB23" s="98"/>
      <c r="CC23" s="93"/>
      <c r="CD23" s="93"/>
      <c r="CE23" s="93"/>
      <c r="CF23" s="93"/>
      <c r="CG23" s="93"/>
      <c r="CH23" s="93"/>
      <c r="CI23" s="93"/>
      <c r="CJ23" s="93"/>
      <c r="CK23" s="93"/>
      <c r="CM23" s="482"/>
      <c r="CY23" s="426"/>
      <c r="CZ23" s="426"/>
      <c r="DD23" s="425"/>
      <c r="DE23" s="425"/>
      <c r="DF23" s="425"/>
      <c r="DG23" s="427"/>
    </row>
    <row r="24" spans="1:112" ht="132.75" customHeight="1" x14ac:dyDescent="0.25">
      <c r="A24" s="422" t="s">
        <v>54</v>
      </c>
      <c r="B24" s="422" t="s">
        <v>197</v>
      </c>
      <c r="C24" s="422" t="s">
        <v>197</v>
      </c>
      <c r="D24" s="485" t="s">
        <v>199</v>
      </c>
      <c r="E24" s="484" t="s">
        <v>317</v>
      </c>
      <c r="F24" s="435" t="s">
        <v>351</v>
      </c>
      <c r="L24" s="435" t="s">
        <v>352</v>
      </c>
      <c r="M24" s="435" t="s">
        <v>353</v>
      </c>
      <c r="N24" s="429" t="s">
        <v>9</v>
      </c>
      <c r="O24" s="429" t="s">
        <v>14</v>
      </c>
      <c r="P24" s="429" t="str">
        <f>INDEX([9]Validacion!$C$15:$G$19,'Mapa de Riesgos'!CY24:CY25,'Mapa de Riesgos'!CZ24:CZ25)</f>
        <v>Extrema</v>
      </c>
      <c r="Q24" s="93" t="s">
        <v>354</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3" t="str">
        <f t="shared" si="3"/>
        <v>Fuerte</v>
      </c>
      <c r="AE24" s="430">
        <f>(IF(AD24="Fuerte",100,IF(AD24="Moderado",50,0))+IF(AD25="Fuerte",100,IF(AD25="Moderado",50,0)))/2</f>
        <v>100</v>
      </c>
      <c r="AF24" s="429" t="str">
        <f>IF(AE24=100,"Fuerte",IF(OR(AE24=99,AE24&gt;=50),"Moderado","Débil"))</f>
        <v>Fuerte</v>
      </c>
      <c r="AG24" s="429" t="s">
        <v>150</v>
      </c>
      <c r="AH24" s="429" t="s">
        <v>152</v>
      </c>
      <c r="AI24" s="429" t="str">
        <f>VLOOKUP(IF(DE24=0,DE24+1,DE24),[9]Validacion!$J$15:$K$19,2,FALSE)</f>
        <v>Rara Vez</v>
      </c>
      <c r="AJ24" s="429" t="str">
        <f>VLOOKUP(IF(DG24=0,DG24+1,DG24),[9]Validacion!$J$23:$K$27,2,FALSE)</f>
        <v>Mayor</v>
      </c>
      <c r="AK24" s="429" t="str">
        <f>INDEX([9]Validacion!$C$15:$G$19,IF(DE24=0,DE24+1,'Mapa de Riesgos'!DE24:DE25),IF(DG24=0,DG24+1,'Mapa de Riesgos'!DG24:DG25))</f>
        <v>Alta</v>
      </c>
      <c r="AL24" s="429" t="s">
        <v>226</v>
      </c>
      <c r="AM24" s="119" t="s">
        <v>355</v>
      </c>
      <c r="AN24" s="119" t="s">
        <v>356</v>
      </c>
      <c r="AO24" s="119" t="s">
        <v>341</v>
      </c>
      <c r="AP24" s="84">
        <v>43467</v>
      </c>
      <c r="AQ24" s="84">
        <v>43830</v>
      </c>
      <c r="AR24" s="93" t="s">
        <v>357</v>
      </c>
      <c r="AS24" s="93"/>
      <c r="AT24" s="93"/>
      <c r="AU24" s="93"/>
      <c r="AV24" s="93"/>
      <c r="AW24" s="114"/>
      <c r="AX24" s="86"/>
      <c r="AY24" s="424"/>
      <c r="AZ24" s="94"/>
      <c r="BA24" s="424"/>
      <c r="BB24" s="115"/>
      <c r="BC24" s="115"/>
      <c r="BD24" s="115"/>
      <c r="BE24" s="115"/>
      <c r="BF24" s="116"/>
      <c r="BG24" s="117"/>
      <c r="BH24" s="455"/>
      <c r="BI24" s="455"/>
      <c r="BJ24" s="475"/>
      <c r="BK24" s="115"/>
      <c r="BL24" s="115"/>
      <c r="BM24" s="115"/>
      <c r="BN24" s="115"/>
      <c r="BO24" s="116"/>
      <c r="BP24" s="117"/>
      <c r="BQ24" s="455"/>
      <c r="BR24" s="455"/>
      <c r="BS24" s="446"/>
      <c r="BT24" s="118"/>
      <c r="BU24" s="118"/>
      <c r="BV24" s="118"/>
      <c r="BW24" s="118"/>
      <c r="BX24" s="118"/>
      <c r="BY24" s="118"/>
      <c r="BZ24" s="118"/>
      <c r="CA24" s="118"/>
      <c r="CB24" s="118"/>
      <c r="CC24" s="93"/>
      <c r="CD24" s="93"/>
      <c r="CE24" s="93"/>
      <c r="CF24" s="93"/>
      <c r="CG24" s="93"/>
      <c r="CH24" s="93"/>
      <c r="CI24" s="93"/>
      <c r="CJ24" s="93"/>
      <c r="CK24" s="93"/>
      <c r="CM24" s="482"/>
      <c r="CY24" s="424">
        <f>VLOOKUP(N24,[9]Validacion!$I$15:$M$19,2,FALSE)</f>
        <v>3</v>
      </c>
      <c r="CZ24" s="424">
        <f>VLOOKUP(O24,[9]Validacion!$I$23:$J$27,2,FALSE)</f>
        <v>4</v>
      </c>
      <c r="DD24" s="424">
        <f>VLOOKUP($N24,[9]Validacion!$I$15:$M$19,2,FALSE)</f>
        <v>3</v>
      </c>
      <c r="DE24" s="424">
        <f>IF(AF24="Fuerte",DD24-2,IF(AND(AF24="Moderado",AG24="Directamente",AH24="Directamente"),DD24-1,IF(AND(AF24="Moderado",AG24="No Disminuye",AH24="Directamente"),DD24,IF(AND(AF24="Moderado",AG24="Directamente",AH24="No Disminuye"),DD24-1,DD24))))</f>
        <v>1</v>
      </c>
      <c r="DF24" s="424">
        <f>VLOOKUP($O24,[9]Validacion!$I$23:$J$27,2,FALSE)</f>
        <v>4</v>
      </c>
      <c r="DG24" s="427">
        <f>IF(AF24="Fuerte",DF24,IF(AND(AF24="Moderado",AG24="Directamente",AH24="Directamente"),DF24-1,IF(AND(AF24="Moderado",AG24="No Disminuye",AH24="Directamente"),DF24-1,IF(AND(AF24="Moderado",AG24="Directamente",AH24="No Disminuye"),DF24,DF24))))</f>
        <v>4</v>
      </c>
    </row>
    <row r="25" spans="1:112" ht="103.5" customHeight="1" x14ac:dyDescent="0.25">
      <c r="A25" s="422"/>
      <c r="B25" s="422"/>
      <c r="C25" s="422"/>
      <c r="D25" s="485"/>
      <c r="E25" s="484"/>
      <c r="F25" s="435"/>
      <c r="L25" s="435"/>
      <c r="M25" s="435"/>
      <c r="N25" s="429"/>
      <c r="O25" s="429"/>
      <c r="P25" s="429"/>
      <c r="Q25" s="93" t="s">
        <v>358</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3" t="str">
        <f t="shared" si="3"/>
        <v>Fuerte</v>
      </c>
      <c r="AE25" s="430"/>
      <c r="AF25" s="429"/>
      <c r="AG25" s="429"/>
      <c r="AH25" s="429"/>
      <c r="AI25" s="429"/>
      <c r="AJ25" s="429"/>
      <c r="AK25" s="429"/>
      <c r="AL25" s="429"/>
      <c r="AM25" s="119" t="s">
        <v>348</v>
      </c>
      <c r="AN25" s="85" t="s">
        <v>349</v>
      </c>
      <c r="AO25" s="119" t="s">
        <v>341</v>
      </c>
      <c r="AP25" s="84">
        <v>43467</v>
      </c>
      <c r="AQ25" s="84">
        <v>43830</v>
      </c>
      <c r="AR25" s="93" t="s">
        <v>350</v>
      </c>
      <c r="AS25" s="93"/>
      <c r="AT25" s="85"/>
      <c r="AU25" s="92"/>
      <c r="AV25" s="92"/>
      <c r="AW25" s="125"/>
      <c r="AX25" s="131"/>
      <c r="AY25" s="426"/>
      <c r="AZ25" s="96"/>
      <c r="BA25" s="426"/>
      <c r="BB25" s="115"/>
      <c r="BC25" s="119"/>
      <c r="BD25" s="127"/>
      <c r="BE25" s="127"/>
      <c r="BF25" s="128"/>
      <c r="BG25" s="132"/>
      <c r="BH25" s="457"/>
      <c r="BI25" s="457"/>
      <c r="BJ25" s="477"/>
      <c r="BK25" s="115"/>
      <c r="BL25" s="119"/>
      <c r="BM25" s="127"/>
      <c r="BN25" s="127"/>
      <c r="BO25" s="128"/>
      <c r="BP25" s="132"/>
      <c r="BQ25" s="457"/>
      <c r="BR25" s="457"/>
      <c r="BS25" s="447"/>
      <c r="BT25" s="98"/>
      <c r="BU25" s="98"/>
      <c r="BV25" s="98"/>
      <c r="BW25" s="98"/>
      <c r="BX25" s="98"/>
      <c r="BY25" s="98"/>
      <c r="BZ25" s="98"/>
      <c r="CA25" s="98"/>
      <c r="CB25" s="98"/>
      <c r="CC25" s="93"/>
      <c r="CD25" s="93"/>
      <c r="CE25" s="93"/>
      <c r="CF25" s="93"/>
      <c r="CG25" s="93"/>
      <c r="CH25" s="93"/>
      <c r="CI25" s="93"/>
      <c r="CJ25" s="93"/>
      <c r="CK25" s="93"/>
      <c r="CM25" s="482"/>
      <c r="CY25" s="426"/>
      <c r="CZ25" s="426"/>
      <c r="DD25" s="425"/>
      <c r="DE25" s="425"/>
      <c r="DF25" s="425"/>
      <c r="DG25" s="427"/>
    </row>
    <row r="26" spans="1:112" ht="132.75" customHeight="1" x14ac:dyDescent="0.25">
      <c r="A26" s="422" t="s">
        <v>54</v>
      </c>
      <c r="B26" s="422" t="s">
        <v>197</v>
      </c>
      <c r="C26" s="422" t="s">
        <v>197</v>
      </c>
      <c r="D26" s="483" t="s">
        <v>215</v>
      </c>
      <c r="E26" s="484" t="s">
        <v>359</v>
      </c>
      <c r="F26" s="432" t="s">
        <v>360</v>
      </c>
      <c r="L26" s="432" t="s">
        <v>361</v>
      </c>
      <c r="M26" s="432" t="s">
        <v>362</v>
      </c>
      <c r="N26" s="429" t="s">
        <v>9</v>
      </c>
      <c r="O26" s="429" t="s">
        <v>14</v>
      </c>
      <c r="P26" s="429" t="str">
        <f>INDEX([9]Validacion!$C$15:$G$19,'Mapa de Riesgos'!CY26:CY28,'Mapa de Riesgos'!CZ26:CZ28)</f>
        <v>Extrema</v>
      </c>
      <c r="Q26" s="119" t="s">
        <v>363</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3" t="str">
        <f t="shared" si="3"/>
        <v>Fuerte</v>
      </c>
      <c r="AE26" s="430">
        <f>(IF(AD26="Fuerte",100,IF(AD26="Moderado",50,0))+IF(AD27="Fuerte",100,IF(AD27="Moderado",50,0))+IF(AD28="Fuerte",100,IF(AD28="Moderado",50,0)))/3</f>
        <v>100</v>
      </c>
      <c r="AF26" s="429" t="str">
        <f>IF(AE26=100,"Fuerte",IF(OR(AE26=99,AE26&gt;=50),"Moderado","Débil"))</f>
        <v>Fuerte</v>
      </c>
      <c r="AG26" s="429" t="s">
        <v>150</v>
      </c>
      <c r="AH26" s="429" t="s">
        <v>152</v>
      </c>
      <c r="AI26" s="429" t="str">
        <f>VLOOKUP(IF(DE26=0,DE26+1,DE26),[9]Validacion!$J$15:$K$19,2,FALSE)</f>
        <v>Rara Vez</v>
      </c>
      <c r="AJ26" s="429" t="str">
        <f>VLOOKUP(IF(DG26=0,DG26+1,DG26),[9]Validacion!$J$23:$K$27,2,FALSE)</f>
        <v>Mayor</v>
      </c>
      <c r="AK26" s="429" t="str">
        <f>INDEX([9]Validacion!$C$15:$G$19,IF(DE26=0,DE26+1,'Mapa de Riesgos'!DE26:DE28),IF(DG26=0,DG26+1,'Mapa de Riesgos'!DG26:DG28))</f>
        <v>Alta</v>
      </c>
      <c r="AL26" s="429" t="s">
        <v>226</v>
      </c>
      <c r="AM26" s="85" t="s">
        <v>364</v>
      </c>
      <c r="AN26" s="85" t="s">
        <v>340</v>
      </c>
      <c r="AO26" s="85" t="s">
        <v>341</v>
      </c>
      <c r="AP26" s="84">
        <v>43467</v>
      </c>
      <c r="AQ26" s="84">
        <v>43830</v>
      </c>
      <c r="AR26" s="93" t="s">
        <v>342</v>
      </c>
      <c r="AS26" s="93"/>
      <c r="AT26" s="93"/>
      <c r="AU26" s="93"/>
      <c r="AV26" s="93"/>
      <c r="AW26" s="114"/>
      <c r="AX26" s="86"/>
      <c r="AY26" s="424"/>
      <c r="AZ26" s="94"/>
      <c r="BA26" s="424"/>
      <c r="BB26" s="115"/>
      <c r="BC26" s="115"/>
      <c r="BD26" s="115"/>
      <c r="BE26" s="115"/>
      <c r="BF26" s="116"/>
      <c r="BG26" s="117"/>
      <c r="BH26" s="455"/>
      <c r="BI26" s="455"/>
      <c r="BJ26" s="475"/>
      <c r="BK26" s="115"/>
      <c r="BL26" s="115"/>
      <c r="BM26" s="115"/>
      <c r="BN26" s="115"/>
      <c r="BO26" s="116"/>
      <c r="BP26" s="117"/>
      <c r="BQ26" s="455"/>
      <c r="BR26" s="455"/>
      <c r="BS26" s="446"/>
      <c r="BT26" s="118"/>
      <c r="BU26" s="118"/>
      <c r="BV26" s="118"/>
      <c r="BW26" s="118"/>
      <c r="BX26" s="118"/>
      <c r="BY26" s="118"/>
      <c r="BZ26" s="118"/>
      <c r="CA26" s="118"/>
      <c r="CB26" s="118"/>
      <c r="CC26" s="93"/>
      <c r="CD26" s="93"/>
      <c r="CE26" s="93"/>
      <c r="CF26" s="93"/>
      <c r="CG26" s="93"/>
      <c r="CH26" s="93"/>
      <c r="CI26" s="93"/>
      <c r="CJ26" s="93"/>
      <c r="CK26" s="93"/>
      <c r="CM26" s="482"/>
      <c r="CY26" s="424">
        <f>VLOOKUP(N26,[9]Validacion!$I$15:$M$19,2,FALSE)</f>
        <v>3</v>
      </c>
      <c r="CZ26" s="424">
        <f>VLOOKUP(O26,[9]Validacion!$I$23:$J$27,2,FALSE)</f>
        <v>4</v>
      </c>
      <c r="DD26" s="424">
        <f>VLOOKUP($N26,[9]Validacion!$I$15:$M$19,2,FALSE)</f>
        <v>3</v>
      </c>
      <c r="DE26" s="424">
        <f>IF(AF26="Fuerte",DD26-2,IF(AND(AF26="Moderado",AG26="Directamente",AH26="Directamente"),DD26-1,IF(AND(AF26="Moderado",AG26="No Disminuye",AH26="Directamente"),DD26,IF(AND(AF26="Moderado",AG26="Directamente",AH26="No Disminuye"),DD26-1,DD26))))</f>
        <v>1</v>
      </c>
      <c r="DF26" s="424">
        <f>VLOOKUP($O26,[9]Validacion!$I$23:$J$27,2,FALSE)</f>
        <v>4</v>
      </c>
      <c r="DG26" s="427">
        <f>IF(AF26="Fuerte",DF26,IF(AND(AF26="Moderado",AG26="Directamente",AH26="Directamente"),DF26-1,IF(AND(AF26="Moderado",AG26="No Disminuye",AH26="Directamente"),DF26-1,IF(AND(AF26="Moderado",AG26="Directamente",AH26="No Disminuye"),DF26,DF26))))</f>
        <v>4</v>
      </c>
    </row>
    <row r="27" spans="1:112" ht="91.5" customHeight="1" x14ac:dyDescent="0.25">
      <c r="A27" s="422"/>
      <c r="B27" s="422"/>
      <c r="C27" s="422"/>
      <c r="D27" s="483"/>
      <c r="E27" s="484"/>
      <c r="F27" s="432"/>
      <c r="L27" s="432"/>
      <c r="M27" s="432"/>
      <c r="N27" s="429"/>
      <c r="O27" s="429"/>
      <c r="P27" s="429"/>
      <c r="Q27" s="85" t="s">
        <v>365</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3" t="str">
        <f t="shared" si="3"/>
        <v>Fuerte</v>
      </c>
      <c r="AE27" s="430"/>
      <c r="AF27" s="429"/>
      <c r="AG27" s="429"/>
      <c r="AH27" s="429"/>
      <c r="AI27" s="429"/>
      <c r="AJ27" s="429"/>
      <c r="AK27" s="429"/>
      <c r="AL27" s="429"/>
      <c r="AM27" s="85" t="s">
        <v>366</v>
      </c>
      <c r="AN27" s="85" t="s">
        <v>367</v>
      </c>
      <c r="AO27" s="85" t="s">
        <v>54</v>
      </c>
      <c r="AP27" s="84">
        <v>43467</v>
      </c>
      <c r="AQ27" s="84">
        <v>43830</v>
      </c>
      <c r="AR27" s="93" t="s">
        <v>368</v>
      </c>
      <c r="AS27" s="93"/>
      <c r="AT27" s="93"/>
      <c r="AU27" s="444"/>
      <c r="AV27" s="444"/>
      <c r="AW27" s="449"/>
      <c r="AX27" s="451"/>
      <c r="AY27" s="425"/>
      <c r="AZ27" s="95"/>
      <c r="BA27" s="425"/>
      <c r="BB27" s="115"/>
      <c r="BC27" s="115"/>
      <c r="BD27" s="478"/>
      <c r="BE27" s="478"/>
      <c r="BF27" s="480"/>
      <c r="BG27" s="473"/>
      <c r="BH27" s="456"/>
      <c r="BI27" s="456"/>
      <c r="BJ27" s="476"/>
      <c r="BK27" s="115"/>
      <c r="BL27" s="115"/>
      <c r="BM27" s="478"/>
      <c r="BN27" s="478"/>
      <c r="BO27" s="480"/>
      <c r="BP27" s="473"/>
      <c r="BQ27" s="456"/>
      <c r="BR27" s="456"/>
      <c r="BS27" s="454"/>
      <c r="BT27" s="97"/>
      <c r="BU27" s="97"/>
      <c r="BV27" s="446"/>
      <c r="BW27" s="446"/>
      <c r="BX27" s="446"/>
      <c r="BY27" s="446"/>
      <c r="BZ27" s="446"/>
      <c r="CA27" s="97"/>
      <c r="CB27" s="446"/>
      <c r="CC27" s="93"/>
      <c r="CD27" s="93"/>
      <c r="CE27" s="93"/>
      <c r="CF27" s="93"/>
      <c r="CG27" s="93"/>
      <c r="CH27" s="93"/>
      <c r="CI27" s="93"/>
      <c r="CJ27" s="93"/>
      <c r="CK27" s="93"/>
      <c r="CM27" s="482"/>
      <c r="CY27" s="425"/>
      <c r="CZ27" s="425"/>
      <c r="DD27" s="425"/>
      <c r="DE27" s="425"/>
      <c r="DF27" s="425"/>
      <c r="DG27" s="427"/>
    </row>
    <row r="28" spans="1:112" ht="105.75" customHeight="1" x14ac:dyDescent="0.25">
      <c r="A28" s="422"/>
      <c r="B28" s="422"/>
      <c r="C28" s="422"/>
      <c r="D28" s="483"/>
      <c r="E28" s="484"/>
      <c r="F28" s="432"/>
      <c r="L28" s="432"/>
      <c r="M28" s="432"/>
      <c r="N28" s="429"/>
      <c r="O28" s="429"/>
      <c r="P28" s="429"/>
      <c r="Q28" s="85" t="s">
        <v>369</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3" t="str">
        <f t="shared" si="3"/>
        <v>Fuerte</v>
      </c>
      <c r="AE28" s="430"/>
      <c r="AF28" s="429"/>
      <c r="AG28" s="429"/>
      <c r="AH28" s="429"/>
      <c r="AI28" s="429"/>
      <c r="AJ28" s="429"/>
      <c r="AK28" s="429"/>
      <c r="AL28" s="429"/>
      <c r="AM28" s="85" t="s">
        <v>370</v>
      </c>
      <c r="AN28" s="85" t="s">
        <v>371</v>
      </c>
      <c r="AO28" s="93" t="s">
        <v>54</v>
      </c>
      <c r="AP28" s="84">
        <v>43467</v>
      </c>
      <c r="AQ28" s="84">
        <v>43830</v>
      </c>
      <c r="AR28" s="93" t="s">
        <v>372</v>
      </c>
      <c r="AS28" s="93"/>
      <c r="AT28" s="85"/>
      <c r="AU28" s="445"/>
      <c r="AV28" s="445"/>
      <c r="AW28" s="450"/>
      <c r="AX28" s="452"/>
      <c r="AY28" s="426"/>
      <c r="AZ28" s="96"/>
      <c r="BA28" s="426"/>
      <c r="BB28" s="115"/>
      <c r="BC28" s="119"/>
      <c r="BD28" s="479"/>
      <c r="BE28" s="479"/>
      <c r="BF28" s="481"/>
      <c r="BG28" s="474"/>
      <c r="BH28" s="457"/>
      <c r="BI28" s="457"/>
      <c r="BJ28" s="477"/>
      <c r="BK28" s="115"/>
      <c r="BL28" s="119"/>
      <c r="BM28" s="479"/>
      <c r="BN28" s="479"/>
      <c r="BO28" s="481"/>
      <c r="BP28" s="474"/>
      <c r="BQ28" s="457"/>
      <c r="BR28" s="457"/>
      <c r="BS28" s="447"/>
      <c r="BT28" s="98"/>
      <c r="BU28" s="98"/>
      <c r="BV28" s="447"/>
      <c r="BW28" s="447"/>
      <c r="BX28" s="447"/>
      <c r="BY28" s="447"/>
      <c r="BZ28" s="447"/>
      <c r="CA28" s="98"/>
      <c r="CB28" s="447"/>
      <c r="CC28" s="93"/>
      <c r="CD28" s="93"/>
      <c r="CE28" s="93"/>
      <c r="CF28" s="93"/>
      <c r="CG28" s="93"/>
      <c r="CH28" s="93"/>
      <c r="CI28" s="93"/>
      <c r="CJ28" s="93"/>
      <c r="CK28" s="93"/>
      <c r="CM28" s="482"/>
      <c r="CY28" s="426"/>
      <c r="CZ28" s="426"/>
      <c r="DD28" s="425"/>
      <c r="DE28" s="425"/>
      <c r="DF28" s="425"/>
      <c r="DG28" s="427"/>
    </row>
    <row r="29" spans="1:112" ht="105.75" customHeight="1" x14ac:dyDescent="0.25">
      <c r="A29" s="422" t="s">
        <v>54</v>
      </c>
      <c r="B29" s="422" t="s">
        <v>197</v>
      </c>
      <c r="C29" s="422" t="s">
        <v>197</v>
      </c>
      <c r="D29" s="483" t="s">
        <v>215</v>
      </c>
      <c r="E29" s="484" t="s">
        <v>359</v>
      </c>
      <c r="F29" s="432" t="s">
        <v>373</v>
      </c>
      <c r="L29" s="432" t="s">
        <v>374</v>
      </c>
      <c r="M29" s="432" t="s">
        <v>375</v>
      </c>
      <c r="N29" s="429" t="s">
        <v>9</v>
      </c>
      <c r="O29" s="429" t="s">
        <v>14</v>
      </c>
      <c r="P29" s="429" t="str">
        <f>INDEX([9]Validacion!$C$15:$G$19,'Mapa de Riesgos'!CY29:CY31,'Mapa de Riesgos'!CZ29:CZ31)</f>
        <v>Extrema</v>
      </c>
      <c r="Q29" s="85" t="s">
        <v>376</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3" t="str">
        <f t="shared" si="3"/>
        <v>Fuerte</v>
      </c>
      <c r="AE29" s="430">
        <f>(IF(AD29="Fuerte",100,IF(AD29="Moderado",50,0))+IF(AD30="Fuerte",100,IF(AD30="Moderado",50,0))+IF(AD31="Fuerte",100,IF(AD31="Moderado",50,0)))/3</f>
        <v>100</v>
      </c>
      <c r="AF29" s="429" t="str">
        <f>IF(AE29=100,"Fuerte",IF(OR(AE29=99,AE29&gt;=50),"Moderado","Débil"))</f>
        <v>Fuerte</v>
      </c>
      <c r="AG29" s="429" t="s">
        <v>150</v>
      </c>
      <c r="AH29" s="429" t="s">
        <v>152</v>
      </c>
      <c r="AI29" s="429" t="str">
        <f>VLOOKUP(IF(DE29=0,DE29+1,DE29),[9]Validacion!$J$15:$K$19,2,FALSE)</f>
        <v>Rara Vez</v>
      </c>
      <c r="AJ29" s="429" t="str">
        <f>VLOOKUP(IF(DG29=0,DG29+1,DG29),[9]Validacion!$J$23:$K$27,2,FALSE)</f>
        <v>Mayor</v>
      </c>
      <c r="AK29" s="429" t="str">
        <f>INDEX([9]Validacion!$C$15:$G$19,IF(DE29=0,DE29+1,'Mapa de Riesgos'!DE29:DE31),IF(DG29=0,DG29+1,'Mapa de Riesgos'!DG29:DG31))</f>
        <v>Alta</v>
      </c>
      <c r="AL29" s="429" t="s">
        <v>226</v>
      </c>
      <c r="AM29" s="85" t="s">
        <v>377</v>
      </c>
      <c r="AN29" s="93" t="s">
        <v>378</v>
      </c>
      <c r="AO29" s="93" t="s">
        <v>379</v>
      </c>
      <c r="AP29" s="84">
        <v>43467</v>
      </c>
      <c r="AQ29" s="84">
        <v>43830</v>
      </c>
      <c r="AR29" s="93" t="s">
        <v>380</v>
      </c>
      <c r="AS29" s="93"/>
      <c r="AT29" s="93"/>
      <c r="AU29" s="93"/>
      <c r="AV29" s="93"/>
      <c r="AW29" s="114"/>
      <c r="AX29" s="86"/>
      <c r="AY29" s="424"/>
      <c r="AZ29" s="94"/>
      <c r="BA29" s="424"/>
      <c r="BB29" s="115"/>
      <c r="BC29" s="115"/>
      <c r="BD29" s="115"/>
      <c r="BE29" s="115"/>
      <c r="BF29" s="116"/>
      <c r="BG29" s="117"/>
      <c r="BH29" s="455"/>
      <c r="BI29" s="455"/>
      <c r="BJ29" s="475"/>
      <c r="BK29" s="115"/>
      <c r="BL29" s="115"/>
      <c r="BM29" s="115"/>
      <c r="BN29" s="115"/>
      <c r="BO29" s="116"/>
      <c r="BP29" s="117"/>
      <c r="BQ29" s="455"/>
      <c r="BR29" s="455"/>
      <c r="BS29" s="446"/>
      <c r="BT29" s="118"/>
      <c r="BU29" s="118"/>
      <c r="BV29" s="118"/>
      <c r="BW29" s="118"/>
      <c r="BX29" s="118"/>
      <c r="BY29" s="118"/>
      <c r="BZ29" s="118"/>
      <c r="CA29" s="118"/>
      <c r="CB29" s="118"/>
      <c r="CC29" s="93"/>
      <c r="CD29" s="93"/>
      <c r="CE29" s="93"/>
      <c r="CF29" s="93"/>
      <c r="CG29" s="93"/>
      <c r="CH29" s="93"/>
      <c r="CI29" s="93"/>
      <c r="CJ29" s="93"/>
      <c r="CK29" s="93"/>
      <c r="CM29" s="482"/>
      <c r="CY29" s="424">
        <f>VLOOKUP(N29,[9]Validacion!$I$15:$M$19,2,FALSE)</f>
        <v>3</v>
      </c>
      <c r="CZ29" s="424">
        <f>VLOOKUP(O29,[9]Validacion!$I$23:$J$27,2,FALSE)</f>
        <v>4</v>
      </c>
      <c r="DD29" s="424">
        <f>VLOOKUP($N29,[9]Validacion!$I$15:$M$19,2,FALSE)</f>
        <v>3</v>
      </c>
      <c r="DE29" s="424">
        <f>IF(AF29="Fuerte",DD29-2,IF(AND(AF29="Moderado",AG29="Directamente",AH29="Directamente"),DD29-1,IF(AND(AF29="Moderado",AG29="No Disminuye",AH29="Directamente"),DD29,IF(AND(AF29="Moderado",AG29="Directamente",AH29="No Disminuye"),DD29-1,DD29))))</f>
        <v>1</v>
      </c>
      <c r="DF29" s="424">
        <f>VLOOKUP($O29,[9]Validacion!$I$23:$J$27,2,FALSE)</f>
        <v>4</v>
      </c>
      <c r="DG29" s="427">
        <f>IF(AF29="Fuerte",DF29,IF(AND(AF29="Moderado",AG29="Directamente",AH29="Directamente"),DF29-1,IF(AND(AF29="Moderado",AG29="No Disminuye",AH29="Directamente"),DF29-1,IF(AND(AF29="Moderado",AG29="Directamente",AH29="No Disminuye"),DF29,DF29))))</f>
        <v>4</v>
      </c>
    </row>
    <row r="30" spans="1:112" ht="105.75" customHeight="1" x14ac:dyDescent="0.25">
      <c r="A30" s="422"/>
      <c r="B30" s="422"/>
      <c r="C30" s="422"/>
      <c r="D30" s="483"/>
      <c r="E30" s="484"/>
      <c r="F30" s="432"/>
      <c r="L30" s="432"/>
      <c r="M30" s="432"/>
      <c r="N30" s="429"/>
      <c r="O30" s="429"/>
      <c r="P30" s="429"/>
      <c r="Q30" s="85" t="s">
        <v>381</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3" t="str">
        <f t="shared" si="3"/>
        <v>Fuerte</v>
      </c>
      <c r="AE30" s="430"/>
      <c r="AF30" s="429"/>
      <c r="AG30" s="429"/>
      <c r="AH30" s="429"/>
      <c r="AI30" s="429"/>
      <c r="AJ30" s="429"/>
      <c r="AK30" s="429"/>
      <c r="AL30" s="429"/>
      <c r="AM30" s="85" t="s">
        <v>382</v>
      </c>
      <c r="AN30" s="93" t="s">
        <v>383</v>
      </c>
      <c r="AO30" s="93" t="s">
        <v>379</v>
      </c>
      <c r="AP30" s="84">
        <v>43467</v>
      </c>
      <c r="AQ30" s="84">
        <v>43830</v>
      </c>
      <c r="AR30" s="93" t="s">
        <v>384</v>
      </c>
      <c r="AS30" s="93"/>
      <c r="AT30" s="93"/>
      <c r="AU30" s="444"/>
      <c r="AV30" s="444"/>
      <c r="AW30" s="449"/>
      <c r="AX30" s="451"/>
      <c r="AY30" s="425"/>
      <c r="AZ30" s="95"/>
      <c r="BA30" s="425"/>
      <c r="BB30" s="115"/>
      <c r="BC30" s="115"/>
      <c r="BD30" s="478"/>
      <c r="BE30" s="478"/>
      <c r="BF30" s="480"/>
      <c r="BG30" s="473"/>
      <c r="BH30" s="456"/>
      <c r="BI30" s="456"/>
      <c r="BJ30" s="476"/>
      <c r="BK30" s="115"/>
      <c r="BL30" s="115"/>
      <c r="BM30" s="478"/>
      <c r="BN30" s="478"/>
      <c r="BO30" s="480"/>
      <c r="BP30" s="473"/>
      <c r="BQ30" s="456"/>
      <c r="BR30" s="456"/>
      <c r="BS30" s="454"/>
      <c r="BT30" s="97"/>
      <c r="BU30" s="97"/>
      <c r="BV30" s="446"/>
      <c r="BW30" s="446"/>
      <c r="BX30" s="446"/>
      <c r="BY30" s="446"/>
      <c r="BZ30" s="446"/>
      <c r="CA30" s="97"/>
      <c r="CB30" s="446"/>
      <c r="CC30" s="93"/>
      <c r="CD30" s="93"/>
      <c r="CE30" s="93"/>
      <c r="CF30" s="93"/>
      <c r="CG30" s="93"/>
      <c r="CH30" s="93"/>
      <c r="CI30" s="93"/>
      <c r="CJ30" s="93"/>
      <c r="CK30" s="93"/>
      <c r="CM30" s="482"/>
      <c r="CY30" s="425"/>
      <c r="CZ30" s="425"/>
      <c r="DD30" s="425"/>
      <c r="DE30" s="425"/>
      <c r="DF30" s="425"/>
      <c r="DG30" s="427"/>
    </row>
    <row r="31" spans="1:112" ht="108" customHeight="1" x14ac:dyDescent="0.25">
      <c r="A31" s="422"/>
      <c r="B31" s="422"/>
      <c r="C31" s="422"/>
      <c r="D31" s="483"/>
      <c r="E31" s="484"/>
      <c r="F31" s="432"/>
      <c r="L31" s="432"/>
      <c r="M31" s="432"/>
      <c r="N31" s="429"/>
      <c r="O31" s="429"/>
      <c r="P31" s="429"/>
      <c r="Q31" s="85" t="s">
        <v>369</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3" t="str">
        <f t="shared" si="3"/>
        <v>Fuerte</v>
      </c>
      <c r="AE31" s="430"/>
      <c r="AF31" s="429"/>
      <c r="AG31" s="429"/>
      <c r="AH31" s="429"/>
      <c r="AI31" s="429"/>
      <c r="AJ31" s="429"/>
      <c r="AK31" s="429"/>
      <c r="AL31" s="429"/>
      <c r="AM31" s="85" t="s">
        <v>370</v>
      </c>
      <c r="AN31" s="85" t="s">
        <v>371</v>
      </c>
      <c r="AO31" s="93" t="s">
        <v>54</v>
      </c>
      <c r="AP31" s="84">
        <v>43467</v>
      </c>
      <c r="AQ31" s="84">
        <v>43830</v>
      </c>
      <c r="AR31" s="93" t="s">
        <v>372</v>
      </c>
      <c r="AS31" s="93"/>
      <c r="AT31" s="85"/>
      <c r="AU31" s="445"/>
      <c r="AV31" s="445"/>
      <c r="AW31" s="450"/>
      <c r="AX31" s="452"/>
      <c r="AY31" s="426"/>
      <c r="AZ31" s="96"/>
      <c r="BA31" s="426"/>
      <c r="BB31" s="115"/>
      <c r="BC31" s="119"/>
      <c r="BD31" s="479"/>
      <c r="BE31" s="479"/>
      <c r="BF31" s="481"/>
      <c r="BG31" s="474"/>
      <c r="BH31" s="457"/>
      <c r="BI31" s="457"/>
      <c r="BJ31" s="477"/>
      <c r="BK31" s="115"/>
      <c r="BL31" s="119"/>
      <c r="BM31" s="479"/>
      <c r="BN31" s="479"/>
      <c r="BO31" s="481"/>
      <c r="BP31" s="474"/>
      <c r="BQ31" s="457"/>
      <c r="BR31" s="457"/>
      <c r="BS31" s="447"/>
      <c r="BT31" s="98"/>
      <c r="BU31" s="98"/>
      <c r="BV31" s="447"/>
      <c r="BW31" s="447"/>
      <c r="BX31" s="447"/>
      <c r="BY31" s="447"/>
      <c r="BZ31" s="447"/>
      <c r="CA31" s="98"/>
      <c r="CB31" s="447"/>
      <c r="CC31" s="93"/>
      <c r="CD31" s="93"/>
      <c r="CE31" s="93"/>
      <c r="CF31" s="93"/>
      <c r="CG31" s="93"/>
      <c r="CH31" s="93"/>
      <c r="CI31" s="93"/>
      <c r="CJ31" s="93"/>
      <c r="CK31" s="93"/>
      <c r="CM31" s="482"/>
      <c r="CY31" s="426"/>
      <c r="CZ31" s="426"/>
      <c r="DD31" s="425"/>
      <c r="DE31" s="425"/>
      <c r="DF31" s="425"/>
      <c r="DG31" s="427"/>
    </row>
    <row r="32" spans="1:112" ht="174.75" customHeight="1" x14ac:dyDescent="0.25">
      <c r="A32" s="93" t="s">
        <v>52</v>
      </c>
      <c r="B32" s="93" t="s">
        <v>197</v>
      </c>
      <c r="C32" s="93" t="s">
        <v>197</v>
      </c>
      <c r="D32" s="133" t="s">
        <v>214</v>
      </c>
      <c r="E32" s="134" t="s">
        <v>385</v>
      </c>
      <c r="F32" s="134" t="s">
        <v>386</v>
      </c>
      <c r="L32" s="134" t="s">
        <v>387</v>
      </c>
      <c r="M32" s="134" t="s">
        <v>388</v>
      </c>
      <c r="N32" s="90" t="s">
        <v>10</v>
      </c>
      <c r="O32" s="90" t="s">
        <v>14</v>
      </c>
      <c r="P32" s="90" t="str">
        <f>INDEX([9]Validacion!$C$15:$G$19,'Mapa de Riesgos'!CY32:CY32,'Mapa de Riesgos'!CZ32:CZ32)</f>
        <v>Alta</v>
      </c>
      <c r="Q32" s="119" t="s">
        <v>389</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3" t="str">
        <f t="shared" si="3"/>
        <v>Fuerte</v>
      </c>
      <c r="AE32" s="101">
        <f>(IF(AD32="Fuerte",100,IF(AD32="Moderado",50,0))/1)</f>
        <v>100</v>
      </c>
      <c r="AF32" s="90" t="str">
        <f>IF(AE32=100,"Fuerte",IF(OR(AE32=99,AE32&gt;=50),"Moderado","Débil"))</f>
        <v>Fuerte</v>
      </c>
      <c r="AG32" s="90" t="s">
        <v>150</v>
      </c>
      <c r="AH32" s="90" t="s">
        <v>152</v>
      </c>
      <c r="AI32" s="90" t="str">
        <f>VLOOKUP(IF(DE32=0,DE32+1,DE32),[9]Validacion!$J$15:$K$19,2,FALSE)</f>
        <v>Rara Vez</v>
      </c>
      <c r="AJ32" s="90" t="str">
        <f>VLOOKUP(IF(DG32=0,DG32+1,DG32),[9]Validacion!$J$23:$K$27,2,FALSE)</f>
        <v>Mayor</v>
      </c>
      <c r="AK32" s="90" t="str">
        <f>INDEX([9]Validacion!$C$15:$G$19,IF(DE32=0,DE32+1,'Mapa de Riesgos'!DE32:DE32),IF(DG32=0,DG32+1,'Mapa de Riesgos'!DG32:DG32))</f>
        <v>Alta</v>
      </c>
      <c r="AL32" s="90" t="s">
        <v>226</v>
      </c>
      <c r="AM32" s="85" t="s">
        <v>390</v>
      </c>
      <c r="AN32" s="85" t="s">
        <v>367</v>
      </c>
      <c r="AO32" s="85" t="s">
        <v>52</v>
      </c>
      <c r="AP32" s="84">
        <v>43467</v>
      </c>
      <c r="AQ32" s="84">
        <v>43830</v>
      </c>
      <c r="AR32" s="93" t="s">
        <v>391</v>
      </c>
      <c r="AS32" s="93"/>
      <c r="AT32" s="93"/>
      <c r="AU32" s="93"/>
      <c r="AV32" s="93"/>
      <c r="AW32" s="114"/>
      <c r="AX32" s="86"/>
      <c r="AY32" s="94"/>
      <c r="AZ32" s="94"/>
      <c r="BA32" s="94"/>
      <c r="BB32" s="115"/>
      <c r="BC32" s="115"/>
      <c r="BD32" s="115"/>
      <c r="BE32" s="115"/>
      <c r="BF32" s="116"/>
      <c r="BG32" s="117"/>
      <c r="BH32" s="135"/>
      <c r="BI32" s="135"/>
      <c r="BJ32" s="136"/>
      <c r="BK32" s="115"/>
      <c r="BL32" s="115"/>
      <c r="BM32" s="115"/>
      <c r="BN32" s="115"/>
      <c r="BO32" s="116"/>
      <c r="BP32" s="117"/>
      <c r="BQ32" s="135"/>
      <c r="BR32" s="135"/>
      <c r="BS32" s="97"/>
      <c r="BT32" s="118"/>
      <c r="BU32" s="118"/>
      <c r="BV32" s="118"/>
      <c r="BW32" s="118"/>
      <c r="BX32" s="118"/>
      <c r="BY32" s="118"/>
      <c r="BZ32" s="118"/>
      <c r="CA32" s="118"/>
      <c r="CB32" s="118"/>
      <c r="CC32" s="93"/>
      <c r="CD32" s="93"/>
      <c r="CE32" s="93"/>
      <c r="CF32" s="93"/>
      <c r="CG32" s="93"/>
      <c r="CH32" s="93"/>
      <c r="CI32" s="93"/>
      <c r="CJ32" s="93"/>
      <c r="CK32" s="93"/>
      <c r="CM32" s="137"/>
      <c r="CY32" s="94">
        <f>VLOOKUP(N32,[9]Validacion!$I$15:$M$19,2,FALSE)</f>
        <v>2</v>
      </c>
      <c r="CZ32" s="94">
        <f>VLOOKUP(O32,[9]Validacion!$I$23:$J$27,2,FALSE)</f>
        <v>4</v>
      </c>
      <c r="DD32" s="94">
        <f>VLOOKUP($N32,[9]Validacion!$I$15:$M$19,2,FALSE)</f>
        <v>2</v>
      </c>
      <c r="DE32" s="94">
        <f>IF(AF32="Fuerte",DD32-2,IF(AND(AF32="Moderado",AG32="Directamente",AH32="Directamente"),DD32-1,IF(AND(AF32="Moderado",AG32="No Disminuye",AH32="Directamente"),DD32,IF(AND(AF32="Moderado",AG32="Directamente",AH32="No Disminuye"),DD32-1,DD32))))</f>
        <v>0</v>
      </c>
      <c r="DF32" s="94">
        <f>VLOOKUP($O32,[9]Validacion!$I$23:$J$27,2,FALSE)</f>
        <v>4</v>
      </c>
      <c r="DG32" s="100">
        <f>IF(AF32="Fuerte",DF32,IF(AND(AF32="Moderado",AG32="Directamente",AH32="Directamente"),DF32-1,IF(AND(AF32="Moderado",AG32="No Disminuye",AH32="Directamente"),DF32-1,IF(AND(AF32="Moderado",AG32="Directamente",AH32="No Disminuye"),DF32,DF32))))</f>
        <v>4</v>
      </c>
    </row>
    <row r="33" spans="1:111" ht="118.5" customHeight="1" x14ac:dyDescent="0.25">
      <c r="A33" s="422" t="s">
        <v>25</v>
      </c>
      <c r="B33" s="422" t="s">
        <v>27</v>
      </c>
      <c r="C33" s="422" t="s">
        <v>27</v>
      </c>
      <c r="D33" s="472" t="s">
        <v>392</v>
      </c>
      <c r="E33" s="422" t="s">
        <v>393</v>
      </c>
      <c r="F33" s="432" t="s">
        <v>394</v>
      </c>
      <c r="L33" s="422" t="s">
        <v>395</v>
      </c>
      <c r="M33" s="422" t="s">
        <v>396</v>
      </c>
      <c r="N33" s="429" t="s">
        <v>10</v>
      </c>
      <c r="O33" s="429" t="s">
        <v>14</v>
      </c>
      <c r="P33" s="429" t="str">
        <f>INDEX([9]Validacion!$C$15:$G$19,'Mapa de Riesgos'!CY33:CY34,'Mapa de Riesgos'!CZ33:CZ34)</f>
        <v>Alta</v>
      </c>
      <c r="Q33" s="93" t="s">
        <v>397</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3" t="str">
        <f t="shared" si="3"/>
        <v>Fuerte</v>
      </c>
      <c r="AE33" s="429">
        <f>(IF(AD33="Fuerte",100,IF(AD33="Moderado",50,0))+IF(AD34="Fuerte",100,IF(AD34="Moderado",50,0)))/2</f>
        <v>100</v>
      </c>
      <c r="AF33" s="429" t="str">
        <f>IF(AE33=100,"Fuerte",IF(OR(AE33=99,AE33&gt;=50),"Moderado","Débil"))</f>
        <v>Fuerte</v>
      </c>
      <c r="AG33" s="429" t="s">
        <v>150</v>
      </c>
      <c r="AH33" s="429" t="s">
        <v>152</v>
      </c>
      <c r="AI33" s="429" t="str">
        <f>VLOOKUP(IF(DE33=0,DE33+1,DE33),[9]Validacion!$J$15:$K$19,2,FALSE)</f>
        <v>Rara Vez</v>
      </c>
      <c r="AJ33" s="429" t="str">
        <f>VLOOKUP(IF(DG33=0,DG33+1,DG33),[9]Validacion!$J$23:$K$27,2,FALSE)</f>
        <v>Mayor</v>
      </c>
      <c r="AK33" s="429" t="str">
        <f>INDEX([9]Validacion!$C$15:$G$19,IF(DE33=0,DE33+1,'Mapa de Riesgos'!DE33:DE34),IF(DG33=0,DG33+1,'Mapa de Riesgos'!DG33:DG34))</f>
        <v>Alta</v>
      </c>
      <c r="AL33" s="429" t="s">
        <v>226</v>
      </c>
      <c r="AM33" s="93" t="s">
        <v>398</v>
      </c>
      <c r="AN33" s="93" t="s">
        <v>399</v>
      </c>
      <c r="AO33" s="93" t="s">
        <v>25</v>
      </c>
      <c r="AP33" s="84">
        <v>43467</v>
      </c>
      <c r="AQ33" s="84">
        <v>43830</v>
      </c>
      <c r="AR33" s="93" t="s">
        <v>342</v>
      </c>
      <c r="AS33" s="438"/>
      <c r="AT33" s="438"/>
      <c r="AU33" s="93"/>
      <c r="AV33" s="93"/>
      <c r="AW33" s="138"/>
      <c r="AX33" s="86"/>
      <c r="AY33" s="424"/>
      <c r="AZ33" s="94"/>
      <c r="BA33" s="424"/>
      <c r="BB33" s="91"/>
      <c r="BC33" s="91"/>
      <c r="BD33" s="118"/>
      <c r="BE33" s="118"/>
      <c r="BF33" s="118"/>
      <c r="BG33" s="118"/>
      <c r="BH33" s="118"/>
      <c r="BI33" s="118"/>
      <c r="BJ33" s="118"/>
      <c r="BK33" s="118"/>
      <c r="BL33" s="118"/>
      <c r="BM33" s="118"/>
      <c r="BN33" s="118"/>
      <c r="BO33" s="118"/>
      <c r="BP33" s="118"/>
      <c r="BQ33" s="118"/>
      <c r="BR33" s="118"/>
      <c r="BS33" s="118"/>
      <c r="BT33" s="118"/>
      <c r="BU33" s="118"/>
      <c r="BV33" s="118"/>
      <c r="BW33" s="118"/>
      <c r="BX33" s="118"/>
      <c r="BY33" s="118"/>
      <c r="BZ33" s="118"/>
      <c r="CA33" s="118"/>
      <c r="CB33" s="118"/>
      <c r="CC33" s="93"/>
      <c r="CD33" s="93"/>
      <c r="CE33" s="93"/>
      <c r="CF33" s="93"/>
      <c r="CG33" s="93"/>
      <c r="CH33" s="93"/>
      <c r="CI33" s="93"/>
      <c r="CJ33" s="93"/>
      <c r="CK33" s="93"/>
      <c r="CY33" s="424">
        <f>VLOOKUP(N33,[9]Validacion!$I$15:$M$19,2,FALSE)</f>
        <v>2</v>
      </c>
      <c r="CZ33" s="424">
        <f>VLOOKUP(O33,[9]Validacion!$I$23:$J$27,2,FALSE)</f>
        <v>4</v>
      </c>
      <c r="DD33" s="424">
        <f>VLOOKUP($N33,[9]Validacion!$I$15:$M$19,2,FALSE)</f>
        <v>2</v>
      </c>
      <c r="DE33" s="424">
        <f>IF(AF33="Fuerte",DD33-2,IF(AND(AF33="Moderado",AG33="Directamente",AH33="Directamente"),DD33-1,IF(AND(AF33="Moderado",AG33="No Disminuye",AH33="Directamente"),DD33,IF(AND(AF33="Moderado",AG33="Directamente",AH33="No Disminuye"),DD33-1,DD33))))</f>
        <v>0</v>
      </c>
      <c r="DF33" s="424">
        <f>VLOOKUP($O33,[9]Validacion!$I$23:$J$27,2,FALSE)</f>
        <v>4</v>
      </c>
      <c r="DG33" s="427">
        <f>IF(AF33="Fuerte",DF33,IF(AND(AF33="Moderado",AG33="Directamente",AH33="Directamente"),DF33-1,IF(AND(AF33="Moderado",AG33="No Disminuye",AH33="Directamente"),DF33-1,IF(AND(AF33="Moderado",AG33="Directamente",AH33="No Disminuye"),DF33,DF33))))</f>
        <v>4</v>
      </c>
    </row>
    <row r="34" spans="1:111" ht="102" customHeight="1" x14ac:dyDescent="0.25">
      <c r="A34" s="422"/>
      <c r="B34" s="422"/>
      <c r="C34" s="422"/>
      <c r="D34" s="472"/>
      <c r="E34" s="422"/>
      <c r="F34" s="432"/>
      <c r="L34" s="422"/>
      <c r="M34" s="422"/>
      <c r="N34" s="429"/>
      <c r="O34" s="429"/>
      <c r="P34" s="429"/>
      <c r="Q34" s="93" t="s">
        <v>400</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3" t="str">
        <f t="shared" si="3"/>
        <v>Fuerte</v>
      </c>
      <c r="AE34" s="429"/>
      <c r="AF34" s="429"/>
      <c r="AG34" s="429"/>
      <c r="AH34" s="429"/>
      <c r="AI34" s="429"/>
      <c r="AJ34" s="429"/>
      <c r="AK34" s="429"/>
      <c r="AL34" s="429"/>
      <c r="AM34" s="93" t="s">
        <v>401</v>
      </c>
      <c r="AN34" s="93" t="s">
        <v>402</v>
      </c>
      <c r="AO34" s="93" t="s">
        <v>25</v>
      </c>
      <c r="AP34" s="84">
        <v>43467</v>
      </c>
      <c r="AQ34" s="84">
        <v>43830</v>
      </c>
      <c r="AR34" s="93" t="s">
        <v>403</v>
      </c>
      <c r="AS34" s="439"/>
      <c r="AT34" s="439"/>
      <c r="AU34" s="93"/>
      <c r="AV34" s="93"/>
      <c r="AW34" s="139"/>
      <c r="AX34" s="86"/>
      <c r="AY34" s="426"/>
      <c r="AZ34" s="96"/>
      <c r="BA34" s="426"/>
      <c r="BB34" s="92"/>
      <c r="BC34" s="92"/>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93"/>
      <c r="CD34" s="93"/>
      <c r="CE34" s="93"/>
      <c r="CF34" s="93"/>
      <c r="CG34" s="93"/>
      <c r="CH34" s="93"/>
      <c r="CI34" s="93"/>
      <c r="CJ34" s="93"/>
      <c r="CK34" s="93"/>
      <c r="CY34" s="426"/>
      <c r="CZ34" s="426"/>
      <c r="DD34" s="426"/>
      <c r="DE34" s="426"/>
      <c r="DF34" s="426"/>
      <c r="DG34" s="427"/>
    </row>
    <row r="35" spans="1:111" ht="134.25" customHeight="1" x14ac:dyDescent="0.25">
      <c r="A35" s="422" t="s">
        <v>25</v>
      </c>
      <c r="B35" s="422" t="s">
        <v>27</v>
      </c>
      <c r="C35" s="422" t="s">
        <v>27</v>
      </c>
      <c r="D35" s="471" t="s">
        <v>213</v>
      </c>
      <c r="E35" s="422" t="s">
        <v>404</v>
      </c>
      <c r="F35" s="432" t="s">
        <v>405</v>
      </c>
      <c r="L35" s="432" t="s">
        <v>406</v>
      </c>
      <c r="M35" s="432" t="s">
        <v>407</v>
      </c>
      <c r="N35" s="429" t="s">
        <v>10</v>
      </c>
      <c r="O35" s="429" t="s">
        <v>14</v>
      </c>
      <c r="P35" s="429" t="str">
        <f>INDEX([9]Validacion!$C$15:$G$19,'Mapa de Riesgos'!CY35:CY36,'Mapa de Riesgos'!CZ35:CZ36)</f>
        <v>Alta</v>
      </c>
      <c r="Q35" s="93" t="s">
        <v>408</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3" t="str">
        <f>IF(AND(AA35="Moderado",AB35="Moderado",AC35=100),"Moderado",IF(AC35=200,"Fuerte",IF(OR(AC35=150,),"Moderado","Débil")))</f>
        <v>Fuerte</v>
      </c>
      <c r="AE35" s="429">
        <f>(IF(AD35="Fuerte",100,IF(AD35="Moderado",50,0))+IF(AD36="Fuerte",100,IF(AD36="Moderado",50,0)))/2</f>
        <v>100</v>
      </c>
      <c r="AF35" s="429" t="str">
        <f>IF(AE35=100,"Fuerte",IF(OR(AE35=99,AE35&gt;=50),"Moderado","Débil"))</f>
        <v>Fuerte</v>
      </c>
      <c r="AG35" s="429" t="s">
        <v>150</v>
      </c>
      <c r="AH35" s="429" t="s">
        <v>152</v>
      </c>
      <c r="AI35" s="429" t="str">
        <f>VLOOKUP(IF(DE35=0,DE35+1,DE35),[9]Validacion!$J$15:$K$19,2,FALSE)</f>
        <v>Rara Vez</v>
      </c>
      <c r="AJ35" s="429" t="str">
        <f>VLOOKUP(IF(DG35=0,DG35+1,DG35),[9]Validacion!$J$23:$K$27,2,FALSE)</f>
        <v>Mayor</v>
      </c>
      <c r="AK35" s="429" t="str">
        <f>INDEX([9]Validacion!$C$15:$G$19,IF(DE35=0,DE35+1,'Mapa de Riesgos'!DE35:DE36),IF(DG35=0,DG35+1,'Mapa de Riesgos'!DG35:DG36))</f>
        <v>Alta</v>
      </c>
      <c r="AL35" s="429" t="s">
        <v>226</v>
      </c>
      <c r="AM35" s="93" t="s">
        <v>409</v>
      </c>
      <c r="AN35" s="93" t="s">
        <v>314</v>
      </c>
      <c r="AO35" s="93" t="s">
        <v>25</v>
      </c>
      <c r="AP35" s="84">
        <v>43467</v>
      </c>
      <c r="AQ35" s="84">
        <v>43830</v>
      </c>
      <c r="AR35" s="93" t="s">
        <v>410</v>
      </c>
      <c r="AS35" s="438"/>
      <c r="AT35" s="438"/>
      <c r="AU35" s="93"/>
      <c r="AV35" s="93"/>
      <c r="AW35" s="90"/>
      <c r="AX35" s="86"/>
      <c r="AY35" s="424"/>
      <c r="AZ35" s="94"/>
      <c r="BA35" s="424"/>
      <c r="BB35" s="438"/>
      <c r="BC35" s="438"/>
      <c r="BD35" s="93"/>
      <c r="BE35" s="90"/>
      <c r="BF35" s="90"/>
      <c r="BG35" s="86"/>
      <c r="BH35" s="424"/>
      <c r="BI35" s="424"/>
      <c r="BJ35" s="446"/>
      <c r="BK35" s="438"/>
      <c r="BL35" s="438"/>
      <c r="BM35" s="93"/>
      <c r="BN35" s="90"/>
      <c r="BO35" s="90"/>
      <c r="BP35" s="86"/>
      <c r="BQ35" s="424"/>
      <c r="BR35" s="424"/>
      <c r="BS35" s="424"/>
      <c r="BT35" s="118"/>
      <c r="BU35" s="118"/>
      <c r="BV35" s="118"/>
      <c r="BW35" s="118"/>
      <c r="BX35" s="118"/>
      <c r="BY35" s="118"/>
      <c r="BZ35" s="118"/>
      <c r="CA35" s="118"/>
      <c r="CB35" s="118"/>
      <c r="CC35" s="93"/>
      <c r="CD35" s="93"/>
      <c r="CE35" s="93"/>
      <c r="CF35" s="93"/>
      <c r="CG35" s="93"/>
      <c r="CH35" s="93"/>
      <c r="CI35" s="93"/>
      <c r="CJ35" s="93"/>
      <c r="CK35" s="93"/>
      <c r="CY35" s="424">
        <f>VLOOKUP(N35,[9]Validacion!$I$15:$M$19,2,FALSE)</f>
        <v>2</v>
      </c>
      <c r="CZ35" s="424">
        <f>VLOOKUP(O35,[9]Validacion!$I$23:$J$27,2,FALSE)</f>
        <v>4</v>
      </c>
      <c r="DD35" s="424">
        <f>VLOOKUP($N35,[9]Validacion!$I$15:$M$19,2,FALSE)</f>
        <v>2</v>
      </c>
      <c r="DE35" s="424">
        <f>IF(AF35="Fuerte",DD35-2,IF(AND(AF35="Moderado",AG35="Directamente",AH35="Directamente"),DD35-1,IF(AND(AF35="Moderado",AG35="No Disminuye",AH35="Directamente"),DD35,IF(AND(AF35="Moderado",AG35="Directamente",AH35="No Disminuye"),DD35-1,DD35))))</f>
        <v>0</v>
      </c>
      <c r="DF35" s="424">
        <f>VLOOKUP($O35,[9]Validacion!$I$23:$J$27,2,FALSE)</f>
        <v>4</v>
      </c>
      <c r="DG35" s="427">
        <f>IF(AF35="Fuerte",DF35,IF(AND(AF35="Moderado",AG35="Directamente",AH35="Directamente"),DF35-1,IF(AND(AF35="Moderado",AG35="No Disminuye",AH35="Directamente"),DF35-1,IF(AND(AF35="Moderado",AG35="Directamente",AH35="No Disminuye"),DF35,DF35))))</f>
        <v>4</v>
      </c>
    </row>
    <row r="36" spans="1:111" ht="99" customHeight="1" x14ac:dyDescent="0.25">
      <c r="A36" s="422"/>
      <c r="B36" s="422"/>
      <c r="C36" s="422"/>
      <c r="D36" s="471"/>
      <c r="E36" s="422"/>
      <c r="F36" s="432"/>
      <c r="L36" s="432"/>
      <c r="M36" s="432"/>
      <c r="N36" s="429"/>
      <c r="O36" s="429"/>
      <c r="P36" s="429"/>
      <c r="Q36" s="93" t="s">
        <v>411</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3" t="str">
        <f>IF(AND(AA36="Moderado",AB36="Moderado",AC36=100),"Moderado",IF(AC36=200,"Fuerte",IF(OR(AC36=150,),"Moderado","Débil")))</f>
        <v>Fuerte</v>
      </c>
      <c r="AE36" s="429"/>
      <c r="AF36" s="429"/>
      <c r="AG36" s="429"/>
      <c r="AH36" s="429"/>
      <c r="AI36" s="429"/>
      <c r="AJ36" s="429"/>
      <c r="AK36" s="429"/>
      <c r="AL36" s="429"/>
      <c r="AM36" s="93" t="s">
        <v>412</v>
      </c>
      <c r="AN36" s="93" t="s">
        <v>413</v>
      </c>
      <c r="AO36" s="93" t="s">
        <v>25</v>
      </c>
      <c r="AP36" s="84">
        <v>43467</v>
      </c>
      <c r="AQ36" s="84">
        <v>43830</v>
      </c>
      <c r="AR36" s="93" t="s">
        <v>414</v>
      </c>
      <c r="AS36" s="439"/>
      <c r="AT36" s="439"/>
      <c r="AU36" s="93"/>
      <c r="AV36" s="93"/>
      <c r="AW36" s="114"/>
      <c r="AX36" s="86"/>
      <c r="AY36" s="426"/>
      <c r="AZ36" s="96"/>
      <c r="BA36" s="426"/>
      <c r="BB36" s="439"/>
      <c r="BC36" s="439"/>
      <c r="BD36" s="93"/>
      <c r="BE36" s="93"/>
      <c r="BF36" s="114"/>
      <c r="BG36" s="86"/>
      <c r="BH36" s="426"/>
      <c r="BI36" s="426"/>
      <c r="BJ36" s="447"/>
      <c r="BK36" s="439"/>
      <c r="BL36" s="439"/>
      <c r="BM36" s="93"/>
      <c r="BN36" s="93"/>
      <c r="BO36" s="114"/>
      <c r="BP36" s="86"/>
      <c r="BQ36" s="426"/>
      <c r="BR36" s="426"/>
      <c r="BS36" s="426"/>
      <c r="BT36" s="118"/>
      <c r="BU36" s="118"/>
      <c r="BV36" s="118"/>
      <c r="BW36" s="118"/>
      <c r="BX36" s="118"/>
      <c r="BY36" s="118"/>
      <c r="BZ36" s="118"/>
      <c r="CA36" s="118"/>
      <c r="CB36" s="118"/>
      <c r="CC36" s="93"/>
      <c r="CD36" s="93"/>
      <c r="CE36" s="93"/>
      <c r="CF36" s="93"/>
      <c r="CG36" s="93"/>
      <c r="CH36" s="93"/>
      <c r="CI36" s="93"/>
      <c r="CJ36" s="93"/>
      <c r="CK36" s="93"/>
      <c r="CY36" s="426"/>
      <c r="CZ36" s="426"/>
      <c r="DD36" s="426"/>
      <c r="DE36" s="426"/>
      <c r="DF36" s="426"/>
      <c r="DG36" s="427"/>
    </row>
    <row r="37" spans="1:111" ht="99" customHeight="1" x14ac:dyDescent="0.25">
      <c r="A37" s="422" t="s">
        <v>24</v>
      </c>
      <c r="B37" s="422" t="s">
        <v>27</v>
      </c>
      <c r="C37" s="422" t="s">
        <v>27</v>
      </c>
      <c r="D37" s="464" t="s">
        <v>202</v>
      </c>
      <c r="E37" s="422" t="s">
        <v>415</v>
      </c>
      <c r="F37" s="422" t="s">
        <v>416</v>
      </c>
      <c r="L37" s="422" t="s">
        <v>417</v>
      </c>
      <c r="M37" s="422" t="s">
        <v>418</v>
      </c>
      <c r="N37" s="429" t="s">
        <v>10</v>
      </c>
      <c r="O37" s="429" t="s">
        <v>14</v>
      </c>
      <c r="P37" s="429" t="str">
        <f>INDEX([9]Validacion!$C$15:$G$19,'Mapa de Riesgos'!CY37:CY40,'Mapa de Riesgos'!CZ37:CZ40)</f>
        <v>Alta</v>
      </c>
      <c r="Q37" s="93" t="s">
        <v>419</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3" t="str">
        <f t="shared" si="3"/>
        <v>Fuerte</v>
      </c>
      <c r="AE37" s="430">
        <f>(IF(AD37="Fuerte",100,IF(AD37="Moderado",50,0))+IF(AD38="Fuerte",100,IF(AD38="Moderado",50,0))+IF(AD39="Fuerte",100,IF(AD39="Moderado",50,0))+IF(AD40="Fuerte",100,IF(AD40="Moderado",50,0)))/4</f>
        <v>100</v>
      </c>
      <c r="AF37" s="429" t="str">
        <f>IF(AE37=100,"Fuerte",IF(OR(AE37=99,AE37&gt;=50),"Moderado","Débil"))</f>
        <v>Fuerte</v>
      </c>
      <c r="AG37" s="429" t="s">
        <v>150</v>
      </c>
      <c r="AH37" s="429" t="s">
        <v>152</v>
      </c>
      <c r="AI37" s="429" t="str">
        <f>VLOOKUP(IF(DE37=0,DE37+1,DE37),[9]Validacion!$J$15:$K$19,2,FALSE)</f>
        <v>Rara Vez</v>
      </c>
      <c r="AJ37" s="429" t="str">
        <f>VLOOKUP(IF(DG37=0,DG37+1,DG37),[9]Validacion!$J$23:$K$27,2,FALSE)</f>
        <v>Mayor</v>
      </c>
      <c r="AK37" s="429" t="str">
        <f>INDEX([9]Validacion!$C$15:$G$19,IF(DE37=0,DE37+1,'Mapa de Riesgos'!DE37:DE40),IF(DG37=0,DG37+1,'Mapa de Riesgos'!DG37:DG40))</f>
        <v>Alta</v>
      </c>
      <c r="AL37" s="429" t="s">
        <v>226</v>
      </c>
      <c r="AM37" s="93" t="s">
        <v>420</v>
      </c>
      <c r="AN37" s="93" t="s">
        <v>421</v>
      </c>
      <c r="AO37" s="93" t="s">
        <v>422</v>
      </c>
      <c r="AP37" s="84">
        <v>43467</v>
      </c>
      <c r="AQ37" s="84">
        <v>43830</v>
      </c>
      <c r="AR37" s="93" t="s">
        <v>423</v>
      </c>
      <c r="AS37" s="140"/>
      <c r="AT37" s="140"/>
      <c r="AU37" s="93"/>
      <c r="AV37" s="85"/>
      <c r="AW37" s="120"/>
      <c r="AX37" s="86"/>
      <c r="AY37" s="424"/>
      <c r="AZ37" s="94"/>
      <c r="BA37" s="424"/>
      <c r="BB37" s="140"/>
      <c r="BC37" s="140"/>
      <c r="BD37" s="93"/>
      <c r="BE37" s="85"/>
      <c r="BF37" s="120"/>
      <c r="BG37" s="86"/>
      <c r="BH37" s="424"/>
      <c r="BI37" s="424"/>
      <c r="BJ37" s="140" t="s">
        <v>424</v>
      </c>
      <c r="BK37" s="140"/>
      <c r="BL37" s="140"/>
      <c r="BM37" s="93"/>
      <c r="BN37" s="85"/>
      <c r="BO37" s="120"/>
      <c r="BP37" s="86"/>
      <c r="BQ37" s="424"/>
      <c r="BR37" s="424"/>
      <c r="BS37" s="140"/>
      <c r="BT37" s="140"/>
      <c r="BU37" s="93"/>
      <c r="BV37" s="85"/>
      <c r="BW37" s="120"/>
      <c r="BX37" s="86"/>
      <c r="BY37" s="424"/>
      <c r="BZ37" s="424"/>
      <c r="CA37" s="118"/>
      <c r="CB37" s="118"/>
      <c r="CC37" s="93"/>
      <c r="CD37" s="93"/>
      <c r="CE37" s="93"/>
      <c r="CF37" s="93"/>
      <c r="CG37" s="93"/>
      <c r="CH37" s="93"/>
      <c r="CI37" s="93"/>
      <c r="CJ37" s="93"/>
      <c r="CK37" s="93"/>
      <c r="CY37" s="424">
        <f>VLOOKUP(N37,[9]Validacion!$I$15:$M$19,2,FALSE)</f>
        <v>2</v>
      </c>
      <c r="CZ37" s="424">
        <f>VLOOKUP(O37,[9]Validacion!$I$23:$J$27,2,FALSE)</f>
        <v>4</v>
      </c>
      <c r="DD37" s="424">
        <f>VLOOKUP($N37,[9]Validacion!$I$15:$M$19,2,FALSE)</f>
        <v>2</v>
      </c>
      <c r="DE37" s="424">
        <f>IF(AF37="Fuerte",DD37-2,IF(AND(AF37="Moderado",AG37="Directamente",AH37="Directamente"),DD37-1,IF(AND(AF37="Moderado",AG37="No Disminuye",AH37="Directamente"),DD37,IF(AND(AF37="Moderado",AG37="Directamente",AH37="No Disminuye"),DD37-1,DD37))))</f>
        <v>0</v>
      </c>
      <c r="DF37" s="424">
        <f>VLOOKUP($O37,[9]Validacion!$I$23:$J$27,2,FALSE)</f>
        <v>4</v>
      </c>
      <c r="DG37" s="427">
        <f>IF(AF37="Fuerte",DF37,IF(AND(AF37="Moderado",AG37="Directamente",AH37="Directamente"),DF37-1,IF(AND(AF37="Moderado",AG37="No Disminuye",AH37="Directamente"),DF37-1,IF(AND(AF37="Moderado",AG37="Directamente",AH37="No Disminuye"),DF37,DF37))))</f>
        <v>4</v>
      </c>
    </row>
    <row r="38" spans="1:111" ht="107.25" customHeight="1" x14ac:dyDescent="0.25">
      <c r="A38" s="422"/>
      <c r="B38" s="422"/>
      <c r="C38" s="422"/>
      <c r="D38" s="464"/>
      <c r="E38" s="422"/>
      <c r="F38" s="422"/>
      <c r="L38" s="422"/>
      <c r="M38" s="422"/>
      <c r="N38" s="429"/>
      <c r="O38" s="429"/>
      <c r="P38" s="429"/>
      <c r="Q38" s="93" t="s">
        <v>425</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3" t="str">
        <f t="shared" si="3"/>
        <v>Fuerte</v>
      </c>
      <c r="AE38" s="430"/>
      <c r="AF38" s="429"/>
      <c r="AG38" s="429"/>
      <c r="AH38" s="429"/>
      <c r="AI38" s="429"/>
      <c r="AJ38" s="429"/>
      <c r="AK38" s="429"/>
      <c r="AL38" s="429"/>
      <c r="AM38" s="93" t="s">
        <v>426</v>
      </c>
      <c r="AN38" s="93" t="s">
        <v>427</v>
      </c>
      <c r="AO38" s="93" t="s">
        <v>422</v>
      </c>
      <c r="AP38" s="84">
        <v>43467</v>
      </c>
      <c r="AQ38" s="84">
        <v>43830</v>
      </c>
      <c r="AR38" s="93" t="s">
        <v>428</v>
      </c>
      <c r="AS38" s="140"/>
      <c r="AT38" s="140"/>
      <c r="AU38" s="444"/>
      <c r="AV38" s="465"/>
      <c r="AW38" s="468"/>
      <c r="AX38" s="451"/>
      <c r="AY38" s="425"/>
      <c r="AZ38" s="95"/>
      <c r="BA38" s="425"/>
      <c r="BB38" s="140"/>
      <c r="BC38" s="140"/>
      <c r="BD38" s="444"/>
      <c r="BE38" s="465"/>
      <c r="BF38" s="468"/>
      <c r="BG38" s="451"/>
      <c r="BH38" s="425"/>
      <c r="BI38" s="425"/>
      <c r="BJ38" s="438" t="s">
        <v>429</v>
      </c>
      <c r="BK38" s="140"/>
      <c r="BL38" s="140"/>
      <c r="BM38" s="444"/>
      <c r="BN38" s="465"/>
      <c r="BO38" s="468"/>
      <c r="BP38" s="451"/>
      <c r="BQ38" s="425"/>
      <c r="BR38" s="425"/>
      <c r="BS38" s="438"/>
      <c r="BT38" s="140"/>
      <c r="BU38" s="444"/>
      <c r="BV38" s="465"/>
      <c r="BW38" s="468"/>
      <c r="BX38" s="451"/>
      <c r="BY38" s="425"/>
      <c r="BZ38" s="425"/>
      <c r="CA38" s="118"/>
      <c r="CB38" s="118"/>
      <c r="CC38" s="93"/>
      <c r="CD38" s="93"/>
      <c r="CE38" s="93"/>
      <c r="CF38" s="93"/>
      <c r="CG38" s="93"/>
      <c r="CH38" s="93"/>
      <c r="CI38" s="93"/>
      <c r="CJ38" s="93"/>
      <c r="CK38" s="93"/>
      <c r="CY38" s="425"/>
      <c r="CZ38" s="425"/>
      <c r="DD38" s="425"/>
      <c r="DE38" s="425"/>
      <c r="DF38" s="425"/>
      <c r="DG38" s="427"/>
    </row>
    <row r="39" spans="1:111" ht="105" customHeight="1" x14ac:dyDescent="0.25">
      <c r="A39" s="422"/>
      <c r="B39" s="422"/>
      <c r="C39" s="422"/>
      <c r="D39" s="464"/>
      <c r="E39" s="422"/>
      <c r="F39" s="422"/>
      <c r="L39" s="422"/>
      <c r="M39" s="422"/>
      <c r="N39" s="429"/>
      <c r="O39" s="429"/>
      <c r="P39" s="429"/>
      <c r="Q39" s="93" t="s">
        <v>430</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3" t="str">
        <f t="shared" si="3"/>
        <v>Fuerte</v>
      </c>
      <c r="AE39" s="430"/>
      <c r="AF39" s="429"/>
      <c r="AG39" s="429"/>
      <c r="AH39" s="429"/>
      <c r="AI39" s="429"/>
      <c r="AJ39" s="429"/>
      <c r="AK39" s="429"/>
      <c r="AL39" s="429"/>
      <c r="AM39" s="93" t="s">
        <v>431</v>
      </c>
      <c r="AN39" s="93" t="s">
        <v>432</v>
      </c>
      <c r="AO39" s="93" t="s">
        <v>422</v>
      </c>
      <c r="AP39" s="84">
        <v>43467</v>
      </c>
      <c r="AQ39" s="84">
        <v>43830</v>
      </c>
      <c r="AR39" s="93" t="s">
        <v>433</v>
      </c>
      <c r="AS39" s="140"/>
      <c r="AT39" s="140"/>
      <c r="AU39" s="453"/>
      <c r="AV39" s="466"/>
      <c r="AW39" s="469"/>
      <c r="AX39" s="459"/>
      <c r="AY39" s="425"/>
      <c r="AZ39" s="95"/>
      <c r="BA39" s="425"/>
      <c r="BB39" s="140"/>
      <c r="BC39" s="140"/>
      <c r="BD39" s="453"/>
      <c r="BE39" s="466"/>
      <c r="BF39" s="469"/>
      <c r="BG39" s="459"/>
      <c r="BH39" s="425"/>
      <c r="BI39" s="425"/>
      <c r="BJ39" s="462"/>
      <c r="BK39" s="140"/>
      <c r="BL39" s="140"/>
      <c r="BM39" s="453"/>
      <c r="BN39" s="466"/>
      <c r="BO39" s="469"/>
      <c r="BP39" s="459"/>
      <c r="BQ39" s="425"/>
      <c r="BR39" s="425"/>
      <c r="BS39" s="462"/>
      <c r="BT39" s="140"/>
      <c r="BU39" s="453"/>
      <c r="BV39" s="466"/>
      <c r="BW39" s="469"/>
      <c r="BX39" s="459"/>
      <c r="BY39" s="425"/>
      <c r="BZ39" s="425"/>
      <c r="CA39" s="118"/>
      <c r="CB39" s="118"/>
      <c r="CC39" s="93"/>
      <c r="CD39" s="93"/>
      <c r="CE39" s="93"/>
      <c r="CF39" s="93"/>
      <c r="CG39" s="93"/>
      <c r="CH39" s="93"/>
      <c r="CI39" s="93"/>
      <c r="CJ39" s="93"/>
      <c r="CK39" s="93"/>
      <c r="CY39" s="425"/>
      <c r="CZ39" s="425"/>
      <c r="DD39" s="425"/>
      <c r="DE39" s="425"/>
      <c r="DF39" s="425"/>
      <c r="DG39" s="427"/>
    </row>
    <row r="40" spans="1:111" ht="93.75" customHeight="1" x14ac:dyDescent="0.25">
      <c r="A40" s="422"/>
      <c r="B40" s="422"/>
      <c r="C40" s="422"/>
      <c r="D40" s="464"/>
      <c r="E40" s="422"/>
      <c r="F40" s="422"/>
      <c r="L40" s="422"/>
      <c r="M40" s="422"/>
      <c r="N40" s="429"/>
      <c r="O40" s="429"/>
      <c r="P40" s="429"/>
      <c r="Q40" s="93" t="s">
        <v>434</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3" t="str">
        <f t="shared" si="3"/>
        <v>Fuerte</v>
      </c>
      <c r="AE40" s="430"/>
      <c r="AF40" s="429"/>
      <c r="AG40" s="429"/>
      <c r="AH40" s="429"/>
      <c r="AI40" s="429"/>
      <c r="AJ40" s="429"/>
      <c r="AK40" s="429"/>
      <c r="AL40" s="429"/>
      <c r="AM40" s="141" t="s">
        <v>435</v>
      </c>
      <c r="AN40" s="93" t="s">
        <v>436</v>
      </c>
      <c r="AO40" s="93" t="s">
        <v>422</v>
      </c>
      <c r="AP40" s="84">
        <v>43467</v>
      </c>
      <c r="AQ40" s="84">
        <v>43830</v>
      </c>
      <c r="AR40" s="93" t="s">
        <v>437</v>
      </c>
      <c r="AS40" s="140"/>
      <c r="AT40" s="140"/>
      <c r="AU40" s="445"/>
      <c r="AV40" s="467"/>
      <c r="AW40" s="470"/>
      <c r="AX40" s="452"/>
      <c r="AY40" s="426"/>
      <c r="AZ40" s="96"/>
      <c r="BA40" s="426"/>
      <c r="BB40" s="140"/>
      <c r="BC40" s="140"/>
      <c r="BD40" s="445"/>
      <c r="BE40" s="467"/>
      <c r="BF40" s="470"/>
      <c r="BG40" s="452"/>
      <c r="BH40" s="426"/>
      <c r="BI40" s="426"/>
      <c r="BJ40" s="439"/>
      <c r="BK40" s="140"/>
      <c r="BL40" s="140"/>
      <c r="BM40" s="445"/>
      <c r="BN40" s="467"/>
      <c r="BO40" s="470"/>
      <c r="BP40" s="452"/>
      <c r="BQ40" s="426"/>
      <c r="BR40" s="426"/>
      <c r="BS40" s="439"/>
      <c r="BT40" s="140"/>
      <c r="BU40" s="445"/>
      <c r="BV40" s="467"/>
      <c r="BW40" s="470"/>
      <c r="BX40" s="452"/>
      <c r="BY40" s="426"/>
      <c r="BZ40" s="426"/>
      <c r="CA40" s="118"/>
      <c r="CB40" s="118"/>
      <c r="CC40" s="93"/>
      <c r="CD40" s="93"/>
      <c r="CE40" s="93"/>
      <c r="CF40" s="93"/>
      <c r="CG40" s="93"/>
      <c r="CH40" s="93"/>
      <c r="CI40" s="93"/>
      <c r="CJ40" s="93"/>
      <c r="CK40" s="93"/>
      <c r="CY40" s="426"/>
      <c r="CZ40" s="426"/>
      <c r="DD40" s="425"/>
      <c r="DE40" s="425"/>
      <c r="DF40" s="425"/>
      <c r="DG40" s="427"/>
    </row>
    <row r="41" spans="1:111" ht="81.75" customHeight="1" x14ac:dyDescent="0.25">
      <c r="A41" s="422" t="s">
        <v>24</v>
      </c>
      <c r="B41" s="422" t="s">
        <v>27</v>
      </c>
      <c r="C41" s="422" t="s">
        <v>27</v>
      </c>
      <c r="D41" s="464" t="s">
        <v>203</v>
      </c>
      <c r="E41" s="422" t="s">
        <v>415</v>
      </c>
      <c r="F41" s="422" t="s">
        <v>438</v>
      </c>
      <c r="L41" s="422" t="s">
        <v>439</v>
      </c>
      <c r="M41" s="422" t="s">
        <v>440</v>
      </c>
      <c r="N41" s="429" t="s">
        <v>10</v>
      </c>
      <c r="O41" s="429" t="s">
        <v>14</v>
      </c>
      <c r="P41" s="429" t="str">
        <f>INDEX([9]Validacion!$C$15:$G$19,'Mapa de Riesgos'!CY41:CY43,'Mapa de Riesgos'!CZ41:CZ43)</f>
        <v>Alta</v>
      </c>
      <c r="Q41" s="93" t="s">
        <v>441</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3" t="str">
        <f t="shared" si="3"/>
        <v>Fuerte</v>
      </c>
      <c r="AE41" s="430">
        <f>(IF(AD41="Fuerte",100,IF(AD41="Moderado",50,0))+IF(AD42="Fuerte",100,IF(AD42="Moderado",50,0))+IF(AD43="Fuerte",100,IF(AD43="Moderado",50,0)))/3</f>
        <v>100</v>
      </c>
      <c r="AF41" s="429" t="str">
        <f>IF(AE41=100,"Fuerte",IF(OR(AE41=99,AE41&gt;=50),"Moderado","Débil"))</f>
        <v>Fuerte</v>
      </c>
      <c r="AG41" s="429" t="s">
        <v>150</v>
      </c>
      <c r="AH41" s="429" t="s">
        <v>152</v>
      </c>
      <c r="AI41" s="429" t="str">
        <f>VLOOKUP(IF(DE41=0,DE41+1,DE41),[9]Validacion!$J$15:$K$19,2,FALSE)</f>
        <v>Rara Vez</v>
      </c>
      <c r="AJ41" s="429" t="str">
        <f>VLOOKUP(IF(DG41=0,DG41+1,DG41),[9]Validacion!$J$23:$K$27,2,FALSE)</f>
        <v>Mayor</v>
      </c>
      <c r="AK41" s="429" t="str">
        <f>INDEX([9]Validacion!$C$15:$G$19,IF(DE41=0,DE41+1,'Mapa de Riesgos'!DE41:DE43),IF(DG41=0,DG41+1,'Mapa de Riesgos'!DG41:DG43))</f>
        <v>Alta</v>
      </c>
      <c r="AL41" s="429" t="s">
        <v>226</v>
      </c>
      <c r="AM41" s="93" t="s">
        <v>442</v>
      </c>
      <c r="AN41" s="93" t="s">
        <v>443</v>
      </c>
      <c r="AO41" s="93" t="s">
        <v>444</v>
      </c>
      <c r="AP41" s="84">
        <v>43467</v>
      </c>
      <c r="AQ41" s="84">
        <v>43830</v>
      </c>
      <c r="AR41" s="93" t="s">
        <v>445</v>
      </c>
      <c r="AS41" s="140"/>
      <c r="AT41" s="140"/>
      <c r="AU41" s="93"/>
      <c r="AV41" s="93"/>
      <c r="AW41" s="142"/>
      <c r="AX41" s="86"/>
      <c r="AY41" s="424"/>
      <c r="AZ41" s="94"/>
      <c r="BA41" s="424"/>
      <c r="BB41" s="20"/>
      <c r="BC41" s="20"/>
      <c r="BD41" s="93"/>
      <c r="BE41" s="122"/>
      <c r="BF41" s="143"/>
      <c r="BG41" s="144"/>
      <c r="BH41" s="424"/>
      <c r="BI41" s="424"/>
      <c r="BJ41" s="446"/>
      <c r="BK41" s="20"/>
      <c r="BL41" s="20"/>
      <c r="BM41" s="93"/>
      <c r="BN41" s="122"/>
      <c r="BO41" s="143"/>
      <c r="BP41" s="86"/>
      <c r="BQ41" s="424"/>
      <c r="BR41" s="424"/>
      <c r="BS41" s="118"/>
      <c r="BT41" s="118"/>
      <c r="BU41" s="118"/>
      <c r="BV41" s="118"/>
      <c r="BW41" s="118"/>
      <c r="BX41" s="118"/>
      <c r="BY41" s="118"/>
      <c r="BZ41" s="118"/>
      <c r="CA41" s="118"/>
      <c r="CB41" s="118"/>
      <c r="CC41" s="93"/>
      <c r="CD41" s="93"/>
      <c r="CE41" s="93"/>
      <c r="CF41" s="93"/>
      <c r="CG41" s="93"/>
      <c r="CH41" s="93"/>
      <c r="CI41" s="93"/>
      <c r="CJ41" s="93"/>
      <c r="CK41" s="93"/>
      <c r="CY41" s="424">
        <f>VLOOKUP(N41,[9]Validacion!$I$15:$M$19,2,FALSE)</f>
        <v>2</v>
      </c>
      <c r="CZ41" s="424">
        <f>VLOOKUP(O41,[9]Validacion!$I$23:$J$27,2,FALSE)</f>
        <v>4</v>
      </c>
      <c r="DD41" s="424">
        <f>VLOOKUP($N41,[9]Validacion!$I$15:$M$19,2,FALSE)</f>
        <v>2</v>
      </c>
      <c r="DE41" s="424">
        <f>IF(AF41="Fuerte",DD41-2,IF(AND(AF41="Moderado",AG41="Directamente",AH41="Directamente"),DD41-1,IF(AND(AF41="Moderado",AG41="No Disminuye",AH41="Directamente"),DD41,IF(AND(AF41="Moderado",AG41="Directamente",AH41="No Disminuye"),DD41-1,DD41))))</f>
        <v>0</v>
      </c>
      <c r="DF41" s="424">
        <f>VLOOKUP($O41,[9]Validacion!$I$23:$J$27,2,FALSE)</f>
        <v>4</v>
      </c>
      <c r="DG41" s="427">
        <f>IF(AF41="Fuerte",DF41,IF(AND(AF41="Moderado",AG41="Directamente",AH41="Directamente"),DF41-1,IF(AND(AF41="Moderado",AG41="No Disminuye",AH41="Directamente"),DF41-1,IF(AND(AF41="Moderado",AG41="Directamente",AH41="No Disminuye"),DF41,DF41))))</f>
        <v>4</v>
      </c>
    </row>
    <row r="42" spans="1:111" ht="70.5" customHeight="1" x14ac:dyDescent="0.25">
      <c r="A42" s="422"/>
      <c r="B42" s="422"/>
      <c r="C42" s="422"/>
      <c r="D42" s="464"/>
      <c r="E42" s="422"/>
      <c r="F42" s="422"/>
      <c r="L42" s="422"/>
      <c r="M42" s="422"/>
      <c r="N42" s="429"/>
      <c r="O42" s="429"/>
      <c r="P42" s="429"/>
      <c r="Q42" s="93" t="s">
        <v>446</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3" t="str">
        <f t="shared" si="3"/>
        <v>Fuerte</v>
      </c>
      <c r="AE42" s="430"/>
      <c r="AF42" s="429"/>
      <c r="AG42" s="429"/>
      <c r="AH42" s="429"/>
      <c r="AI42" s="429"/>
      <c r="AJ42" s="429"/>
      <c r="AK42" s="429"/>
      <c r="AL42" s="429"/>
      <c r="AM42" s="93" t="s">
        <v>447</v>
      </c>
      <c r="AN42" s="93" t="s">
        <v>448</v>
      </c>
      <c r="AO42" s="93" t="s">
        <v>444</v>
      </c>
      <c r="AP42" s="84">
        <v>43467</v>
      </c>
      <c r="AQ42" s="84">
        <v>43830</v>
      </c>
      <c r="AR42" s="93" t="s">
        <v>334</v>
      </c>
      <c r="AS42" s="140"/>
      <c r="AT42" s="140"/>
      <c r="AU42" s="93"/>
      <c r="AV42" s="93"/>
      <c r="AW42" s="142"/>
      <c r="AX42" s="86"/>
      <c r="AY42" s="425"/>
      <c r="AZ42" s="95"/>
      <c r="BA42" s="425"/>
      <c r="BB42" s="93"/>
      <c r="BC42" s="93"/>
      <c r="BD42" s="118"/>
      <c r="BE42" s="118"/>
      <c r="BF42" s="145"/>
      <c r="BG42" s="144"/>
      <c r="BH42" s="425"/>
      <c r="BI42" s="425"/>
      <c r="BJ42" s="454"/>
      <c r="BK42" s="93"/>
      <c r="BL42" s="93"/>
      <c r="BM42" s="118"/>
      <c r="BN42" s="118"/>
      <c r="BO42" s="118"/>
      <c r="BP42" s="118"/>
      <c r="BQ42" s="425"/>
      <c r="BR42" s="425"/>
      <c r="BS42" s="118"/>
      <c r="BT42" s="118"/>
      <c r="BU42" s="118"/>
      <c r="BV42" s="118"/>
      <c r="BW42" s="118"/>
      <c r="BX42" s="118"/>
      <c r="BY42" s="118"/>
      <c r="BZ42" s="118"/>
      <c r="CA42" s="118"/>
      <c r="CB42" s="118"/>
      <c r="CC42" s="93"/>
      <c r="CD42" s="93"/>
      <c r="CE42" s="93"/>
      <c r="CF42" s="93"/>
      <c r="CG42" s="93"/>
      <c r="CH42" s="93"/>
      <c r="CI42" s="93"/>
      <c r="CJ42" s="93"/>
      <c r="CK42" s="93"/>
      <c r="CY42" s="425"/>
      <c r="CZ42" s="425"/>
      <c r="DD42" s="425"/>
      <c r="DE42" s="425"/>
      <c r="DF42" s="425"/>
      <c r="DG42" s="427"/>
    </row>
    <row r="43" spans="1:111" ht="84.75" customHeight="1" x14ac:dyDescent="0.25">
      <c r="A43" s="422"/>
      <c r="B43" s="422"/>
      <c r="C43" s="422"/>
      <c r="D43" s="464"/>
      <c r="E43" s="422"/>
      <c r="F43" s="422"/>
      <c r="L43" s="422"/>
      <c r="M43" s="422"/>
      <c r="N43" s="429"/>
      <c r="O43" s="429"/>
      <c r="P43" s="429"/>
      <c r="Q43" s="93" t="s">
        <v>449</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3" t="str">
        <f t="shared" si="3"/>
        <v>Fuerte</v>
      </c>
      <c r="AE43" s="430"/>
      <c r="AF43" s="429"/>
      <c r="AG43" s="429"/>
      <c r="AH43" s="429"/>
      <c r="AI43" s="429"/>
      <c r="AJ43" s="429"/>
      <c r="AK43" s="429"/>
      <c r="AL43" s="429"/>
      <c r="AM43" s="93" t="s">
        <v>450</v>
      </c>
      <c r="AN43" s="93" t="s">
        <v>451</v>
      </c>
      <c r="AO43" s="93" t="s">
        <v>444</v>
      </c>
      <c r="AP43" s="84">
        <v>43467</v>
      </c>
      <c r="AQ43" s="84">
        <v>43830</v>
      </c>
      <c r="AR43" s="93" t="s">
        <v>452</v>
      </c>
      <c r="AS43" s="140"/>
      <c r="AT43" s="140"/>
      <c r="AU43" s="93"/>
      <c r="AV43" s="93"/>
      <c r="AW43" s="120"/>
      <c r="AX43" s="86"/>
      <c r="AY43" s="426"/>
      <c r="AZ43" s="96"/>
      <c r="BA43" s="426"/>
      <c r="BB43" s="140"/>
      <c r="BC43" s="140"/>
      <c r="BD43" s="93"/>
      <c r="BE43" s="93"/>
      <c r="BF43" s="146"/>
      <c r="BG43" s="144"/>
      <c r="BH43" s="426"/>
      <c r="BI43" s="426"/>
      <c r="BJ43" s="447"/>
      <c r="BK43" s="140"/>
      <c r="BL43" s="140"/>
      <c r="BM43" s="93"/>
      <c r="BN43" s="93"/>
      <c r="BO43" s="146"/>
      <c r="BP43" s="144"/>
      <c r="BQ43" s="426"/>
      <c r="BR43" s="426"/>
      <c r="BS43" s="93"/>
      <c r="BT43" s="118"/>
      <c r="BU43" s="118"/>
      <c r="BV43" s="118"/>
      <c r="BW43" s="118"/>
      <c r="BX43" s="118"/>
      <c r="BY43" s="118"/>
      <c r="BZ43" s="118"/>
      <c r="CA43" s="118"/>
      <c r="CB43" s="118"/>
      <c r="CC43" s="93"/>
      <c r="CD43" s="93"/>
      <c r="CE43" s="93"/>
      <c r="CF43" s="93"/>
      <c r="CG43" s="93"/>
      <c r="CH43" s="93"/>
      <c r="CI43" s="93"/>
      <c r="CJ43" s="93"/>
      <c r="CK43" s="93"/>
      <c r="CY43" s="426"/>
      <c r="CZ43" s="426"/>
      <c r="DD43" s="425"/>
      <c r="DE43" s="425"/>
      <c r="DF43" s="425"/>
      <c r="DG43" s="427"/>
    </row>
    <row r="44" spans="1:111" ht="133.5" customHeight="1" x14ac:dyDescent="0.25">
      <c r="A44" s="422" t="s">
        <v>24</v>
      </c>
      <c r="B44" s="422" t="s">
        <v>27</v>
      </c>
      <c r="C44" s="422" t="s">
        <v>27</v>
      </c>
      <c r="D44" s="464" t="s">
        <v>204</v>
      </c>
      <c r="E44" s="422" t="s">
        <v>415</v>
      </c>
      <c r="F44" s="422" t="s">
        <v>453</v>
      </c>
      <c r="L44" s="422" t="s">
        <v>454</v>
      </c>
      <c r="M44" s="422" t="s">
        <v>455</v>
      </c>
      <c r="N44" s="429" t="s">
        <v>11</v>
      </c>
      <c r="O44" s="429" t="s">
        <v>14</v>
      </c>
      <c r="P44" s="429" t="str">
        <f>INDEX([9]Validacion!$C$15:$G$19,'Mapa de Riesgos'!CY44:CY45,'Mapa de Riesgos'!CZ44:CZ45)</f>
        <v>Alta</v>
      </c>
      <c r="Q44" s="93" t="s">
        <v>456</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3" t="str">
        <f t="shared" si="3"/>
        <v>Fuerte</v>
      </c>
      <c r="AE44" s="429">
        <f>(IF(AD44="Fuerte",100,IF(AD44="Moderado",50,0))+IF(AD45="Fuerte",100,IF(AD45="Moderado",50,0)))/2</f>
        <v>100</v>
      </c>
      <c r="AF44" s="429" t="str">
        <f>IF(AE44=100,"Fuerte",IF(OR(AE44=99,AE44&gt;=50),"Moderado","Débil"))</f>
        <v>Fuerte</v>
      </c>
      <c r="AG44" s="429" t="s">
        <v>150</v>
      </c>
      <c r="AH44" s="429" t="s">
        <v>152</v>
      </c>
      <c r="AI44" s="429" t="str">
        <f>VLOOKUP(IF(DE44=0,DE44+1,IF(DE44=-1,DE44+2,DE44)),[9]Validacion!$J$15:$K$19,2,FALSE)</f>
        <v>Rara Vez</v>
      </c>
      <c r="AJ44" s="429" t="str">
        <f>VLOOKUP(IF(DG44=0,DG44+1,DG44),[9]Validacion!$J$23:$K$27,2,FALSE)</f>
        <v>Mayor</v>
      </c>
      <c r="AK44" s="429" t="str">
        <f>INDEX([9]Validacion!$C$15:$G$19,IF(DE44=0,DE44+1,IF(DE44=-1,DE44+2,'Mapa de Riesgos'!DE44:DE45)),IF(DG44=0,DG44+1,'Mapa de Riesgos'!DG44:DG45))</f>
        <v>Alta</v>
      </c>
      <c r="AL44" s="429" t="s">
        <v>226</v>
      </c>
      <c r="AM44" s="85" t="s">
        <v>457</v>
      </c>
      <c r="AN44" s="93" t="s">
        <v>458</v>
      </c>
      <c r="AO44" s="93" t="s">
        <v>459</v>
      </c>
      <c r="AP44" s="84">
        <v>43467</v>
      </c>
      <c r="AQ44" s="84">
        <v>43830</v>
      </c>
      <c r="AR44" s="93" t="s">
        <v>460</v>
      </c>
      <c r="AS44" s="438"/>
      <c r="AT44" s="438"/>
      <c r="AU44" s="93"/>
      <c r="AV44" s="93"/>
      <c r="AW44" s="120"/>
      <c r="AX44" s="86"/>
      <c r="AY44" s="424"/>
      <c r="AZ44" s="94"/>
      <c r="BA44" s="424"/>
      <c r="BB44" s="438"/>
      <c r="BC44" s="438"/>
      <c r="BD44" s="93"/>
      <c r="BE44" s="93"/>
      <c r="BF44" s="120"/>
      <c r="BG44" s="144"/>
      <c r="BH44" s="424"/>
      <c r="BI44" s="424"/>
      <c r="BJ44" s="93" t="s">
        <v>461</v>
      </c>
      <c r="BK44" s="438"/>
      <c r="BL44" s="438"/>
      <c r="BM44" s="93"/>
      <c r="BN44" s="93"/>
      <c r="BO44" s="120"/>
      <c r="BP44" s="144"/>
      <c r="BQ44" s="424"/>
      <c r="BR44" s="424"/>
      <c r="BS44" s="93"/>
      <c r="BT44" s="118"/>
      <c r="BU44" s="118"/>
      <c r="BV44" s="118"/>
      <c r="BW44" s="118"/>
      <c r="BX44" s="118"/>
      <c r="BY44" s="118"/>
      <c r="BZ44" s="118"/>
      <c r="CA44" s="118"/>
      <c r="CB44" s="118"/>
      <c r="CC44" s="93"/>
      <c r="CD44" s="93"/>
      <c r="CE44" s="93"/>
      <c r="CF44" s="93"/>
      <c r="CG44" s="93"/>
      <c r="CH44" s="93"/>
      <c r="CI44" s="93"/>
      <c r="CJ44" s="93"/>
      <c r="CK44" s="93"/>
      <c r="CY44" s="424">
        <f>VLOOKUP(N44,[9]Validacion!$I$15:$M$19,2,FALSE)</f>
        <v>1</v>
      </c>
      <c r="CZ44" s="424">
        <f>VLOOKUP(O44,[9]Validacion!$I$23:$J$27,2,FALSE)</f>
        <v>4</v>
      </c>
      <c r="DD44" s="424">
        <f>VLOOKUP($N44,[9]Validacion!$I$15:$M$19,2,FALSE)</f>
        <v>1</v>
      </c>
      <c r="DE44" s="424">
        <f>IF(AF44="Fuerte",DD44-2,IF(AND(AF44="Moderado",AG44="Directamente",AH44="Directamente"),DD44-1,IF(AND(AF44="Moderado",AG44="No Disminuye",AH44="Directamente"),DD44,IF(AND(AF44="Moderado",AG44="Directamente",AH44="No Disminuye"),DD44-1,DD44))))</f>
        <v>-1</v>
      </c>
      <c r="DF44" s="424">
        <f>VLOOKUP($O44,[9]Validacion!$I$23:$J$27,2,FALSE)</f>
        <v>4</v>
      </c>
      <c r="DG44" s="427">
        <f>IF(AF44="Fuerte",DF44,IF(AND(AF44="Moderado",AG44="Directamente",AH44="Directamente"),DF44-1,IF(AND(AF44="Moderado",AG44="No Disminuye",AH44="Directamente"),DF44-1,IF(AND(AF44="Moderado",AG44="Directamente",AH44="No Disminuye"),DF44,DF44))))</f>
        <v>4</v>
      </c>
    </row>
    <row r="45" spans="1:111" ht="81.75" customHeight="1" x14ac:dyDescent="0.25">
      <c r="A45" s="422"/>
      <c r="B45" s="422"/>
      <c r="C45" s="422"/>
      <c r="D45" s="464"/>
      <c r="E45" s="422"/>
      <c r="F45" s="422"/>
      <c r="L45" s="422"/>
      <c r="M45" s="422"/>
      <c r="N45" s="429"/>
      <c r="O45" s="429"/>
      <c r="P45" s="429"/>
      <c r="Q45" s="93" t="s">
        <v>434</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3" t="str">
        <f t="shared" si="3"/>
        <v>Fuerte</v>
      </c>
      <c r="AE45" s="429"/>
      <c r="AF45" s="429"/>
      <c r="AG45" s="429"/>
      <c r="AH45" s="429"/>
      <c r="AI45" s="429"/>
      <c r="AJ45" s="429"/>
      <c r="AK45" s="429"/>
      <c r="AL45" s="429"/>
      <c r="AM45" s="141" t="s">
        <v>435</v>
      </c>
      <c r="AN45" s="93" t="s">
        <v>436</v>
      </c>
      <c r="AO45" s="93" t="s">
        <v>459</v>
      </c>
      <c r="AP45" s="84">
        <v>43467</v>
      </c>
      <c r="AQ45" s="84">
        <v>43830</v>
      </c>
      <c r="AR45" s="93" t="s">
        <v>437</v>
      </c>
      <c r="AS45" s="439"/>
      <c r="AT45" s="439"/>
      <c r="AU45" s="93"/>
      <c r="AV45" s="93"/>
      <c r="AW45" s="120"/>
      <c r="AX45" s="86"/>
      <c r="AY45" s="426"/>
      <c r="AZ45" s="96"/>
      <c r="BA45" s="426"/>
      <c r="BB45" s="439"/>
      <c r="BC45" s="439"/>
      <c r="BD45" s="93"/>
      <c r="BE45" s="93"/>
      <c r="BF45" s="120"/>
      <c r="BG45" s="144"/>
      <c r="BH45" s="426"/>
      <c r="BI45" s="426"/>
      <c r="BJ45" s="118"/>
      <c r="BK45" s="439"/>
      <c r="BL45" s="439"/>
      <c r="BM45" s="93"/>
      <c r="BN45" s="93"/>
      <c r="BO45" s="120"/>
      <c r="BP45" s="144"/>
      <c r="BQ45" s="426"/>
      <c r="BR45" s="426"/>
      <c r="BS45" s="118"/>
      <c r="BT45" s="118"/>
      <c r="BU45" s="118"/>
      <c r="BV45" s="118"/>
      <c r="BW45" s="118"/>
      <c r="BX45" s="118"/>
      <c r="BY45" s="118"/>
      <c r="BZ45" s="118"/>
      <c r="CA45" s="118"/>
      <c r="CB45" s="118"/>
      <c r="CC45" s="93"/>
      <c r="CD45" s="93"/>
      <c r="CE45" s="93"/>
      <c r="CF45" s="93"/>
      <c r="CG45" s="93"/>
      <c r="CH45" s="93"/>
      <c r="CI45" s="93"/>
      <c r="CJ45" s="93"/>
      <c r="CK45" s="93"/>
      <c r="CY45" s="426"/>
      <c r="CZ45" s="426"/>
      <c r="DD45" s="426"/>
      <c r="DE45" s="426"/>
      <c r="DF45" s="426"/>
      <c r="DG45" s="427"/>
    </row>
    <row r="46" spans="1:111" ht="112.5" customHeight="1" x14ac:dyDescent="0.25">
      <c r="A46" s="422" t="s">
        <v>24</v>
      </c>
      <c r="B46" s="422" t="s">
        <v>27</v>
      </c>
      <c r="C46" s="422" t="s">
        <v>27</v>
      </c>
      <c r="D46" s="463" t="s">
        <v>206</v>
      </c>
      <c r="E46" s="422" t="s">
        <v>462</v>
      </c>
      <c r="F46" s="432" t="s">
        <v>463</v>
      </c>
      <c r="L46" s="422" t="s">
        <v>464</v>
      </c>
      <c r="M46" s="422" t="s">
        <v>455</v>
      </c>
      <c r="N46" s="429" t="s">
        <v>8</v>
      </c>
      <c r="O46" s="429" t="s">
        <v>14</v>
      </c>
      <c r="P46" s="429" t="str">
        <f>INDEX([9]Validacion!$C$15:$G$19,'Mapa de Riesgos'!CY46:CY47,'Mapa de Riesgos'!CZ46:CZ47)</f>
        <v>Extrema</v>
      </c>
      <c r="Q46" s="93" t="s">
        <v>465</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3" t="str">
        <f t="shared" si="3"/>
        <v>Fuerte</v>
      </c>
      <c r="AE46" s="429">
        <f>(IF(AD46="Fuerte",100,IF(AD46="Moderado",50,0))+IF(AD47="Fuerte",100,IF(AD47="Moderado",50,0)))/2</f>
        <v>100</v>
      </c>
      <c r="AF46" s="429" t="str">
        <f>IF(AE46=100,"Fuerte",IF(OR(AE46=99,AE46&gt;=50),"Moderado","Débil"))</f>
        <v>Fuerte</v>
      </c>
      <c r="AG46" s="429" t="s">
        <v>150</v>
      </c>
      <c r="AH46" s="429" t="s">
        <v>152</v>
      </c>
      <c r="AI46" s="429" t="str">
        <f>VLOOKUP(IF(DE46=0,DE46+1,DE46),[9]Validacion!$J$15:$K$19,2,FALSE)</f>
        <v>Improbable</v>
      </c>
      <c r="AJ46" s="429" t="str">
        <f>VLOOKUP(IF(DG46=0,DG46+1,DG46),[9]Validacion!$J$23:$K$27,2,FALSE)</f>
        <v>Mayor</v>
      </c>
      <c r="AK46" s="429" t="str">
        <f>INDEX([9]Validacion!$C$15:$G$19,IF(DE46=0,DE46+1,'Mapa de Riesgos'!DE46:DE47),IF(DG46=0,DG46+1,'Mapa de Riesgos'!DG46:DG47))</f>
        <v>Alta</v>
      </c>
      <c r="AL46" s="429" t="s">
        <v>226</v>
      </c>
      <c r="AM46" s="85" t="s">
        <v>466</v>
      </c>
      <c r="AN46" s="147" t="s">
        <v>467</v>
      </c>
      <c r="AO46" s="93" t="s">
        <v>468</v>
      </c>
      <c r="AP46" s="84">
        <v>43467</v>
      </c>
      <c r="AQ46" s="84">
        <v>43830</v>
      </c>
      <c r="AR46" s="93" t="s">
        <v>469</v>
      </c>
      <c r="AS46" s="438"/>
      <c r="AT46" s="438"/>
      <c r="AU46" s="93"/>
      <c r="AV46" s="93"/>
      <c r="AW46" s="120"/>
      <c r="AX46" s="86"/>
      <c r="AY46" s="424"/>
      <c r="AZ46" s="94"/>
      <c r="BA46" s="424"/>
      <c r="BB46" s="91"/>
      <c r="BC46" s="91"/>
      <c r="BD46" s="424"/>
      <c r="BE46" s="446"/>
      <c r="BF46" s="460"/>
      <c r="BG46" s="451"/>
      <c r="BH46" s="446"/>
      <c r="BI46" s="446"/>
      <c r="BJ46" s="118"/>
      <c r="BK46" s="118"/>
      <c r="BL46" s="118"/>
      <c r="BM46" s="424"/>
      <c r="BN46" s="446"/>
      <c r="BO46" s="460"/>
      <c r="BP46" s="451"/>
      <c r="BQ46" s="446"/>
      <c r="BR46" s="446"/>
      <c r="BS46" s="118"/>
      <c r="BT46" s="118"/>
      <c r="BU46" s="118"/>
      <c r="BV46" s="118"/>
      <c r="BW46" s="118"/>
      <c r="BX46" s="118"/>
      <c r="BY46" s="118"/>
      <c r="BZ46" s="118"/>
      <c r="CA46" s="118"/>
      <c r="CB46" s="118"/>
      <c r="CC46" s="93"/>
      <c r="CD46" s="93"/>
      <c r="CE46" s="93"/>
      <c r="CF46" s="93"/>
      <c r="CG46" s="93"/>
      <c r="CH46" s="93"/>
      <c r="CI46" s="93"/>
      <c r="CJ46" s="93"/>
      <c r="CK46" s="93"/>
      <c r="CY46" s="424">
        <f>VLOOKUP(N46,[9]Validacion!$I$15:$M$19,2,FALSE)</f>
        <v>4</v>
      </c>
      <c r="CZ46" s="424">
        <f>VLOOKUP(O46,[9]Validacion!$I$23:$J$27,2,FALSE)</f>
        <v>4</v>
      </c>
      <c r="DD46" s="424">
        <f>VLOOKUP($N46,[9]Validacion!$I$15:$M$19,2,FALSE)</f>
        <v>4</v>
      </c>
      <c r="DE46" s="424">
        <f>IF(AF46="Fuerte",DD46-2,IF(AND(AF46="Moderado",AG46="Directamente",AH46="Directamente"),DD46-1,IF(AND(AF46="Moderado",AG46="No Disminuye",AH46="Directamente"),DD46,IF(AND(AF46="Moderado",AG46="Directamente",AH46="No Disminuye"),DD46-1,DD46))))</f>
        <v>2</v>
      </c>
      <c r="DF46" s="424">
        <f>VLOOKUP($O46,[9]Validacion!$I$23:$J$27,2,FALSE)</f>
        <v>4</v>
      </c>
      <c r="DG46" s="427">
        <f>IF(AF46="Fuerte",DF46,IF(AND(AF46="Moderado",AG46="Directamente",AH46="Directamente"),DF46-1,IF(AND(AF46="Moderado",AG46="No Disminuye",AH46="Directamente"),DF46-1,IF(AND(AF46="Moderado",AG46="Directamente",AH46="No Disminuye"),DF46,DF46))))</f>
        <v>4</v>
      </c>
    </row>
    <row r="47" spans="1:111" ht="112.5" customHeight="1" x14ac:dyDescent="0.25">
      <c r="A47" s="422"/>
      <c r="B47" s="422"/>
      <c r="C47" s="422"/>
      <c r="D47" s="463"/>
      <c r="E47" s="422"/>
      <c r="F47" s="432"/>
      <c r="L47" s="422"/>
      <c r="M47" s="422"/>
      <c r="N47" s="429"/>
      <c r="O47" s="429"/>
      <c r="P47" s="429"/>
      <c r="Q47" s="93" t="s">
        <v>470</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3" t="str">
        <f t="shared" si="3"/>
        <v>Fuerte</v>
      </c>
      <c r="AE47" s="429"/>
      <c r="AF47" s="429"/>
      <c r="AG47" s="429"/>
      <c r="AH47" s="429"/>
      <c r="AI47" s="429"/>
      <c r="AJ47" s="429"/>
      <c r="AK47" s="429"/>
      <c r="AL47" s="429"/>
      <c r="AM47" s="141" t="s">
        <v>435</v>
      </c>
      <c r="AN47" s="93" t="s">
        <v>436</v>
      </c>
      <c r="AO47" s="93" t="s">
        <v>468</v>
      </c>
      <c r="AP47" s="84">
        <v>43467</v>
      </c>
      <c r="AQ47" s="84">
        <v>43830</v>
      </c>
      <c r="AR47" s="93" t="s">
        <v>437</v>
      </c>
      <c r="AS47" s="462"/>
      <c r="AT47" s="462"/>
      <c r="AU47" s="93"/>
      <c r="AV47" s="93"/>
      <c r="AW47" s="120"/>
      <c r="AX47" s="86"/>
      <c r="AY47" s="425"/>
      <c r="AZ47" s="95"/>
      <c r="BA47" s="425"/>
      <c r="BB47" s="99"/>
      <c r="BC47" s="99"/>
      <c r="BD47" s="425"/>
      <c r="BE47" s="454"/>
      <c r="BF47" s="461"/>
      <c r="BG47" s="459"/>
      <c r="BH47" s="454"/>
      <c r="BI47" s="454"/>
      <c r="BJ47" s="118"/>
      <c r="BK47" s="118"/>
      <c r="BL47" s="118"/>
      <c r="BM47" s="425"/>
      <c r="BN47" s="454"/>
      <c r="BO47" s="461"/>
      <c r="BP47" s="459"/>
      <c r="BQ47" s="454"/>
      <c r="BR47" s="454"/>
      <c r="BS47" s="118"/>
      <c r="BT47" s="118"/>
      <c r="BU47" s="118"/>
      <c r="BV47" s="118"/>
      <c r="BW47" s="118"/>
      <c r="BX47" s="118"/>
      <c r="BY47" s="118"/>
      <c r="BZ47" s="118"/>
      <c r="CA47" s="118"/>
      <c r="CB47" s="118"/>
      <c r="CC47" s="93"/>
      <c r="CD47" s="93"/>
      <c r="CE47" s="93"/>
      <c r="CF47" s="93"/>
      <c r="CG47" s="93"/>
      <c r="CH47" s="93"/>
      <c r="CI47" s="93"/>
      <c r="CJ47" s="93"/>
      <c r="CK47" s="93"/>
      <c r="CY47" s="425"/>
      <c r="CZ47" s="426"/>
      <c r="DD47" s="425"/>
      <c r="DE47" s="425"/>
      <c r="DF47" s="425"/>
      <c r="DG47" s="427"/>
    </row>
    <row r="48" spans="1:111" ht="127.5" customHeight="1" x14ac:dyDescent="0.25">
      <c r="A48" s="422" t="s">
        <v>24</v>
      </c>
      <c r="B48" s="422" t="s">
        <v>27</v>
      </c>
      <c r="C48" s="422" t="s">
        <v>27</v>
      </c>
      <c r="D48" s="458" t="s">
        <v>210</v>
      </c>
      <c r="E48" s="422" t="s">
        <v>471</v>
      </c>
      <c r="F48" s="422" t="s">
        <v>472</v>
      </c>
      <c r="L48" s="422" t="s">
        <v>473</v>
      </c>
      <c r="M48" s="432" t="s">
        <v>474</v>
      </c>
      <c r="N48" s="429" t="s">
        <v>10</v>
      </c>
      <c r="O48" s="429" t="s">
        <v>14</v>
      </c>
      <c r="P48" s="429" t="str">
        <f>INDEX([9]Validacion!$C$15:$G$19,'Mapa de Riesgos'!CY48:CY50,'Mapa de Riesgos'!CZ48:CZ50)</f>
        <v>Alta</v>
      </c>
      <c r="Q48" s="93" t="s">
        <v>475</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3" t="str">
        <f t="shared" si="3"/>
        <v>Fuerte</v>
      </c>
      <c r="AE48" s="430">
        <f>(IF(AD48="Fuerte",100,IF(AD48="Moderado",50,0))+IF(AD49="Fuerte",100,IF(AD49="Moderado",50,0))+IF(AD50="Fuerte",100,IF(AD50="Moderado",50,0)))/3</f>
        <v>100</v>
      </c>
      <c r="AF48" s="429" t="str">
        <f>IF(AE48=100,"Fuerte",IF(OR(AE48=99,AE48&gt;=50),"Moderado","Débil"))</f>
        <v>Fuerte</v>
      </c>
      <c r="AG48" s="429" t="s">
        <v>150</v>
      </c>
      <c r="AH48" s="429" t="s">
        <v>152</v>
      </c>
      <c r="AI48" s="429" t="str">
        <f>VLOOKUP(IF(DE48=0,DE48+1,DE48),[9]Validacion!$J$15:$K$19,2,FALSE)</f>
        <v>Rara Vez</v>
      </c>
      <c r="AJ48" s="429" t="str">
        <f>VLOOKUP(IF(DG48=0,DG48+1,DG48),[9]Validacion!$J$23:$K$27,2,FALSE)</f>
        <v>Mayor</v>
      </c>
      <c r="AK48" s="429" t="str">
        <f>INDEX([9]Validacion!$C$15:$G$19,IF(DE48=0,DE48+1,'Mapa de Riesgos'!DE48:DE50),IF(DG48=0,DG48+1,'Mapa de Riesgos'!DG48:DG50))</f>
        <v>Alta</v>
      </c>
      <c r="AL48" s="429" t="s">
        <v>226</v>
      </c>
      <c r="AM48" s="93" t="s">
        <v>476</v>
      </c>
      <c r="AN48" s="93" t="s">
        <v>477</v>
      </c>
      <c r="AO48" s="93" t="s">
        <v>478</v>
      </c>
      <c r="AP48" s="84">
        <v>43467</v>
      </c>
      <c r="AQ48" s="84">
        <v>43830</v>
      </c>
      <c r="AR48" s="93" t="s">
        <v>479</v>
      </c>
      <c r="AS48" s="20"/>
      <c r="AT48" s="20"/>
      <c r="AU48" s="85"/>
      <c r="AV48" s="85"/>
      <c r="AW48" s="139"/>
      <c r="AX48" s="86"/>
      <c r="AY48" s="424"/>
      <c r="AZ48" s="94"/>
      <c r="BA48" s="424"/>
      <c r="BB48" s="20"/>
      <c r="BC48" s="20"/>
      <c r="BD48" s="119"/>
      <c r="BE48" s="119"/>
      <c r="BF48" s="148"/>
      <c r="BG48" s="86"/>
      <c r="BH48" s="446"/>
      <c r="BI48" s="446"/>
      <c r="BJ48" s="444" t="s">
        <v>480</v>
      </c>
      <c r="BK48" s="20"/>
      <c r="BL48" s="20"/>
      <c r="BM48" s="85"/>
      <c r="BN48" s="85"/>
      <c r="BO48" s="148"/>
      <c r="BP48" s="86"/>
      <c r="BQ48" s="455"/>
      <c r="BR48" s="455"/>
      <c r="BS48" s="444"/>
      <c r="BT48" s="118"/>
      <c r="BU48" s="118"/>
      <c r="BV48" s="118"/>
      <c r="BW48" s="118"/>
      <c r="BX48" s="118"/>
      <c r="BY48" s="118"/>
      <c r="BZ48" s="118"/>
      <c r="CA48" s="118"/>
      <c r="CB48" s="118"/>
      <c r="CC48" s="93"/>
      <c r="CD48" s="93"/>
      <c r="CE48" s="93"/>
      <c r="CF48" s="93"/>
      <c r="CG48" s="93"/>
      <c r="CH48" s="93"/>
      <c r="CI48" s="93"/>
      <c r="CJ48" s="93"/>
      <c r="CK48" s="93"/>
      <c r="CY48" s="424">
        <f>VLOOKUP(N48,[9]Validacion!$I$15:$M$19,2,FALSE)</f>
        <v>2</v>
      </c>
      <c r="CZ48" s="424">
        <f>VLOOKUP(O48,[9]Validacion!$I$23:$J$27,2,FALSE)</f>
        <v>4</v>
      </c>
      <c r="DD48" s="424">
        <f>VLOOKUP($N48,[9]Validacion!$I$15:$M$19,2,FALSE)</f>
        <v>2</v>
      </c>
      <c r="DE48" s="424">
        <f>IF(AF48="Fuerte",DD48-2,IF(AND(AF48="Moderado",AG48="Directamente",AH48="Directamente"),DD48-1,IF(AND(AF48="Moderado",AG48="No Disminuye",AH48="Directamente"),DD48,IF(AND(AF48="Moderado",AG48="Directamente",AH48="No Disminuye"),DD48-1,DD48))))</f>
        <v>0</v>
      </c>
      <c r="DF48" s="424">
        <f>VLOOKUP($O48,[9]Validacion!$I$23:$J$27,2,FALSE)</f>
        <v>4</v>
      </c>
      <c r="DG48" s="427">
        <f>IF(AF48="Fuerte",DF48,IF(AND(AF48="Moderado",AG48="Directamente",AH48="Directamente"),DF48-1,IF(AND(AF48="Moderado",AG48="No Disminuye",AH48="Directamente"),DF48-1,IF(AND(AF48="Moderado",AG48="Directamente",AH48="No Disminuye"),DF48,DF48))))</f>
        <v>4</v>
      </c>
    </row>
    <row r="49" spans="1:111" ht="86.25" customHeight="1" x14ac:dyDescent="0.25">
      <c r="A49" s="422"/>
      <c r="B49" s="422"/>
      <c r="C49" s="422"/>
      <c r="D49" s="458"/>
      <c r="E49" s="422"/>
      <c r="F49" s="422"/>
      <c r="L49" s="422"/>
      <c r="M49" s="432"/>
      <c r="N49" s="429"/>
      <c r="O49" s="429"/>
      <c r="P49" s="429"/>
      <c r="Q49" s="93" t="s">
        <v>481</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3" t="str">
        <f t="shared" si="3"/>
        <v>Fuerte</v>
      </c>
      <c r="AE49" s="430"/>
      <c r="AF49" s="429"/>
      <c r="AG49" s="429"/>
      <c r="AH49" s="429"/>
      <c r="AI49" s="429"/>
      <c r="AJ49" s="429"/>
      <c r="AK49" s="429"/>
      <c r="AL49" s="429"/>
      <c r="AM49" s="93" t="s">
        <v>482</v>
      </c>
      <c r="AN49" s="93" t="s">
        <v>483</v>
      </c>
      <c r="AO49" s="93" t="s">
        <v>478</v>
      </c>
      <c r="AP49" s="84">
        <v>43467</v>
      </c>
      <c r="AQ49" s="84">
        <v>43830</v>
      </c>
      <c r="AR49" s="93" t="s">
        <v>484</v>
      </c>
      <c r="AS49" s="20"/>
      <c r="AT49" s="20"/>
      <c r="AU49" s="444"/>
      <c r="AV49" s="444"/>
      <c r="AW49" s="449"/>
      <c r="AX49" s="451"/>
      <c r="AY49" s="425"/>
      <c r="AZ49" s="95"/>
      <c r="BA49" s="425"/>
      <c r="BB49" s="20"/>
      <c r="BC49" s="20"/>
      <c r="BD49" s="444"/>
      <c r="BE49" s="444"/>
      <c r="BF49" s="449"/>
      <c r="BG49" s="451"/>
      <c r="BH49" s="454"/>
      <c r="BI49" s="454"/>
      <c r="BJ49" s="453"/>
      <c r="BK49" s="20"/>
      <c r="BL49" s="20"/>
      <c r="BM49" s="444"/>
      <c r="BN49" s="444"/>
      <c r="BO49" s="449"/>
      <c r="BP49" s="451"/>
      <c r="BQ49" s="456"/>
      <c r="BR49" s="456"/>
      <c r="BS49" s="453"/>
      <c r="BT49" s="118"/>
      <c r="BU49" s="118"/>
      <c r="BV49" s="118"/>
      <c r="BW49" s="118"/>
      <c r="BX49" s="118"/>
      <c r="BY49" s="118"/>
      <c r="BZ49" s="118"/>
      <c r="CA49" s="118"/>
      <c r="CB49" s="118"/>
      <c r="CC49" s="93"/>
      <c r="CD49" s="93"/>
      <c r="CE49" s="93"/>
      <c r="CF49" s="93"/>
      <c r="CG49" s="93"/>
      <c r="CH49" s="93"/>
      <c r="CI49" s="93"/>
      <c r="CJ49" s="93"/>
      <c r="CK49" s="93"/>
      <c r="CY49" s="425"/>
      <c r="CZ49" s="425"/>
      <c r="DD49" s="425"/>
      <c r="DE49" s="425"/>
      <c r="DF49" s="425"/>
      <c r="DG49" s="427"/>
    </row>
    <row r="50" spans="1:111" ht="105" customHeight="1" x14ac:dyDescent="0.25">
      <c r="A50" s="422"/>
      <c r="B50" s="422"/>
      <c r="C50" s="422"/>
      <c r="D50" s="458"/>
      <c r="E50" s="422"/>
      <c r="F50" s="422"/>
      <c r="L50" s="422"/>
      <c r="M50" s="432"/>
      <c r="N50" s="429"/>
      <c r="O50" s="429"/>
      <c r="P50" s="429"/>
      <c r="Q50" s="93" t="s">
        <v>485</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3" t="str">
        <f t="shared" si="3"/>
        <v>Fuerte</v>
      </c>
      <c r="AE50" s="430"/>
      <c r="AF50" s="429"/>
      <c r="AG50" s="429"/>
      <c r="AH50" s="429"/>
      <c r="AI50" s="429"/>
      <c r="AJ50" s="429"/>
      <c r="AK50" s="429"/>
      <c r="AL50" s="429"/>
      <c r="AM50" s="93" t="s">
        <v>486</v>
      </c>
      <c r="AN50" s="93" t="s">
        <v>487</v>
      </c>
      <c r="AO50" s="93" t="s">
        <v>478</v>
      </c>
      <c r="AP50" s="84">
        <v>43467</v>
      </c>
      <c r="AQ50" s="84">
        <v>43830</v>
      </c>
      <c r="AR50" s="93" t="s">
        <v>488</v>
      </c>
      <c r="AS50" s="20"/>
      <c r="AT50" s="20"/>
      <c r="AU50" s="445"/>
      <c r="AV50" s="445"/>
      <c r="AW50" s="450"/>
      <c r="AX50" s="452"/>
      <c r="AY50" s="426"/>
      <c r="AZ50" s="96"/>
      <c r="BA50" s="426"/>
      <c r="BB50" s="20"/>
      <c r="BC50" s="20"/>
      <c r="BD50" s="445"/>
      <c r="BE50" s="445"/>
      <c r="BF50" s="450"/>
      <c r="BG50" s="452"/>
      <c r="BH50" s="447"/>
      <c r="BI50" s="447"/>
      <c r="BJ50" s="445"/>
      <c r="BK50" s="20"/>
      <c r="BL50" s="20"/>
      <c r="BM50" s="445"/>
      <c r="BN50" s="445"/>
      <c r="BO50" s="450"/>
      <c r="BP50" s="452"/>
      <c r="BQ50" s="457"/>
      <c r="BR50" s="457"/>
      <c r="BS50" s="445"/>
      <c r="BT50" s="118"/>
      <c r="BU50" s="118"/>
      <c r="BV50" s="118"/>
      <c r="BW50" s="118"/>
      <c r="BX50" s="118"/>
      <c r="BY50" s="118"/>
      <c r="BZ50" s="118"/>
      <c r="CA50" s="118"/>
      <c r="CB50" s="118"/>
      <c r="CC50" s="93"/>
      <c r="CD50" s="93"/>
      <c r="CE50" s="93"/>
      <c r="CF50" s="93"/>
      <c r="CG50" s="93"/>
      <c r="CH50" s="93"/>
      <c r="CI50" s="93"/>
      <c r="CJ50" s="93"/>
      <c r="CK50" s="93"/>
      <c r="CY50" s="426"/>
      <c r="CZ50" s="426"/>
      <c r="DD50" s="425"/>
      <c r="DE50" s="425"/>
      <c r="DF50" s="425"/>
      <c r="DG50" s="427"/>
    </row>
    <row r="51" spans="1:111" ht="108.75" customHeight="1" x14ac:dyDescent="0.25">
      <c r="A51" s="422" t="s">
        <v>24</v>
      </c>
      <c r="B51" s="422" t="s">
        <v>27</v>
      </c>
      <c r="C51" s="422" t="s">
        <v>27</v>
      </c>
      <c r="D51" s="448" t="s">
        <v>227</v>
      </c>
      <c r="E51" s="435" t="s">
        <v>489</v>
      </c>
      <c r="F51" s="422" t="s">
        <v>490</v>
      </c>
      <c r="L51" s="422" t="s">
        <v>491</v>
      </c>
      <c r="M51" s="422" t="s">
        <v>492</v>
      </c>
      <c r="N51" s="429" t="s">
        <v>10</v>
      </c>
      <c r="O51" s="429" t="s">
        <v>14</v>
      </c>
      <c r="P51" s="429" t="str">
        <f>INDEX([9]Validacion!$C$15:$G$19,'Mapa de Riesgos'!CY51:CY52,'Mapa de Riesgos'!CZ51:CZ52)</f>
        <v>Alta</v>
      </c>
      <c r="Q51" s="93" t="s">
        <v>493</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3" t="str">
        <f t="shared" si="3"/>
        <v>Fuerte</v>
      </c>
      <c r="AE51" s="429">
        <f>(IF(AD51="Fuerte",100,IF(AD51="Moderado",50,0))+IF(AD52="Fuerte",100,IF(AD52="Moderado",50,0)))/2</f>
        <v>100</v>
      </c>
      <c r="AF51" s="429" t="str">
        <f>IF(AE51=100,"Fuerte",IF(OR(AE51=99,AE51&gt;=50),"Moderado","Débil"))</f>
        <v>Fuerte</v>
      </c>
      <c r="AG51" s="429" t="s">
        <v>150</v>
      </c>
      <c r="AH51" s="429" t="s">
        <v>152</v>
      </c>
      <c r="AI51" s="429" t="str">
        <f>VLOOKUP(IF(DE51=0,DE51+1,DE51),[9]Validacion!$J$15:$K$19,2,FALSE)</f>
        <v>Rara Vez</v>
      </c>
      <c r="AJ51" s="429" t="str">
        <f>VLOOKUP(IF(DG51=0,DG51+1,DG51),[9]Validacion!$J$23:$K$27,2,FALSE)</f>
        <v>Mayor</v>
      </c>
      <c r="AK51" s="429" t="str">
        <f>INDEX([9]Validacion!$C$15:$G$19,IF(DE51=0,DE51+1,'Mapa de Riesgos'!DE51:DE52),IF(DG51=0,DG51+1,'Mapa de Riesgos'!DG51:DG52))</f>
        <v>Alta</v>
      </c>
      <c r="AL51" s="429" t="s">
        <v>226</v>
      </c>
      <c r="AM51" s="93" t="s">
        <v>494</v>
      </c>
      <c r="AN51" s="93" t="s">
        <v>495</v>
      </c>
      <c r="AO51" s="93" t="s">
        <v>496</v>
      </c>
      <c r="AP51" s="84">
        <v>43467</v>
      </c>
      <c r="AQ51" s="84">
        <v>43830</v>
      </c>
      <c r="AR51" s="93" t="s">
        <v>497</v>
      </c>
      <c r="AS51" s="20"/>
      <c r="AT51" s="20"/>
      <c r="AU51" s="93"/>
      <c r="AV51" s="93"/>
      <c r="AW51" s="120"/>
      <c r="AX51" s="86"/>
      <c r="AY51" s="424"/>
      <c r="AZ51" s="94"/>
      <c r="BA51" s="424"/>
      <c r="BB51" s="20"/>
      <c r="BC51" s="20"/>
      <c r="BD51" s="93"/>
      <c r="BE51" s="147"/>
      <c r="BF51" s="123"/>
      <c r="BG51" s="86"/>
      <c r="BH51" s="424"/>
      <c r="BI51" s="424"/>
      <c r="BJ51" s="446"/>
      <c r="BK51" s="20"/>
      <c r="BL51" s="20"/>
      <c r="BM51" s="93"/>
      <c r="BN51" s="93"/>
      <c r="BO51" s="123"/>
      <c r="BP51" s="86"/>
      <c r="BQ51" s="444"/>
      <c r="BR51" s="444"/>
      <c r="BS51" s="444"/>
      <c r="BT51" s="118"/>
      <c r="BU51" s="118"/>
      <c r="BV51" s="118"/>
      <c r="BW51" s="118"/>
      <c r="BX51" s="118"/>
      <c r="BY51" s="118"/>
      <c r="BZ51" s="118"/>
      <c r="CA51" s="118"/>
      <c r="CB51" s="118"/>
      <c r="CC51" s="93"/>
      <c r="CD51" s="93"/>
      <c r="CE51" s="93"/>
      <c r="CF51" s="93"/>
      <c r="CG51" s="93"/>
      <c r="CH51" s="93"/>
      <c r="CI51" s="93"/>
      <c r="CJ51" s="93"/>
      <c r="CK51" s="93"/>
      <c r="CY51" s="424">
        <f>VLOOKUP(N51,[9]Validacion!$I$15:$M$19,2,FALSE)</f>
        <v>2</v>
      </c>
      <c r="CZ51" s="424">
        <f>VLOOKUP(O51,[9]Validacion!$I$23:$J$27,2,FALSE)</f>
        <v>4</v>
      </c>
      <c r="DD51" s="424">
        <f>VLOOKUP($N51,[9]Validacion!$I$15:$M$19,2,FALSE)</f>
        <v>2</v>
      </c>
      <c r="DE51" s="424">
        <f>IF(AF51="Fuerte",DD51-2,IF(AND(AF51="Moderado",AG51="Directamente",AH51="Directamente"),DD51-1,IF(AND(AF51="Moderado",AG51="No Disminuye",AH51="Directamente"),DD51,IF(AND(AF51="Moderado",AG51="Directamente",AH51="No Disminuye"),DD51-1,DD51))))</f>
        <v>0</v>
      </c>
      <c r="DF51" s="424">
        <f>VLOOKUP($O51,[9]Validacion!$I$23:$J$27,2,FALSE)</f>
        <v>4</v>
      </c>
      <c r="DG51" s="427">
        <f>IF(AF51="Fuerte",DF51,IF(AND(AF51="Moderado",AG51="Directamente",AH51="Directamente"),DF51-1,IF(AND(AF51="Moderado",AG51="No Disminuye",AH51="Directamente"),DF51-1,IF(AND(AF51="Moderado",AG51="Directamente",AH51="No Disminuye"),DF51,DF51))))</f>
        <v>4</v>
      </c>
    </row>
    <row r="52" spans="1:111" ht="93" customHeight="1" x14ac:dyDescent="0.25">
      <c r="A52" s="422"/>
      <c r="B52" s="422"/>
      <c r="C52" s="422"/>
      <c r="D52" s="448"/>
      <c r="E52" s="435"/>
      <c r="F52" s="422"/>
      <c r="L52" s="422"/>
      <c r="M52" s="422"/>
      <c r="N52" s="429"/>
      <c r="O52" s="429"/>
      <c r="P52" s="429"/>
      <c r="Q52" s="93" t="s">
        <v>498</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3" t="str">
        <f t="shared" si="3"/>
        <v>Fuerte</v>
      </c>
      <c r="AE52" s="429"/>
      <c r="AF52" s="429"/>
      <c r="AG52" s="429"/>
      <c r="AH52" s="429"/>
      <c r="AI52" s="429"/>
      <c r="AJ52" s="429"/>
      <c r="AK52" s="429"/>
      <c r="AL52" s="429"/>
      <c r="AM52" s="93" t="s">
        <v>499</v>
      </c>
      <c r="AN52" s="93" t="s">
        <v>500</v>
      </c>
      <c r="AO52" s="93" t="s">
        <v>496</v>
      </c>
      <c r="AP52" s="84">
        <v>43467</v>
      </c>
      <c r="AQ52" s="84">
        <v>43830</v>
      </c>
      <c r="AR52" s="93" t="s">
        <v>501</v>
      </c>
      <c r="AS52" s="20"/>
      <c r="AT52" s="20"/>
      <c r="AU52" s="93"/>
      <c r="AV52" s="93"/>
      <c r="AW52" s="114"/>
      <c r="AX52" s="86"/>
      <c r="AY52" s="426"/>
      <c r="AZ52" s="96"/>
      <c r="BA52" s="426"/>
      <c r="BB52" s="20"/>
      <c r="BC52" s="20"/>
      <c r="BD52" s="93"/>
      <c r="BE52" s="93"/>
      <c r="BF52" s="114"/>
      <c r="BG52" s="144"/>
      <c r="BH52" s="426"/>
      <c r="BI52" s="426"/>
      <c r="BJ52" s="447"/>
      <c r="BK52" s="20"/>
      <c r="BL52" s="20"/>
      <c r="BM52" s="93"/>
      <c r="BN52" s="93"/>
      <c r="BO52" s="114"/>
      <c r="BP52" s="144"/>
      <c r="BQ52" s="445"/>
      <c r="BR52" s="445"/>
      <c r="BS52" s="445"/>
      <c r="BT52" s="118"/>
      <c r="BU52" s="118"/>
      <c r="BV52" s="118"/>
      <c r="BW52" s="118"/>
      <c r="BX52" s="118"/>
      <c r="BY52" s="118"/>
      <c r="BZ52" s="118"/>
      <c r="CA52" s="118"/>
      <c r="CB52" s="118"/>
      <c r="CC52" s="93"/>
      <c r="CD52" s="93"/>
      <c r="CE52" s="93"/>
      <c r="CF52" s="93"/>
      <c r="CG52" s="93"/>
      <c r="CH52" s="93"/>
      <c r="CI52" s="93"/>
      <c r="CJ52" s="93"/>
      <c r="CK52" s="93"/>
      <c r="CY52" s="426"/>
      <c r="CZ52" s="426"/>
      <c r="DD52" s="425"/>
      <c r="DE52" s="425"/>
      <c r="DF52" s="425"/>
      <c r="DG52" s="427"/>
    </row>
    <row r="53" spans="1:111" ht="138" customHeight="1" x14ac:dyDescent="0.25">
      <c r="A53" s="93" t="s">
        <v>24</v>
      </c>
      <c r="B53" s="93" t="s">
        <v>27</v>
      </c>
      <c r="C53" s="93" t="s">
        <v>27</v>
      </c>
      <c r="D53" s="149" t="s">
        <v>212</v>
      </c>
      <c r="E53" s="85" t="s">
        <v>502</v>
      </c>
      <c r="F53" s="93" t="s">
        <v>503</v>
      </c>
      <c r="L53" s="93" t="s">
        <v>504</v>
      </c>
      <c r="M53" s="93" t="s">
        <v>505</v>
      </c>
      <c r="N53" s="90" t="s">
        <v>9</v>
      </c>
      <c r="O53" s="90" t="s">
        <v>14</v>
      </c>
      <c r="P53" s="90" t="str">
        <f>INDEX([9]Validacion!$C$15:$G$19,'Mapa de Riesgos'!CY53:CY53,'Mapa de Riesgos'!CZ53:CZ53)</f>
        <v>Extrema</v>
      </c>
      <c r="Q53" s="93" t="s">
        <v>506</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3" t="str">
        <f t="shared" si="3"/>
        <v>Fuerte</v>
      </c>
      <c r="AE53" s="101">
        <f>(IF(AD53="Fuerte",100,IF(AD53="Moderado",50,0))/1)</f>
        <v>100</v>
      </c>
      <c r="AF53" s="90" t="str">
        <f>IF(AE53=100,"Fuerte",IF(OR(AE53=99,AE53&gt;=50),"Moderado","Débil"))</f>
        <v>Fuerte</v>
      </c>
      <c r="AG53" s="106" t="s">
        <v>150</v>
      </c>
      <c r="AH53" s="90" t="s">
        <v>152</v>
      </c>
      <c r="AI53" s="90" t="str">
        <f>VLOOKUP(IF(DE53=0,DE53+1,DE53),[9]Validacion!$J$15:$K$19,2,FALSE)</f>
        <v>Rara Vez</v>
      </c>
      <c r="AJ53" s="90" t="str">
        <f>VLOOKUP(IF(DG53=0,DG53+1,DG53),[9]Validacion!$J$23:$K$27,2,FALSE)</f>
        <v>Mayor</v>
      </c>
      <c r="AK53" s="90" t="str">
        <f>INDEX([9]Validacion!$C$15:$G$19,IF(DE53=0,DE53+1,'Mapa de Riesgos'!DE53:DE53),IF(DG53=0,DG53+1,'Mapa de Riesgos'!DG53:DG53))</f>
        <v>Alta</v>
      </c>
      <c r="AL53" s="90" t="s">
        <v>226</v>
      </c>
      <c r="AM53" s="93" t="s">
        <v>507</v>
      </c>
      <c r="AN53" s="93" t="s">
        <v>508</v>
      </c>
      <c r="AO53" s="93" t="s">
        <v>509</v>
      </c>
      <c r="AP53" s="84">
        <v>43467</v>
      </c>
      <c r="AQ53" s="84">
        <v>43830</v>
      </c>
      <c r="AR53" s="93" t="s">
        <v>342</v>
      </c>
      <c r="AS53" s="93"/>
      <c r="AT53" s="93"/>
      <c r="AU53" s="93"/>
      <c r="AV53" s="93"/>
      <c r="AW53" s="90"/>
      <c r="AX53" s="86"/>
      <c r="AY53" s="94"/>
      <c r="AZ53" s="94"/>
      <c r="BA53" s="94"/>
      <c r="BB53" s="91"/>
      <c r="BC53" s="91"/>
      <c r="BD53" s="118"/>
      <c r="BE53" s="118"/>
      <c r="BF53" s="118"/>
      <c r="BG53" s="118"/>
      <c r="BH53" s="118"/>
      <c r="BI53" s="118"/>
      <c r="BJ53" s="118"/>
      <c r="BK53" s="118"/>
      <c r="BL53" s="118"/>
      <c r="BM53" s="118"/>
      <c r="BN53" s="118"/>
      <c r="BO53" s="118"/>
      <c r="BP53" s="118"/>
      <c r="BQ53" s="118"/>
      <c r="BR53" s="118"/>
      <c r="BS53" s="118"/>
      <c r="BT53" s="118"/>
      <c r="BU53" s="118"/>
      <c r="BV53" s="118"/>
      <c r="BW53" s="118"/>
      <c r="BX53" s="118"/>
      <c r="BY53" s="118"/>
      <c r="BZ53" s="118"/>
      <c r="CA53" s="118"/>
      <c r="CB53" s="118"/>
      <c r="CC53" s="93"/>
      <c r="CD53" s="93"/>
      <c r="CE53" s="93"/>
      <c r="CF53" s="93"/>
      <c r="CG53" s="93"/>
      <c r="CH53" s="93"/>
      <c r="CI53" s="93"/>
      <c r="CJ53" s="93"/>
      <c r="CK53" s="93"/>
      <c r="CY53" s="94">
        <f>VLOOKUP(N53,[9]Validacion!$I$15:$M$19,2,FALSE)</f>
        <v>3</v>
      </c>
      <c r="CZ53" s="94">
        <f>VLOOKUP(O53,[9]Validacion!$I$23:$J$27,2,FALSE)</f>
        <v>4</v>
      </c>
      <c r="DD53" s="94">
        <f>VLOOKUP($N53,[9]Validacion!$I$15:$M$19,2,FALSE)</f>
        <v>3</v>
      </c>
      <c r="DE53" s="94">
        <f>IF(AF53="Fuerte",DD53-2,IF(AND(AF53="Moderado",AG53="Directamente",AH53="Directamente"),DD53-1,IF(AND(AF53="Moderado",AG53="No Disminuye",AH53="Directamente"),DD53,IF(AND(AF53="Moderado",AG53="Directamente",AH53="No Disminuye"),DD53-1,DD53))))</f>
        <v>1</v>
      </c>
      <c r="DF53" s="94">
        <f>VLOOKUP($O53,[9]Validacion!$I$23:$J$27,2,FALSE)</f>
        <v>4</v>
      </c>
      <c r="DG53" s="100">
        <f>IF(AF53="Fuerte",DF53,IF(AND(AF53="Moderado",AG53="Directamente",AH53="Directamente"),DF53-1,IF(AND(AF53="Moderado",AG53="No Disminuye",AH53="Directamente"),DF53-1,IF(AND(AF53="Moderado",AG53="Directamente",AH53="No Disminuye"),DF53,DF53))))</f>
        <v>4</v>
      </c>
    </row>
    <row r="54" spans="1:111" ht="105" customHeight="1" x14ac:dyDescent="0.25">
      <c r="A54" s="422" t="s">
        <v>24</v>
      </c>
      <c r="B54" s="422" t="s">
        <v>27</v>
      </c>
      <c r="C54" s="422" t="s">
        <v>27</v>
      </c>
      <c r="D54" s="442" t="s">
        <v>219</v>
      </c>
      <c r="E54" s="443" t="s">
        <v>510</v>
      </c>
      <c r="F54" s="443" t="s">
        <v>511</v>
      </c>
      <c r="L54" s="435" t="s">
        <v>512</v>
      </c>
      <c r="M54" s="443" t="s">
        <v>513</v>
      </c>
      <c r="N54" s="437" t="s">
        <v>11</v>
      </c>
      <c r="O54" s="437" t="s">
        <v>14</v>
      </c>
      <c r="P54" s="437" t="str">
        <f>INDEX([9]Validacion!$C$15:$G$19,'Mapa de Riesgos'!CY54:CY57,'Mapa de Riesgos'!CZ54:CZ57)</f>
        <v>Alta</v>
      </c>
      <c r="Q54" s="115" t="s">
        <v>514</v>
      </c>
      <c r="R54" s="150" t="s">
        <v>158</v>
      </c>
      <c r="S54" s="151" t="s">
        <v>58</v>
      </c>
      <c r="T54" s="150" t="s">
        <v>59</v>
      </c>
      <c r="U54" s="150" t="s">
        <v>60</v>
      </c>
      <c r="V54" s="150" t="s">
        <v>61</v>
      </c>
      <c r="W54" s="150" t="s">
        <v>62</v>
      </c>
      <c r="X54" s="150" t="s">
        <v>75</v>
      </c>
      <c r="Y54" s="150" t="s">
        <v>63</v>
      </c>
      <c r="Z54" s="150">
        <f t="shared" si="0"/>
        <v>100</v>
      </c>
      <c r="AA54" s="150" t="str">
        <f t="shared" si="6"/>
        <v>Fuerte</v>
      </c>
      <c r="AB54" s="150" t="s">
        <v>141</v>
      </c>
      <c r="AC54" s="152">
        <f t="shared" si="2"/>
        <v>200</v>
      </c>
      <c r="AD54" s="153" t="str">
        <f t="shared" si="3"/>
        <v>Fuerte</v>
      </c>
      <c r="AE54" s="430">
        <f>(IF(AD54="Fuerte",100,IF(AD54="Moderado",50,0))+IF(AD55="Fuerte",100,IF(AD55="Moderado",50,0))+IF(AD56="Fuerte",100,IF(AD56="Moderado",50,0))+IF(AD57="Fuerte",100,IF(AD57="Moderado",50,0)))/4</f>
        <v>100</v>
      </c>
      <c r="AF54" s="437" t="str">
        <f>IF(AE54=100,"Fuerte",IF(OR(AE54=99,AE54&gt;=50),"Moderado","Débil"))</f>
        <v>Fuerte</v>
      </c>
      <c r="AG54" s="437" t="s">
        <v>150</v>
      </c>
      <c r="AH54" s="437" t="s">
        <v>152</v>
      </c>
      <c r="AI54" s="429" t="str">
        <f>VLOOKUP(IF(DE54=0,DE54+1,IF(DE54=-1,DE54+2,DE54)),[9]Validacion!$J$15:$K$19,2,FALSE)</f>
        <v>Rara Vez</v>
      </c>
      <c r="AJ54" s="437" t="str">
        <f>VLOOKUP(IF(DG54=0,DG54+1,DG54),[9]Validacion!$J$23:$K$27,2,FALSE)</f>
        <v>Mayor</v>
      </c>
      <c r="AK54" s="437" t="str">
        <f>INDEX([9]Validacion!$C$15:$G$19,IF(DE54=0,DE54+1,IF(DE54=-1,DE54+2,'Mapa de Riesgos'!DE54:DE57)),IF(DG54=0,DG54+1,'Mapa de Riesgos'!DG54:DG57))</f>
        <v>Alta</v>
      </c>
      <c r="AL54" s="437" t="s">
        <v>226</v>
      </c>
      <c r="AM54" s="115" t="s">
        <v>515</v>
      </c>
      <c r="AN54" s="115" t="s">
        <v>516</v>
      </c>
      <c r="AO54" s="115" t="s">
        <v>517</v>
      </c>
      <c r="AP54" s="84">
        <v>43467</v>
      </c>
      <c r="AQ54" s="84">
        <v>43830</v>
      </c>
      <c r="AR54" s="93" t="s">
        <v>518</v>
      </c>
      <c r="AS54" s="20"/>
      <c r="AT54" s="20"/>
      <c r="AU54" s="93"/>
      <c r="AV54" s="93"/>
      <c r="AW54" s="90"/>
      <c r="AX54" s="86"/>
      <c r="AY54" s="424"/>
      <c r="AZ54" s="94"/>
      <c r="BA54" s="424"/>
      <c r="BB54" s="91"/>
      <c r="BC54" s="91"/>
      <c r="BD54" s="118"/>
      <c r="BE54" s="118"/>
      <c r="BF54" s="118"/>
      <c r="BG54" s="118"/>
      <c r="BH54" s="118"/>
      <c r="BI54" s="118"/>
      <c r="BJ54" s="118"/>
      <c r="BK54" s="118"/>
      <c r="BL54" s="118"/>
      <c r="BM54" s="118"/>
      <c r="BN54" s="118"/>
      <c r="BO54" s="118"/>
      <c r="BP54" s="118"/>
      <c r="BQ54" s="118"/>
      <c r="BR54" s="118"/>
      <c r="BS54" s="118"/>
      <c r="BT54" s="118"/>
      <c r="BU54" s="118"/>
      <c r="BV54" s="118"/>
      <c r="BW54" s="118"/>
      <c r="BX54" s="118"/>
      <c r="BY54" s="118"/>
      <c r="BZ54" s="118"/>
      <c r="CA54" s="118"/>
      <c r="CB54" s="118"/>
      <c r="CC54" s="93"/>
      <c r="CD54" s="93"/>
      <c r="CE54" s="93"/>
      <c r="CF54" s="93"/>
      <c r="CG54" s="93"/>
      <c r="CH54" s="93"/>
      <c r="CI54" s="93"/>
      <c r="CJ54" s="93"/>
      <c r="CK54" s="93"/>
      <c r="CY54" s="424">
        <f>VLOOKUP(N54,[9]Validacion!$I$15:$M$19,2,FALSE)</f>
        <v>1</v>
      </c>
      <c r="CZ54" s="424">
        <f>VLOOKUP(O54,[9]Validacion!$I$23:$J$27,2,FALSE)</f>
        <v>4</v>
      </c>
      <c r="DD54" s="424">
        <f>VLOOKUP($N54,[9]Validacion!$I$15:$M$19,2,FALSE)</f>
        <v>1</v>
      </c>
      <c r="DE54" s="424">
        <f>IF(AF54="Fuerte",DD54-2,IF(AND(AF54="Moderado",AG54="Directamente",AH54="Directamente"),DD54-1,IF(AND(AF54="Moderado",AG54="No Disminuye",AH54="Directamente"),DD54,IF(AND(AF54="Moderado",AG54="Directamente",AH54="No Disminuye"),DD54-1,DD54))))</f>
        <v>-1</v>
      </c>
      <c r="DF54" s="424">
        <f>VLOOKUP($O54,[9]Validacion!$I$23:$J$27,2,FALSE)</f>
        <v>4</v>
      </c>
      <c r="DG54" s="427">
        <f>IF(AF54="Fuerte",DF54,IF(AND(AF54="Moderado",AG54="Directamente",AH54="Directamente"),DF54-1,IF(AND(AF54="Moderado",AG54="No Disminuye",AH54="Directamente"),DF54-1,IF(AND(AF54="Moderado",AG54="Directamente",AH54="No Disminuye"),DF54,DF54))))</f>
        <v>4</v>
      </c>
    </row>
    <row r="55" spans="1:111" ht="115.5" customHeight="1" x14ac:dyDescent="0.25">
      <c r="A55" s="422"/>
      <c r="B55" s="422"/>
      <c r="C55" s="422"/>
      <c r="D55" s="442"/>
      <c r="E55" s="443"/>
      <c r="F55" s="443"/>
      <c r="L55" s="435"/>
      <c r="M55" s="443"/>
      <c r="N55" s="437"/>
      <c r="O55" s="437"/>
      <c r="P55" s="437"/>
      <c r="Q55" s="115" t="s">
        <v>519</v>
      </c>
      <c r="R55" s="150" t="s">
        <v>158</v>
      </c>
      <c r="S55" s="151" t="s">
        <v>58</v>
      </c>
      <c r="T55" s="150" t="s">
        <v>59</v>
      </c>
      <c r="U55" s="150" t="s">
        <v>60</v>
      </c>
      <c r="V55" s="150" t="s">
        <v>61</v>
      </c>
      <c r="W55" s="150" t="s">
        <v>62</v>
      </c>
      <c r="X55" s="150" t="s">
        <v>75</v>
      </c>
      <c r="Y55" s="150" t="s">
        <v>63</v>
      </c>
      <c r="Z55" s="150">
        <f t="shared" si="0"/>
        <v>100</v>
      </c>
      <c r="AA55" s="150" t="str">
        <f t="shared" si="6"/>
        <v>Fuerte</v>
      </c>
      <c r="AB55" s="150" t="s">
        <v>141</v>
      </c>
      <c r="AC55" s="152">
        <f t="shared" si="2"/>
        <v>200</v>
      </c>
      <c r="AD55" s="153" t="str">
        <f t="shared" si="3"/>
        <v>Fuerte</v>
      </c>
      <c r="AE55" s="430"/>
      <c r="AF55" s="437"/>
      <c r="AG55" s="437"/>
      <c r="AH55" s="437"/>
      <c r="AI55" s="429"/>
      <c r="AJ55" s="437"/>
      <c r="AK55" s="437"/>
      <c r="AL55" s="437"/>
      <c r="AM55" s="115" t="s">
        <v>520</v>
      </c>
      <c r="AN55" s="115" t="s">
        <v>521</v>
      </c>
      <c r="AO55" s="115" t="s">
        <v>517</v>
      </c>
      <c r="AP55" s="84">
        <v>43467</v>
      </c>
      <c r="AQ55" s="84">
        <v>43830</v>
      </c>
      <c r="AR55" s="93" t="s">
        <v>522</v>
      </c>
      <c r="AS55" s="140"/>
      <c r="AT55" s="140"/>
      <c r="AU55" s="93"/>
      <c r="AV55" s="93"/>
      <c r="AW55" s="90"/>
      <c r="AX55" s="86"/>
      <c r="AY55" s="425"/>
      <c r="AZ55" s="95"/>
      <c r="BA55" s="425"/>
      <c r="BB55" s="99"/>
      <c r="BC55" s="99"/>
      <c r="BD55" s="118"/>
      <c r="BE55" s="118"/>
      <c r="BF55" s="118"/>
      <c r="BG55" s="118"/>
      <c r="BH55" s="118"/>
      <c r="BI55" s="118"/>
      <c r="BJ55" s="118"/>
      <c r="BK55" s="118"/>
      <c r="BL55" s="118"/>
      <c r="BM55" s="118"/>
      <c r="BN55" s="118"/>
      <c r="BO55" s="118"/>
      <c r="BP55" s="118"/>
      <c r="BQ55" s="118"/>
      <c r="BR55" s="118"/>
      <c r="BS55" s="118"/>
      <c r="BT55" s="118"/>
      <c r="BU55" s="118"/>
      <c r="BV55" s="118"/>
      <c r="BW55" s="118"/>
      <c r="BX55" s="118"/>
      <c r="BY55" s="118"/>
      <c r="BZ55" s="118"/>
      <c r="CA55" s="118"/>
      <c r="CB55" s="118"/>
      <c r="CC55" s="93"/>
      <c r="CD55" s="93"/>
      <c r="CE55" s="93"/>
      <c r="CF55" s="93"/>
      <c r="CG55" s="93"/>
      <c r="CH55" s="93"/>
      <c r="CI55" s="93"/>
      <c r="CJ55" s="93"/>
      <c r="CK55" s="93"/>
      <c r="CY55" s="425"/>
      <c r="CZ55" s="425"/>
      <c r="DD55" s="425"/>
      <c r="DE55" s="425"/>
      <c r="DF55" s="425"/>
      <c r="DG55" s="427"/>
    </row>
    <row r="56" spans="1:111" ht="92.25" customHeight="1" x14ac:dyDescent="0.25">
      <c r="A56" s="422"/>
      <c r="B56" s="422"/>
      <c r="C56" s="422"/>
      <c r="D56" s="442"/>
      <c r="E56" s="443"/>
      <c r="F56" s="443"/>
      <c r="L56" s="435"/>
      <c r="M56" s="443"/>
      <c r="N56" s="437"/>
      <c r="O56" s="437"/>
      <c r="P56" s="437"/>
      <c r="Q56" s="115" t="s">
        <v>523</v>
      </c>
      <c r="R56" s="150" t="s">
        <v>158</v>
      </c>
      <c r="S56" s="151" t="s">
        <v>58</v>
      </c>
      <c r="T56" s="150" t="s">
        <v>59</v>
      </c>
      <c r="U56" s="150" t="s">
        <v>60</v>
      </c>
      <c r="V56" s="150" t="s">
        <v>61</v>
      </c>
      <c r="W56" s="150" t="s">
        <v>62</v>
      </c>
      <c r="X56" s="150" t="s">
        <v>75</v>
      </c>
      <c r="Y56" s="150" t="s">
        <v>63</v>
      </c>
      <c r="Z56" s="150">
        <f t="shared" si="0"/>
        <v>100</v>
      </c>
      <c r="AA56" s="150" t="str">
        <f t="shared" si="6"/>
        <v>Fuerte</v>
      </c>
      <c r="AB56" s="150" t="s">
        <v>141</v>
      </c>
      <c r="AC56" s="152">
        <f t="shared" si="2"/>
        <v>200</v>
      </c>
      <c r="AD56" s="153" t="str">
        <f t="shared" si="3"/>
        <v>Fuerte</v>
      </c>
      <c r="AE56" s="430"/>
      <c r="AF56" s="437"/>
      <c r="AG56" s="437"/>
      <c r="AH56" s="437"/>
      <c r="AI56" s="429"/>
      <c r="AJ56" s="437"/>
      <c r="AK56" s="437"/>
      <c r="AL56" s="437"/>
      <c r="AM56" s="115" t="s">
        <v>524</v>
      </c>
      <c r="AN56" s="115" t="s">
        <v>525</v>
      </c>
      <c r="AO56" s="115" t="s">
        <v>517</v>
      </c>
      <c r="AP56" s="84">
        <v>43467</v>
      </c>
      <c r="AQ56" s="84">
        <v>43830</v>
      </c>
      <c r="AR56" s="93" t="s">
        <v>526</v>
      </c>
      <c r="AS56" s="438"/>
      <c r="AT56" s="440"/>
      <c r="AU56" s="93"/>
      <c r="AV56" s="93"/>
      <c r="AW56" s="90"/>
      <c r="AX56" s="86"/>
      <c r="AY56" s="425"/>
      <c r="AZ56" s="95"/>
      <c r="BA56" s="425"/>
      <c r="BB56" s="99"/>
      <c r="BC56" s="99"/>
      <c r="BD56" s="118"/>
      <c r="BE56" s="118"/>
      <c r="BF56" s="118"/>
      <c r="BG56" s="118"/>
      <c r="BH56" s="118"/>
      <c r="BI56" s="118"/>
      <c r="BJ56" s="118"/>
      <c r="BK56" s="118"/>
      <c r="BL56" s="118"/>
      <c r="BM56" s="118"/>
      <c r="BN56" s="118"/>
      <c r="BO56" s="118"/>
      <c r="BP56" s="118"/>
      <c r="BQ56" s="118"/>
      <c r="BR56" s="118"/>
      <c r="BS56" s="118"/>
      <c r="BT56" s="118"/>
      <c r="BU56" s="118"/>
      <c r="BV56" s="118"/>
      <c r="BW56" s="118"/>
      <c r="BX56" s="118"/>
      <c r="BY56" s="118"/>
      <c r="BZ56" s="118"/>
      <c r="CA56" s="118"/>
      <c r="CB56" s="118"/>
      <c r="CC56" s="93"/>
      <c r="CD56" s="93"/>
      <c r="CE56" s="93"/>
      <c r="CF56" s="93"/>
      <c r="CG56" s="93"/>
      <c r="CH56" s="93"/>
      <c r="CI56" s="93"/>
      <c r="CJ56" s="93"/>
      <c r="CK56" s="93"/>
      <c r="CY56" s="425"/>
      <c r="CZ56" s="425"/>
      <c r="DD56" s="425"/>
      <c r="DE56" s="425"/>
      <c r="DF56" s="425"/>
      <c r="DG56" s="427"/>
    </row>
    <row r="57" spans="1:111" ht="84" customHeight="1" x14ac:dyDescent="0.25">
      <c r="A57" s="422"/>
      <c r="B57" s="422"/>
      <c r="C57" s="422"/>
      <c r="D57" s="442"/>
      <c r="E57" s="443"/>
      <c r="F57" s="443"/>
      <c r="L57" s="435"/>
      <c r="M57" s="443"/>
      <c r="N57" s="437"/>
      <c r="O57" s="437"/>
      <c r="P57" s="437"/>
      <c r="Q57" s="115" t="s">
        <v>527</v>
      </c>
      <c r="R57" s="150" t="s">
        <v>158</v>
      </c>
      <c r="S57" s="151" t="s">
        <v>58</v>
      </c>
      <c r="T57" s="150" t="s">
        <v>59</v>
      </c>
      <c r="U57" s="150" t="s">
        <v>60</v>
      </c>
      <c r="V57" s="150" t="s">
        <v>61</v>
      </c>
      <c r="W57" s="150" t="s">
        <v>62</v>
      </c>
      <c r="X57" s="150" t="s">
        <v>75</v>
      </c>
      <c r="Y57" s="150" t="s">
        <v>63</v>
      </c>
      <c r="Z57" s="150">
        <f t="shared" si="0"/>
        <v>100</v>
      </c>
      <c r="AA57" s="150" t="str">
        <f t="shared" si="6"/>
        <v>Fuerte</v>
      </c>
      <c r="AB57" s="150" t="s">
        <v>141</v>
      </c>
      <c r="AC57" s="152">
        <f t="shared" si="2"/>
        <v>200</v>
      </c>
      <c r="AD57" s="153" t="str">
        <f t="shared" si="3"/>
        <v>Fuerte</v>
      </c>
      <c r="AE57" s="430"/>
      <c r="AF57" s="437"/>
      <c r="AG57" s="437"/>
      <c r="AH57" s="437"/>
      <c r="AI57" s="429"/>
      <c r="AJ57" s="437"/>
      <c r="AK57" s="437"/>
      <c r="AL57" s="437"/>
      <c r="AM57" s="115" t="s">
        <v>528</v>
      </c>
      <c r="AN57" s="115" t="s">
        <v>529</v>
      </c>
      <c r="AO57" s="115" t="s">
        <v>517</v>
      </c>
      <c r="AP57" s="84">
        <v>43467</v>
      </c>
      <c r="AQ57" s="84">
        <v>43830</v>
      </c>
      <c r="AR57" s="93" t="s">
        <v>530</v>
      </c>
      <c r="AS57" s="439"/>
      <c r="AT57" s="441"/>
      <c r="AU57" s="93"/>
      <c r="AV57" s="93"/>
      <c r="AW57" s="90"/>
      <c r="AX57" s="86"/>
      <c r="AY57" s="426"/>
      <c r="AZ57" s="96"/>
      <c r="BA57" s="426"/>
      <c r="BB57" s="92"/>
      <c r="BC57" s="92"/>
      <c r="BD57" s="118"/>
      <c r="BE57" s="118"/>
      <c r="BF57" s="118"/>
      <c r="BG57" s="118"/>
      <c r="BH57" s="118"/>
      <c r="BI57" s="118"/>
      <c r="BJ57" s="118"/>
      <c r="BK57" s="118"/>
      <c r="BL57" s="118"/>
      <c r="BM57" s="118"/>
      <c r="BN57" s="118"/>
      <c r="BO57" s="118"/>
      <c r="BP57" s="118"/>
      <c r="BQ57" s="118"/>
      <c r="BR57" s="118"/>
      <c r="BS57" s="118"/>
      <c r="BT57" s="118"/>
      <c r="BU57" s="118"/>
      <c r="BV57" s="118"/>
      <c r="BW57" s="118"/>
      <c r="BX57" s="118"/>
      <c r="BY57" s="118"/>
      <c r="BZ57" s="118"/>
      <c r="CA57" s="118"/>
      <c r="CB57" s="118"/>
      <c r="CC57" s="93"/>
      <c r="CD57" s="93"/>
      <c r="CE57" s="93"/>
      <c r="CF57" s="93"/>
      <c r="CG57" s="93"/>
      <c r="CH57" s="93"/>
      <c r="CI57" s="93"/>
      <c r="CJ57" s="93"/>
      <c r="CK57" s="93"/>
      <c r="CM57" s="124"/>
      <c r="CY57" s="426"/>
      <c r="CZ57" s="426"/>
      <c r="DD57" s="425"/>
      <c r="DE57" s="425"/>
      <c r="DF57" s="425"/>
      <c r="DG57" s="427"/>
    </row>
    <row r="58" spans="1:111" ht="129" customHeight="1" x14ac:dyDescent="0.25">
      <c r="A58" s="422" t="s">
        <v>53</v>
      </c>
      <c r="B58" s="422" t="s">
        <v>27</v>
      </c>
      <c r="C58" s="422" t="s">
        <v>27</v>
      </c>
      <c r="D58" s="436" t="s">
        <v>220</v>
      </c>
      <c r="E58" s="422" t="s">
        <v>531</v>
      </c>
      <c r="F58" s="422" t="s">
        <v>532</v>
      </c>
      <c r="L58" s="422" t="s">
        <v>533</v>
      </c>
      <c r="M58" s="435" t="s">
        <v>534</v>
      </c>
      <c r="N58" s="429" t="s">
        <v>9</v>
      </c>
      <c r="O58" s="429" t="s">
        <v>14</v>
      </c>
      <c r="P58" s="429" t="str">
        <f>INDEX([9]Validacion!$C$15:$G$19,'Mapa de Riesgos'!CY58:CY59,'Mapa de Riesgos'!CZ58:CZ59)</f>
        <v>Extrema</v>
      </c>
      <c r="Q58" s="93" t="s">
        <v>535</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429">
        <f>(IF(AD58="Fuerte",100,IF(AD58="Moderado",50,0))+IF(AD59="Fuerte",100,IF(AD59="Moderado",50,0)))/2</f>
        <v>100</v>
      </c>
      <c r="AF58" s="429" t="str">
        <f>IF(AE58=100,"Fuerte",IF(OR(AE58=99,AE58&gt;=50),"Moderado","Débil"))</f>
        <v>Fuerte</v>
      </c>
      <c r="AG58" s="429" t="s">
        <v>150</v>
      </c>
      <c r="AH58" s="429" t="s">
        <v>152</v>
      </c>
      <c r="AI58" s="429" t="str">
        <f>VLOOKUP(IF(DE58=0,DE58+1,DE58),[9]Validacion!$J$15:$K$19,2,FALSE)</f>
        <v>Rara Vez</v>
      </c>
      <c r="AJ58" s="429" t="str">
        <f>VLOOKUP(IF(DG58=0,DG58+1,DG58),[9]Validacion!$J$23:$K$27,2,FALSE)</f>
        <v>Mayor</v>
      </c>
      <c r="AK58" s="429" t="str">
        <f>INDEX([9]Validacion!$C$15:$G$19,IF(DE58=0,DE58+1,'Mapa de Riesgos'!DE58:DE59),IF(DG58=0,DG58+1,'Mapa de Riesgos'!DG58:DG59))</f>
        <v>Alta</v>
      </c>
      <c r="AL58" s="429" t="s">
        <v>226</v>
      </c>
      <c r="AM58" s="115" t="s">
        <v>536</v>
      </c>
      <c r="AN58" s="93" t="s">
        <v>537</v>
      </c>
      <c r="AO58" s="93" t="s">
        <v>538</v>
      </c>
      <c r="AP58" s="84">
        <v>43467</v>
      </c>
      <c r="AQ58" s="84">
        <v>43830</v>
      </c>
      <c r="AR58" s="93" t="s">
        <v>539</v>
      </c>
      <c r="AS58" s="20"/>
      <c r="AT58" s="20"/>
      <c r="AU58" s="93"/>
      <c r="AV58" s="93"/>
      <c r="AW58" s="120"/>
      <c r="AX58" s="86"/>
      <c r="AY58" s="433"/>
      <c r="AZ58" s="154"/>
      <c r="BA58" s="424"/>
      <c r="BB58" s="91"/>
      <c r="BC58" s="91"/>
      <c r="BD58" s="118"/>
      <c r="BE58" s="118"/>
      <c r="BF58" s="118"/>
      <c r="BG58" s="118"/>
      <c r="BH58" s="118"/>
      <c r="BI58" s="118"/>
      <c r="BJ58" s="118"/>
      <c r="BK58" s="118"/>
      <c r="BL58" s="118"/>
      <c r="BM58" s="118"/>
      <c r="BN58" s="118"/>
      <c r="BO58" s="118"/>
      <c r="BP58" s="118"/>
      <c r="BQ58" s="118"/>
      <c r="BR58" s="118"/>
      <c r="BS58" s="118"/>
      <c r="BT58" s="118"/>
      <c r="BU58" s="118"/>
      <c r="BV58" s="118"/>
      <c r="BW58" s="118"/>
      <c r="BX58" s="118"/>
      <c r="BY58" s="118"/>
      <c r="BZ58" s="118"/>
      <c r="CA58" s="118"/>
      <c r="CB58" s="118"/>
      <c r="CC58" s="93"/>
      <c r="CD58" s="93"/>
      <c r="CE58" s="93"/>
      <c r="CF58" s="93"/>
      <c r="CG58" s="93"/>
      <c r="CH58" s="93"/>
      <c r="CI58" s="93"/>
      <c r="CJ58" s="93"/>
      <c r="CK58" s="93"/>
      <c r="CY58" s="424">
        <f>VLOOKUP(N58,[9]Validacion!$I$15:$M$19,2,FALSE)</f>
        <v>3</v>
      </c>
      <c r="CZ58" s="424">
        <f>VLOOKUP(O58,[9]Validacion!$I$23:$J$27,2,FALSE)</f>
        <v>4</v>
      </c>
      <c r="DD58" s="424">
        <f>VLOOKUP($N58,[9]Validacion!$I$15:$M$19,2,FALSE)</f>
        <v>3</v>
      </c>
      <c r="DE58" s="424">
        <f>IF(AF58="Fuerte",DD58-2,IF(AND(AF58="Moderado",AG58="Directamente",AH58="Directamente"),DD58-1,IF(AND(AF58="Moderado",AG58="No Disminuye",AH58="Directamente"),DD58,IF(AND(AF58="Moderado",AG58="Directamente",AH58="No Disminuye"),DD58-1,DD58))))</f>
        <v>1</v>
      </c>
      <c r="DF58" s="424">
        <f>VLOOKUP($O58,[9]Validacion!$I$23:$J$27,2,FALSE)</f>
        <v>4</v>
      </c>
      <c r="DG58" s="427">
        <f>IF(AF58="Fuerte",DF58,IF(AND(AF58="Moderado",AG58="Directamente",AH58="Directamente"),DF58-1,IF(AND(AF58="Moderado",AG58="No Disminuye",AH58="Directamente"),DF58-1,IF(AND(AF58="Moderado",AG58="Directamente",AH58="No Disminuye"),DF58,DF58))))</f>
        <v>4</v>
      </c>
    </row>
    <row r="59" spans="1:111" ht="129" customHeight="1" thickBot="1" x14ac:dyDescent="0.3">
      <c r="A59" s="422"/>
      <c r="B59" s="422"/>
      <c r="C59" s="422"/>
      <c r="D59" s="436"/>
      <c r="E59" s="422"/>
      <c r="F59" s="422"/>
      <c r="L59" s="422"/>
      <c r="M59" s="435"/>
      <c r="N59" s="429"/>
      <c r="O59" s="429"/>
      <c r="P59" s="429"/>
      <c r="Q59" s="93" t="s">
        <v>540</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429"/>
      <c r="AF59" s="429"/>
      <c r="AG59" s="429"/>
      <c r="AH59" s="429"/>
      <c r="AI59" s="429"/>
      <c r="AJ59" s="429"/>
      <c r="AK59" s="429"/>
      <c r="AL59" s="429"/>
      <c r="AM59" s="115" t="s">
        <v>541</v>
      </c>
      <c r="AN59" s="93" t="s">
        <v>542</v>
      </c>
      <c r="AO59" s="93" t="s">
        <v>538</v>
      </c>
      <c r="AP59" s="84">
        <v>43467</v>
      </c>
      <c r="AQ59" s="84">
        <v>43830</v>
      </c>
      <c r="AR59" s="93" t="s">
        <v>342</v>
      </c>
      <c r="AS59" s="155"/>
      <c r="AT59" s="155"/>
      <c r="AU59" s="93"/>
      <c r="AV59" s="93"/>
      <c r="AW59" s="138"/>
      <c r="AX59" s="86"/>
      <c r="AY59" s="434"/>
      <c r="AZ59" s="156"/>
      <c r="BA59" s="426"/>
      <c r="BB59" s="92"/>
      <c r="BC59" s="92"/>
      <c r="BD59" s="118"/>
      <c r="BE59" s="118"/>
      <c r="BF59" s="118"/>
      <c r="BG59" s="118"/>
      <c r="BH59" s="118"/>
      <c r="BI59" s="118"/>
      <c r="BJ59" s="118"/>
      <c r="BK59" s="118"/>
      <c r="BL59" s="118"/>
      <c r="BM59" s="118"/>
      <c r="BN59" s="118"/>
      <c r="BO59" s="118"/>
      <c r="BP59" s="118"/>
      <c r="BQ59" s="118"/>
      <c r="BR59" s="118"/>
      <c r="BS59" s="118"/>
      <c r="BT59" s="118"/>
      <c r="BU59" s="118"/>
      <c r="BV59" s="118"/>
      <c r="BW59" s="118"/>
      <c r="BX59" s="118"/>
      <c r="BY59" s="118"/>
      <c r="BZ59" s="118"/>
      <c r="CA59" s="118"/>
      <c r="CB59" s="118"/>
      <c r="CC59" s="93"/>
      <c r="CD59" s="93"/>
      <c r="CE59" s="93"/>
      <c r="CF59" s="93"/>
      <c r="CG59" s="93"/>
      <c r="CH59" s="93"/>
      <c r="CI59" s="93"/>
      <c r="CJ59" s="93"/>
      <c r="CK59" s="93"/>
      <c r="CY59" s="426"/>
      <c r="CZ59" s="426"/>
      <c r="DD59" s="425"/>
      <c r="DE59" s="425"/>
      <c r="DF59" s="425"/>
      <c r="DG59" s="427"/>
    </row>
    <row r="60" spans="1:111" ht="174" customHeight="1" thickBot="1" x14ac:dyDescent="0.3">
      <c r="A60" s="422" t="s">
        <v>26</v>
      </c>
      <c r="B60" s="422" t="s">
        <v>196</v>
      </c>
      <c r="C60" s="422" t="s">
        <v>196</v>
      </c>
      <c r="D60" s="431" t="s">
        <v>156</v>
      </c>
      <c r="E60" s="422" t="s">
        <v>543</v>
      </c>
      <c r="F60" s="432" t="s">
        <v>544</v>
      </c>
      <c r="L60" s="432" t="s">
        <v>545</v>
      </c>
      <c r="M60" s="432" t="s">
        <v>546</v>
      </c>
      <c r="N60" s="429" t="s">
        <v>9</v>
      </c>
      <c r="O60" s="429" t="s">
        <v>14</v>
      </c>
      <c r="P60" s="429" t="str">
        <f>INDEX([9]Validacion!$C$15:$G$19,'Mapa de Riesgos'!CY60:CY62,'Mapa de Riesgos'!CZ60:CZ62)</f>
        <v>Extrema</v>
      </c>
      <c r="Q60" s="115" t="s">
        <v>547</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3" t="str">
        <f>IF(AND(AA60="Moderado",AB60="Moderado",AC60=100),"Moderado",IF(AC60=200,"Fuerte",IF(OR(AC60=150,),"Moderado","Débil")))</f>
        <v>Fuerte</v>
      </c>
      <c r="AE60" s="430">
        <f>(IF(AD60="Fuerte",100,IF(AD60="Moderado",50,0))+IF(AD61="Fuerte",100,IF(AD61="Moderado",50,0))+IF(AD62="Fuerte",100,IF(AD62="Moderado",50,0)))/3</f>
        <v>100</v>
      </c>
      <c r="AF60" s="429" t="str">
        <f>IF(AE60=100,"Fuerte",IF(OR(AE60=99,AE60&gt;=50),"Moderado","Débil"))</f>
        <v>Fuerte</v>
      </c>
      <c r="AG60" s="429" t="s">
        <v>150</v>
      </c>
      <c r="AH60" s="429" t="s">
        <v>152</v>
      </c>
      <c r="AI60" s="429" t="str">
        <f>VLOOKUP(IF(DE60=0,DE60+1,DE60),[9]Validacion!$J$15:$K$19,2,FALSE)</f>
        <v>Rara Vez</v>
      </c>
      <c r="AJ60" s="429" t="str">
        <f>VLOOKUP(IF(DG60=0,DG60+1,DG60),[9]Validacion!$J$23:$K$27,2,FALSE)</f>
        <v>Mayor</v>
      </c>
      <c r="AK60" s="429" t="str">
        <f>INDEX([9]Validacion!$C$15:$G$19,IF(DE60=0,DE60+1,'Mapa de Riesgos'!DE60:DE62),IF(DG60=0,DG60+1,'Mapa de Riesgos'!DG60:DG62))</f>
        <v>Alta</v>
      </c>
      <c r="AL60" s="429" t="s">
        <v>226</v>
      </c>
      <c r="AM60" s="93" t="s">
        <v>548</v>
      </c>
      <c r="AN60" s="93" t="s">
        <v>549</v>
      </c>
      <c r="AO60" s="93" t="s">
        <v>26</v>
      </c>
      <c r="AP60" s="84">
        <v>43467</v>
      </c>
      <c r="AQ60" s="84">
        <v>43830</v>
      </c>
      <c r="AR60" s="93" t="s">
        <v>550</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424">
        <f>VLOOKUP($N60,[9]Validacion!$I$15:$M$19,2,FALSE)</f>
        <v>3</v>
      </c>
      <c r="CZ60" s="424">
        <f>VLOOKUP($O60,[9]Validacion!$I$23:$J$27,2,FALSE)</f>
        <v>4</v>
      </c>
      <c r="DD60" s="424">
        <f>VLOOKUP($N60,[9]Validacion!$I$15:$M$19,2,FALSE)</f>
        <v>3</v>
      </c>
      <c r="DE60" s="424">
        <f>IF(AF60="Fuerte",DD60-2,IF(AND(AF60="Moderado",AG60="Directamente",AH60="Directamente"),DD60-1,IF(AND(AF60="Moderado",AG60="No Disminuye",AH60="Directamente"),DD60,IF(AND(AF60="Moderado",AG60="Directamente",AH60="No Disminuye"),DD60-1,DD60))))</f>
        <v>1</v>
      </c>
      <c r="DF60" s="424">
        <f>VLOOKUP($O60,[9]Validacion!$I$23:$J$27,2,FALSE)</f>
        <v>4</v>
      </c>
      <c r="DG60" s="427">
        <f>IF(AF60="Fuerte",DF60,IF(AND(AF60="Moderado",AG60="Directamente",AH60="Directamente"),DF60-1,IF(AND(AF60="Moderado",AG60="No Disminuye",AH60="Directamente"),DF60-1,IF(AND(AF60="Moderado",AG60="Directamente",AH60="No Disminuye"),DF60,DF60))))</f>
        <v>4</v>
      </c>
    </row>
    <row r="61" spans="1:111" ht="145.5" customHeight="1" x14ac:dyDescent="0.25">
      <c r="A61" s="422"/>
      <c r="B61" s="422"/>
      <c r="C61" s="422"/>
      <c r="D61" s="431"/>
      <c r="E61" s="422"/>
      <c r="F61" s="432"/>
      <c r="L61" s="432"/>
      <c r="M61" s="432"/>
      <c r="N61" s="429"/>
      <c r="O61" s="429"/>
      <c r="P61" s="429"/>
      <c r="Q61" s="115" t="s">
        <v>551</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3" t="str">
        <f>IF(AND(AA61="Moderado",AB61="Moderado",AC61=100),"Moderado",IF(AC61=200,"Fuerte",IF(OR(AC61=150,),"Moderado","Débil")))</f>
        <v>Fuerte</v>
      </c>
      <c r="AE61" s="430"/>
      <c r="AF61" s="429"/>
      <c r="AG61" s="429"/>
      <c r="AH61" s="429"/>
      <c r="AI61" s="429"/>
      <c r="AJ61" s="429"/>
      <c r="AK61" s="429"/>
      <c r="AL61" s="429"/>
      <c r="AM61" s="93" t="s">
        <v>552</v>
      </c>
      <c r="AN61" s="93" t="s">
        <v>542</v>
      </c>
      <c r="AO61" s="93" t="s">
        <v>26</v>
      </c>
      <c r="AP61" s="84">
        <v>43467</v>
      </c>
      <c r="AQ61" s="84">
        <v>43830</v>
      </c>
      <c r="AR61" s="93" t="s">
        <v>553</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7"/>
      <c r="CY61" s="425"/>
      <c r="CZ61" s="425"/>
      <c r="DD61" s="425"/>
      <c r="DE61" s="425"/>
      <c r="DF61" s="425"/>
      <c r="DG61" s="427"/>
    </row>
    <row r="62" spans="1:111" ht="82.5" customHeight="1" x14ac:dyDescent="0.25">
      <c r="A62" s="422"/>
      <c r="B62" s="422"/>
      <c r="C62" s="422"/>
      <c r="D62" s="431"/>
      <c r="E62" s="422"/>
      <c r="F62" s="432"/>
      <c r="L62" s="432"/>
      <c r="M62" s="432"/>
      <c r="N62" s="429"/>
      <c r="O62" s="429"/>
      <c r="P62" s="429"/>
      <c r="Q62" s="93" t="s">
        <v>554</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3" t="str">
        <f t="shared" ref="AD62" si="8">IF(AND(AA62="Moderado",AB62="Moderado",AC62=100),"Moderado",IF(AC62=200,"Fuerte",IF(OR(AC62=150,),"Moderado","Débil")))</f>
        <v>Fuerte</v>
      </c>
      <c r="AE62" s="430"/>
      <c r="AF62" s="429"/>
      <c r="AG62" s="429"/>
      <c r="AH62" s="429"/>
      <c r="AI62" s="429"/>
      <c r="AJ62" s="429"/>
      <c r="AK62" s="429"/>
      <c r="AL62" s="429"/>
      <c r="AM62" s="93" t="s">
        <v>555</v>
      </c>
      <c r="AN62" s="93" t="s">
        <v>556</v>
      </c>
      <c r="AO62" s="93" t="s">
        <v>26</v>
      </c>
      <c r="AP62" s="84">
        <v>43467</v>
      </c>
      <c r="AQ62" s="84">
        <v>43830</v>
      </c>
      <c r="AR62" s="93" t="s">
        <v>557</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426"/>
      <c r="CZ62" s="426"/>
      <c r="DD62" s="426"/>
      <c r="DE62" s="426"/>
      <c r="DF62" s="426"/>
      <c r="DG62" s="427"/>
    </row>
    <row r="63" spans="1:111" ht="26.25" customHeight="1" x14ac:dyDescent="0.25"/>
    <row r="64" spans="1:111" ht="26.25" customHeight="1" x14ac:dyDescent="0.25"/>
    <row r="65" spans="1:129" ht="33" customHeight="1" x14ac:dyDescent="0.25">
      <c r="D65" s="428" t="s">
        <v>42</v>
      </c>
      <c r="E65" s="428"/>
      <c r="F65" s="428"/>
      <c r="L65" s="14"/>
      <c r="M65" s="15"/>
    </row>
    <row r="66" spans="1:129" s="102" customFormat="1" ht="3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1"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1"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1"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 ref="DW3:DW4"/>
    <mergeCell ref="DX3:DX4"/>
    <mergeCell ref="DY3:DY4"/>
    <mergeCell ref="F5:AK6"/>
    <mergeCell ref="AL5:AR6"/>
    <mergeCell ref="CC5:CK5"/>
    <mergeCell ref="AS6:BA6"/>
    <mergeCell ref="BB6:BJ6"/>
    <mergeCell ref="BK6:BS6"/>
    <mergeCell ref="AF8:AF9"/>
    <mergeCell ref="AG8:AG9"/>
    <mergeCell ref="AH8:AH9"/>
    <mergeCell ref="AI8:AK8"/>
    <mergeCell ref="AL8:AL9"/>
    <mergeCell ref="W8:W9"/>
    <mergeCell ref="X8:X9"/>
    <mergeCell ref="Y8:Y9"/>
    <mergeCell ref="Z8:Z9"/>
    <mergeCell ref="AA8:AA9"/>
    <mergeCell ref="AB8:AB9"/>
    <mergeCell ref="AY8:BA8"/>
    <mergeCell ref="BB8:BC8"/>
    <mergeCell ref="BD8:BG8"/>
    <mergeCell ref="BH8:BJ8"/>
    <mergeCell ref="AM8:AM9"/>
    <mergeCell ref="AN8:AN9"/>
    <mergeCell ref="AO8:AO9"/>
    <mergeCell ref="AP8:AP9"/>
    <mergeCell ref="AQ8:AQ9"/>
    <mergeCell ref="AR8:AR9"/>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I18:AI20"/>
    <mergeCell ref="AJ18:AJ20"/>
    <mergeCell ref="AK18:AK20"/>
    <mergeCell ref="AL18:AL20"/>
    <mergeCell ref="M18:M20"/>
    <mergeCell ref="N18:N20"/>
    <mergeCell ref="O18:O20"/>
    <mergeCell ref="P18:P20"/>
    <mergeCell ref="AE18:AE20"/>
    <mergeCell ref="AF18:AF20"/>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J21:AJ23"/>
    <mergeCell ref="AK21:AK23"/>
    <mergeCell ref="AL21:AL23"/>
    <mergeCell ref="AY21:AY23"/>
    <mergeCell ref="N21:N23"/>
    <mergeCell ref="O21:O23"/>
    <mergeCell ref="P21:P23"/>
    <mergeCell ref="AE21:AE23"/>
    <mergeCell ref="AF21:AF23"/>
    <mergeCell ref="AG21:AG23"/>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K24:AK25"/>
    <mergeCell ref="AL24:AL25"/>
    <mergeCell ref="AY24:AY25"/>
    <mergeCell ref="BA24:BA25"/>
    <mergeCell ref="O24:O25"/>
    <mergeCell ref="P24:P25"/>
    <mergeCell ref="AE24:AE25"/>
    <mergeCell ref="AF24:AF25"/>
    <mergeCell ref="AG24:AG25"/>
    <mergeCell ref="AH24:AH25"/>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BH26:BH28"/>
    <mergeCell ref="AU27:AU28"/>
    <mergeCell ref="AV27:AV28"/>
    <mergeCell ref="AW27:AW28"/>
    <mergeCell ref="AX27:AX28"/>
    <mergeCell ref="P26:P28"/>
    <mergeCell ref="AE26:AE28"/>
    <mergeCell ref="AF26:AF28"/>
    <mergeCell ref="AG26:AG28"/>
    <mergeCell ref="AH26:AH28"/>
    <mergeCell ref="AI26:AI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M35:M36"/>
    <mergeCell ref="N35:N36"/>
    <mergeCell ref="O35:O36"/>
    <mergeCell ref="P35:P36"/>
    <mergeCell ref="AE35:AE36"/>
    <mergeCell ref="AF35:AF36"/>
    <mergeCell ref="DD33:DD34"/>
    <mergeCell ref="DE33:DE34"/>
    <mergeCell ref="DF33:DF34"/>
    <mergeCell ref="AF33:AF34"/>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4:P45"/>
    <mergeCell ref="AE44:AE45"/>
    <mergeCell ref="AF44:AF45"/>
    <mergeCell ref="N46:N47"/>
    <mergeCell ref="O46:O47"/>
    <mergeCell ref="P46:P47"/>
    <mergeCell ref="AE46:AE47"/>
    <mergeCell ref="AF46:AF47"/>
    <mergeCell ref="AG46:AG47"/>
    <mergeCell ref="DE44:DE45"/>
    <mergeCell ref="DF44:DF45"/>
    <mergeCell ref="DG44:DG45"/>
    <mergeCell ref="BR44:BR45"/>
    <mergeCell ref="CY44:CY45"/>
    <mergeCell ref="CZ44:CZ45"/>
    <mergeCell ref="DD44:DD45"/>
    <mergeCell ref="AG44:AG45"/>
    <mergeCell ref="AH44:AH45"/>
    <mergeCell ref="AI44:AI45"/>
    <mergeCell ref="BA46:BA47"/>
    <mergeCell ref="BD46:BD47"/>
    <mergeCell ref="BE46:BE47"/>
    <mergeCell ref="BF46:BF47"/>
    <mergeCell ref="AH46:AH47"/>
    <mergeCell ref="AI46:AI47"/>
    <mergeCell ref="AJ46:AJ47"/>
    <mergeCell ref="AK46:AK47"/>
    <mergeCell ref="AL46:AL47"/>
    <mergeCell ref="AS46:AS47"/>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M51:M52"/>
    <mergeCell ref="N51:N52"/>
    <mergeCell ref="O51:O52"/>
    <mergeCell ref="P51:P52"/>
    <mergeCell ref="AE51:AE52"/>
    <mergeCell ref="AF51:AF52"/>
    <mergeCell ref="A51:A52"/>
    <mergeCell ref="B51:B52"/>
    <mergeCell ref="D51:D52"/>
    <mergeCell ref="E51:E52"/>
    <mergeCell ref="F51:F52"/>
    <mergeCell ref="L51:L52"/>
    <mergeCell ref="BH51:BH52"/>
    <mergeCell ref="BI51:BI52"/>
    <mergeCell ref="BJ51:BJ52"/>
    <mergeCell ref="BQ51:BQ52"/>
    <mergeCell ref="AG51:AG52"/>
    <mergeCell ref="AH51:AH52"/>
    <mergeCell ref="AI51:AI52"/>
    <mergeCell ref="AJ51:AJ52"/>
    <mergeCell ref="AK51:AK52"/>
    <mergeCell ref="AL51:AL52"/>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BA58:BA59"/>
    <mergeCell ref="CY58:CY59"/>
    <mergeCell ref="CZ58:CZ59"/>
    <mergeCell ref="DD58:DD59"/>
    <mergeCell ref="DE58:DE59"/>
    <mergeCell ref="AG58:AG59"/>
    <mergeCell ref="AH58:AH59"/>
    <mergeCell ref="AI58:AI59"/>
    <mergeCell ref="AJ58:AJ59"/>
    <mergeCell ref="AK58:AK59"/>
    <mergeCell ref="AL58:AL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C41:C43"/>
    <mergeCell ref="C44:C45"/>
    <mergeCell ref="C46:C47"/>
    <mergeCell ref="C48:C50"/>
    <mergeCell ref="C51:C52"/>
    <mergeCell ref="C54:C57"/>
    <mergeCell ref="C24:C25"/>
    <mergeCell ref="C26:C28"/>
    <mergeCell ref="C29:C31"/>
    <mergeCell ref="C33:C34"/>
    <mergeCell ref="C35:C36"/>
    <mergeCell ref="C37:C40"/>
    <mergeCell ref="G7:J7"/>
    <mergeCell ref="A5:E6"/>
    <mergeCell ref="K10:K14"/>
    <mergeCell ref="G8:G9"/>
    <mergeCell ref="H8:H9"/>
    <mergeCell ref="I8:I9"/>
    <mergeCell ref="J8:J9"/>
    <mergeCell ref="G10:G14"/>
    <mergeCell ref="H10:H14"/>
    <mergeCell ref="I10:I14"/>
    <mergeCell ref="J10:J14"/>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'\Users\mac\Documents\FURAG\Users\pttovar\Downloads\[MAPA DE RIESGOS CORRUPCIÓN IPES 2019 V1 AJUSTADA 210319.xlsx]DATOS '!#REF!</xm:f>
            <x14:dxf>
              <fill>
                <patternFill>
                  <bgColor rgb="FF00B050"/>
                </patternFill>
              </fill>
            </x14:dxf>
          </x14:cfRule>
          <x14:cfRule type="cellIs" priority="241" operator="equal" id="{B6B9C171-8E1F-4A25-8ECB-ECE1DE820AB0}">
            <xm:f>'\Users\mac\Documents\FURAG\Users\pttovar\Downloads\[MAPA DE RIESGOS CORRUPCIÓN IPES 2019 V1 AJUSTADA 210319.xlsx]DATOS '!#REF!</xm:f>
            <x14:dxf>
              <fill>
                <patternFill>
                  <bgColor rgb="FF92D050"/>
                </patternFill>
              </fill>
            </x14:dxf>
          </x14:cfRule>
          <x14:cfRule type="cellIs" priority="242" operator="equal" id="{25ACFC28-ACC8-42C7-B9A4-CCEA8956753D}">
            <xm:f>'\Users\mac\Documents\FURAG\Users\pttovar\Downloads\[MAPA DE RIESGOS CORRUPCIÓN IPES 2019 V1 AJUSTADA 210319.xlsx]DATOS '!#REF!</xm:f>
            <x14:dxf>
              <fill>
                <patternFill>
                  <bgColor rgb="FFFFFF00"/>
                </patternFill>
              </fill>
            </x14:dxf>
          </x14:cfRule>
          <x14:cfRule type="cellIs" priority="243" operator="equal" id="{141F8D8F-D510-4FF5-8AB8-B1D39690CCFC}">
            <xm:f>'\Users\mac\Documents\FURAG\Users\pttovar\Downloads\[MAPA DE RIESGOS CORRUPCIÓN IPES 2019 V1 AJUSTADA 210319.xlsx]DATOS '!#REF!</xm:f>
            <x14:dxf>
              <fill>
                <patternFill>
                  <bgColor rgb="FFFFC000"/>
                </patternFill>
              </fill>
            </x14:dxf>
          </x14:cfRule>
          <x14:cfRule type="cellIs" priority="244" operator="equal" id="{820FA500-D9A7-441F-93F9-BD5FD2E6421B}">
            <xm:f>'\Users\mac\Documents\FURAG\Users\pttovar\Downloads\[MAPA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'\Users\mac\Documents\FURAG\Users\pttovar\Downloads\[MAPA DE RIESGOS CORRUPCIÓN IPES 2019 V1 AJUSTADA 210319.xlsx]DATOS '!#REF!</xm:f>
            <x14:dxf>
              <fill>
                <patternFill>
                  <bgColor rgb="FF00B050"/>
                </patternFill>
              </fill>
            </x14:dxf>
          </x14:cfRule>
          <x14:cfRule type="cellIs" priority="246" operator="equal" id="{575C275D-6170-41C6-A555-4DE960D25192}">
            <xm:f>'\Users\mac\Documents\FURAG\Users\pttovar\Downloads\[MAPA DE RIESGOS CORRUPCIÓN IPES 2019 V1 AJUSTADA 210319.xlsx]DATOS '!#REF!</xm:f>
            <x14:dxf>
              <fill>
                <patternFill>
                  <bgColor rgb="FF92D050"/>
                </patternFill>
              </fill>
            </x14:dxf>
          </x14:cfRule>
          <x14:cfRule type="cellIs" priority="247" operator="equal" id="{4C4B8737-1B8A-4F8D-BC76-A4715542CD98}">
            <xm:f>'\Users\mac\Documents\FURAG\Users\pttovar\Downloads\[MAPA DE RIESGOS CORRUPCIÓN IPES 2019 V1 AJUSTADA 210319.xlsx]DATOS '!#REF!</xm:f>
            <x14:dxf>
              <fill>
                <patternFill>
                  <bgColor rgb="FFFFFF00"/>
                </patternFill>
              </fill>
            </x14:dxf>
          </x14:cfRule>
          <x14:cfRule type="cellIs" priority="248" operator="equal" id="{39D39FD6-4773-4163-AF19-F966963E54E8}">
            <xm:f>'\Users\mac\Documents\FURAG\Users\pttovar\Downloads\[MAPA DE RIESGOS CORRUPCIÓN IPES 2019 V1 AJUSTADA 210319.xlsx]DATOS '!#REF!</xm:f>
            <x14:dxf>
              <fill>
                <patternFill>
                  <bgColor rgb="FFFFC000"/>
                </patternFill>
              </fill>
            </x14:dxf>
          </x14:cfRule>
          <x14:cfRule type="cellIs" priority="249" operator="equal" id="{3928A26B-DB65-4A01-8643-E35C5E33E5DC}">
            <xm:f>'\Users\mac\Documents\FURAG\Users\pttovar\Downloads\[MAPA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'\Users\mac\Documents\FURAG\Users\pttovar\Downloads\[MAPA DE RIESGOS CORRUPCIÓN IPES 2019 V1 AJUSTADA 210319.xlsx]DATOS '!#REF!</xm:f>
            <x14:dxf>
              <fill>
                <patternFill>
                  <bgColor rgb="FF92D050"/>
                </patternFill>
              </fill>
            </x14:dxf>
          </x14:cfRule>
          <x14:cfRule type="cellIs" priority="251" operator="equal" id="{973276DB-9917-45D0-9805-575D2409AA3B}">
            <xm:f>'\Users\mac\Documents\FURAG\Users\pttovar\Downloads\[MAPA DE RIESGOS CORRUPCIÓN IPES 2019 V1 AJUSTADA 210319.xlsx]DATOS '!#REF!</xm:f>
            <x14:dxf>
              <fill>
                <patternFill>
                  <bgColor rgb="FFFFFF00"/>
                </patternFill>
              </fill>
            </x14:dxf>
          </x14:cfRule>
          <x14:cfRule type="cellIs" priority="252" operator="equal" id="{3B77BDF3-BBF6-4044-8C14-8FB588A68753}">
            <xm:f>'\Users\mac\Documents\FURAG\Users\pttovar\Downloads\[MAPA DE RIESGOS CORRUPCIÓN IPES 2019 V1 AJUSTADA 210319.xlsx]DATOS '!#REF!</xm:f>
            <x14:dxf>
              <fill>
                <patternFill>
                  <bgColor rgb="FFFFC000"/>
                </patternFill>
              </fill>
            </x14:dxf>
          </x14:cfRule>
          <x14:cfRule type="cellIs" priority="253" operator="equal" id="{469B1385-6F64-4324-948B-1CE0F3F5DBC7}">
            <xm:f>'\Users\mac\Documents\FURAG\Users\pttovar\Downloads\[MAPA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'\Users\mac\Documents\FURAG\Users\pttovar\Downloads\[MAPA DE RIESGOS CORRUPCIÓN IPES 2019 V1 AJUSTADA 210319.xlsx]DATOS '!#REF!</xm:f>
            <x14:dxf>
              <fill>
                <patternFill>
                  <bgColor rgb="FF00B050"/>
                </patternFill>
              </fill>
            </x14:dxf>
          </x14:cfRule>
          <x14:cfRule type="cellIs" priority="227" operator="equal" id="{613C77E3-C00A-4763-ADFF-6D7BB8419832}">
            <xm:f>'\Users\mac\Documents\FURAG\Users\pttovar\Downloads\[MAPA DE RIESGOS CORRUPCIÓN IPES 2019 V1 AJUSTADA 210319.xlsx]DATOS '!#REF!</xm:f>
            <x14:dxf>
              <fill>
                <patternFill>
                  <bgColor rgb="FF92D050"/>
                </patternFill>
              </fill>
            </x14:dxf>
          </x14:cfRule>
          <x14:cfRule type="cellIs" priority="228" operator="equal" id="{308BB363-5848-48D6-82F4-4BDFE668F3F0}">
            <xm:f>'\Users\mac\Documents\FURAG\Users\pttovar\Downloads\[MAPA DE RIESGOS CORRUPCIÓN IPES 2019 V1 AJUSTADA 210319.xlsx]DATOS '!#REF!</xm:f>
            <x14:dxf>
              <fill>
                <patternFill>
                  <bgColor rgb="FFFFFF00"/>
                </patternFill>
              </fill>
            </x14:dxf>
          </x14:cfRule>
          <x14:cfRule type="cellIs" priority="229" operator="equal" id="{22837721-5937-4EF5-B2EA-DF224EA774B3}">
            <xm:f>'\Users\mac\Documents\FURAG\Users\pttovar\Downloads\[MAPA DE RIESGOS CORRUPCIÓN IPES 2019 V1 AJUSTADA 210319.xlsx]DATOS '!#REF!</xm:f>
            <x14:dxf>
              <fill>
                <patternFill>
                  <bgColor rgb="FFFFC000"/>
                </patternFill>
              </fill>
            </x14:dxf>
          </x14:cfRule>
          <x14:cfRule type="cellIs" priority="230" operator="equal" id="{15085ED9-F513-4901-B1F5-F5D9F2FDAE87}">
            <xm:f>'\Users\mac\Documents\FURAG\Users\pttovar\Downloads\[MAPA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'\Users\mac\Documents\FURAG\Users\pttovar\Downloads\[MAPA DE RIESGOS CORRUPCIÓN IPES 2019 V1 AJUSTADA 210319.xlsx]DATOS '!#REF!</xm:f>
            <x14:dxf>
              <fill>
                <patternFill>
                  <bgColor rgb="FF00B050"/>
                </patternFill>
              </fill>
            </x14:dxf>
          </x14:cfRule>
          <x14:cfRule type="cellIs" priority="232" operator="equal" id="{51D454A0-E2C4-4774-8737-15671F940A8E}">
            <xm:f>'\Users\mac\Documents\FURAG\Users\pttovar\Downloads\[MAPA DE RIESGOS CORRUPCIÓN IPES 2019 V1 AJUSTADA 210319.xlsx]DATOS '!#REF!</xm:f>
            <x14:dxf>
              <fill>
                <patternFill>
                  <bgColor rgb="FF92D050"/>
                </patternFill>
              </fill>
            </x14:dxf>
          </x14:cfRule>
          <x14:cfRule type="cellIs" priority="233" operator="equal" id="{AD264D9E-D2A5-445D-9A5E-CF457F461EEE}">
            <xm:f>'\Users\mac\Documents\FURAG\Users\pttovar\Downloads\[MAPA DE RIESGOS CORRUPCIÓN IPES 2019 V1 AJUSTADA 210319.xlsx]DATOS '!#REF!</xm:f>
            <x14:dxf>
              <fill>
                <patternFill>
                  <bgColor rgb="FFFFFF00"/>
                </patternFill>
              </fill>
            </x14:dxf>
          </x14:cfRule>
          <x14:cfRule type="cellIs" priority="234" operator="equal" id="{FF49B558-7C7B-4D08-B8DE-4A36430F3A0C}">
            <xm:f>'\Users\mac\Documents\FURAG\Users\pttovar\Downloads\[MAPA DE RIESGOS CORRUPCIÓN IPES 2019 V1 AJUSTADA 210319.xlsx]DATOS '!#REF!</xm:f>
            <x14:dxf>
              <fill>
                <patternFill>
                  <bgColor rgb="FFFFC000"/>
                </patternFill>
              </fill>
            </x14:dxf>
          </x14:cfRule>
          <x14:cfRule type="cellIs" priority="235" operator="equal" id="{62111C01-4EC6-4642-994E-7C1D1598DE81}">
            <xm:f>'\Users\mac\Documents\FURAG\Users\pttovar\Downloads\[MAPA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'\Users\mac\Documents\FURAG\Users\pttovar\Downloads\[MAPA DE RIESGOS CORRUPCIÓN IPES 2019 V1 AJUSTADA 210319.xlsx]DATOS '!#REF!</xm:f>
            <x14:dxf>
              <fill>
                <patternFill>
                  <bgColor rgb="FF92D050"/>
                </patternFill>
              </fill>
            </x14:dxf>
          </x14:cfRule>
          <x14:cfRule type="cellIs" priority="237" operator="equal" id="{F8E1C4E9-96B5-403F-AE0C-049D7E680B2A}">
            <xm:f>'\Users\mac\Documents\FURAG\Users\pttovar\Downloads\[MAPA DE RIESGOS CORRUPCIÓN IPES 2019 V1 AJUSTADA 210319.xlsx]DATOS '!#REF!</xm:f>
            <x14:dxf>
              <fill>
                <patternFill>
                  <bgColor rgb="FFFFFF00"/>
                </patternFill>
              </fill>
            </x14:dxf>
          </x14:cfRule>
          <x14:cfRule type="cellIs" priority="238" operator="equal" id="{1CB8079B-29E4-439E-90D9-CC331A78C74A}">
            <xm:f>'\Users\mac\Documents\FURAG\Users\pttovar\Downloads\[MAPA DE RIESGOS CORRUPCIÓN IPES 2019 V1 AJUSTADA 210319.xlsx]DATOS '!#REF!</xm:f>
            <x14:dxf>
              <fill>
                <patternFill>
                  <bgColor rgb="FFFFC000"/>
                </patternFill>
              </fill>
            </x14:dxf>
          </x14:cfRule>
          <x14:cfRule type="cellIs" priority="239" operator="equal" id="{FE94F9C4-146F-4D5D-A2D1-B2D8878B101C}">
            <xm:f>'\Users\mac\Documents\FURAG\Users\pttovar\Downloads\[MAPA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'\Users\mac\Documents\FURAG\Users\pttovar\Downloads\[MAPA DE RIESGOS CORRUPCIÓN IPES 2019 V1 AJUSTADA 210319.xlsx]DATOS '!#REF!</xm:f>
            <x14:dxf>
              <fill>
                <patternFill>
                  <bgColor rgb="FF00B050"/>
                </patternFill>
              </fill>
            </x14:dxf>
          </x14:cfRule>
          <x14:cfRule type="cellIs" priority="213" operator="equal" id="{1BB184D0-7E4D-4127-9048-C45FFB11057B}">
            <xm:f>'\Users\mac\Documents\FURAG\Users\pttovar\Downloads\[MAPA DE RIESGOS CORRUPCIÓN IPES 2019 V1 AJUSTADA 210319.xlsx]DATOS '!#REF!</xm:f>
            <x14:dxf>
              <fill>
                <patternFill>
                  <bgColor rgb="FF92D050"/>
                </patternFill>
              </fill>
            </x14:dxf>
          </x14:cfRule>
          <x14:cfRule type="cellIs" priority="214" operator="equal" id="{130A11E4-E9F4-4C20-8376-1B6AF5CF1848}">
            <xm:f>'\Users\mac\Documents\FURAG\Users\pttovar\Downloads\[MAPA DE RIESGOS CORRUPCIÓN IPES 2019 V1 AJUSTADA 210319.xlsx]DATOS '!#REF!</xm:f>
            <x14:dxf>
              <fill>
                <patternFill>
                  <bgColor rgb="FFFFFF00"/>
                </patternFill>
              </fill>
            </x14:dxf>
          </x14:cfRule>
          <x14:cfRule type="cellIs" priority="215" operator="equal" id="{1B7DAC13-4C38-483B-B7E9-F626737AA61F}">
            <xm:f>'\Users\mac\Documents\FURAG\Users\pttovar\Downloads\[MAPA DE RIESGOS CORRUPCIÓN IPES 2019 V1 AJUSTADA 210319.xlsx]DATOS '!#REF!</xm:f>
            <x14:dxf>
              <fill>
                <patternFill>
                  <bgColor rgb="FFFFC000"/>
                </patternFill>
              </fill>
            </x14:dxf>
          </x14:cfRule>
          <x14:cfRule type="cellIs" priority="216" operator="equal" id="{2D297C4C-EFBD-45BB-BF8D-8B95ECED1256}">
            <xm:f>'\Users\mac\Documents\FURAG\Users\pttovar\Downloads\[MAPA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'\Users\mac\Documents\FURAG\Users\pttovar\Downloads\[MAPA DE RIESGOS CORRUPCIÓN IPES 2019 V1 AJUSTADA 210319.xlsx]DATOS '!#REF!</xm:f>
            <x14:dxf>
              <fill>
                <patternFill>
                  <bgColor rgb="FF00B050"/>
                </patternFill>
              </fill>
            </x14:dxf>
          </x14:cfRule>
          <x14:cfRule type="cellIs" priority="218" operator="equal" id="{725E32B8-BBA3-4E12-9CD6-3C36CCDE338C}">
            <xm:f>'\Users\mac\Documents\FURAG\Users\pttovar\Downloads\[MAPA DE RIESGOS CORRUPCIÓN IPES 2019 V1 AJUSTADA 210319.xlsx]DATOS '!#REF!</xm:f>
            <x14:dxf>
              <fill>
                <patternFill>
                  <bgColor rgb="FF92D050"/>
                </patternFill>
              </fill>
            </x14:dxf>
          </x14:cfRule>
          <x14:cfRule type="cellIs" priority="219" operator="equal" id="{E4A5221C-4376-4AF2-B409-9175A236E76E}">
            <xm:f>'\Users\mac\Documents\FURAG\Users\pttovar\Downloads\[MAPA DE RIESGOS CORRUPCIÓN IPES 2019 V1 AJUSTADA 210319.xlsx]DATOS '!#REF!</xm:f>
            <x14:dxf>
              <fill>
                <patternFill>
                  <bgColor rgb="FFFFFF00"/>
                </patternFill>
              </fill>
            </x14:dxf>
          </x14:cfRule>
          <x14:cfRule type="cellIs" priority="220" operator="equal" id="{AF2DD8A3-AA54-492D-9200-F1FAFB73D763}">
            <xm:f>'\Users\mac\Documents\FURAG\Users\pttovar\Downloads\[MAPA DE RIESGOS CORRUPCIÓN IPES 2019 V1 AJUSTADA 210319.xlsx]DATOS '!#REF!</xm:f>
            <x14:dxf>
              <fill>
                <patternFill>
                  <bgColor rgb="FFFFC000"/>
                </patternFill>
              </fill>
            </x14:dxf>
          </x14:cfRule>
          <x14:cfRule type="cellIs" priority="221" operator="equal" id="{5FE3FA94-31CC-401B-B027-954CCA8C70E2}">
            <xm:f>'\Users\mac\Documents\FURAG\Users\pttovar\Downloads\[MAPA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'\Users\mac\Documents\FURAG\Users\pttovar\Downloads\[MAPA DE RIESGOS CORRUPCIÓN IPES 2019 V1 AJUSTADA 210319.xlsx]DATOS '!#REF!</xm:f>
            <x14:dxf>
              <fill>
                <patternFill>
                  <bgColor rgb="FF92D050"/>
                </patternFill>
              </fill>
            </x14:dxf>
          </x14:cfRule>
          <x14:cfRule type="cellIs" priority="223" operator="equal" id="{08B35356-CB8F-4B91-964A-C94760F5CF77}">
            <xm:f>'\Users\mac\Documents\FURAG\Users\pttovar\Downloads\[MAPA DE RIESGOS CORRUPCIÓN IPES 2019 V1 AJUSTADA 210319.xlsx]DATOS '!#REF!</xm:f>
            <x14:dxf>
              <fill>
                <patternFill>
                  <bgColor rgb="FFFFFF00"/>
                </patternFill>
              </fill>
            </x14:dxf>
          </x14:cfRule>
          <x14:cfRule type="cellIs" priority="224" operator="equal" id="{B49CADB3-255C-438E-8819-F90D4D3D99BF}">
            <xm:f>'\Users\mac\Documents\FURAG\Users\pttovar\Downloads\[MAPA DE RIESGOS CORRUPCIÓN IPES 2019 V1 AJUSTADA 210319.xlsx]DATOS '!#REF!</xm:f>
            <x14:dxf>
              <fill>
                <patternFill>
                  <bgColor rgb="FFFFC000"/>
                </patternFill>
              </fill>
            </x14:dxf>
          </x14:cfRule>
          <x14:cfRule type="cellIs" priority="225" operator="equal" id="{BF238AD4-8855-4033-9C13-0522B8BBEB2B}">
            <xm:f>'\Users\mac\Documents\FURAG\Users\pttovar\Downloads\[MAPA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'\Users\mac\Documents\FURAG\Users\pttovar\Downloads\[MAPA DE RIESGOS CORRUPCIÓN IPES 2019 V1 AJUSTADA 210319.xlsx]DATOS '!#REF!</xm:f>
            <x14:dxf>
              <fill>
                <patternFill>
                  <bgColor rgb="FF92D050"/>
                </patternFill>
              </fill>
            </x14:dxf>
          </x14:cfRule>
          <x14:cfRule type="cellIs" priority="209" operator="equal" id="{9C88E953-8103-4291-BC67-F89D32D11E26}">
            <xm:f>'\Users\mac\Documents\FURAG\Users\pttovar\Downloads\[MAPA DE RIESGOS CORRUPCIÓN IPES 2019 V1 AJUSTADA 210319.xlsx]DATOS '!#REF!</xm:f>
            <x14:dxf>
              <fill>
                <patternFill>
                  <bgColor rgb="FFFFFF00"/>
                </patternFill>
              </fill>
            </x14:dxf>
          </x14:cfRule>
          <x14:cfRule type="cellIs" priority="210" operator="equal" id="{31D0F62A-9BF4-4F2E-BC19-D758C206164E}">
            <xm:f>'\Users\mac\Documents\FURAG\Users\pttovar\Downloads\[MAPA DE RIESGOS CORRUPCIÓN IPES 2019 V1 AJUSTADA 210319.xlsx]DATOS '!#REF!</xm:f>
            <x14:dxf>
              <fill>
                <patternFill>
                  <bgColor rgb="FFFFC000"/>
                </patternFill>
              </fill>
            </x14:dxf>
          </x14:cfRule>
          <x14:cfRule type="cellIs" priority="211" operator="equal" id="{DD3121D1-3727-44E0-BD20-497C941D3AA1}">
            <xm:f>'\Users\mac\Documents\FURAG\Users\pttovar\Downloads\[MAPA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'\Users\mac\Documents\FURAG\Users\pttovar\Downloads\[MAPA DE RIESGOS CORRUPCIÓN IPES 2019 V1 AJUSTADA 210319.xlsx]DATOS '!#REF!</xm:f>
            <x14:dxf>
              <fill>
                <patternFill>
                  <bgColor rgb="FF92D050"/>
                </patternFill>
              </fill>
            </x14:dxf>
          </x14:cfRule>
          <x14:cfRule type="cellIs" priority="205" operator="equal" id="{C0AA73F5-E492-4447-A861-DBEFAB726161}">
            <xm:f>'\Users\mac\Documents\FURAG\Users\pttovar\Downloads\[MAPA DE RIESGOS CORRUPCIÓN IPES 2019 V1 AJUSTADA 210319.xlsx]DATOS '!#REF!</xm:f>
            <x14:dxf>
              <fill>
                <patternFill>
                  <bgColor rgb="FFFFFF00"/>
                </patternFill>
              </fill>
            </x14:dxf>
          </x14:cfRule>
          <x14:cfRule type="cellIs" priority="206" operator="equal" id="{7BEB8F98-CADD-40B4-A7BE-D4A431055256}">
            <xm:f>'\Users\mac\Documents\FURAG\Users\pttovar\Downloads\[MAPA DE RIESGOS CORRUPCIÓN IPES 2019 V1 AJUSTADA 210319.xlsx]DATOS '!#REF!</xm:f>
            <x14:dxf>
              <fill>
                <patternFill>
                  <bgColor rgb="FFFFC000"/>
                </patternFill>
              </fill>
            </x14:dxf>
          </x14:cfRule>
          <x14:cfRule type="cellIs" priority="207" operator="equal" id="{2AC9C8AA-3CCF-4406-9C9E-904EF9F65437}">
            <xm:f>'\Users\mac\Documents\FURAG\Users\pttovar\Downloads\[MAPA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'\Users\mac\Documents\FURAG\Users\pttovar\Downloads\[MAPA DE RIESGOS CORRUPCIÓN IPES 2019 V1 AJUSTADA 210319.xlsx]DATOS '!#REF!</xm:f>
            <x14:dxf>
              <fill>
                <patternFill>
                  <bgColor rgb="FF92D050"/>
                </patternFill>
              </fill>
            </x14:dxf>
          </x14:cfRule>
          <x14:cfRule type="cellIs" priority="197" operator="equal" id="{6CDF7AB9-CE5C-48DC-AC51-AA16B88E659C}">
            <xm:f>'\Users\mac\Documents\FURAG\Users\pttovar\Downloads\[MAPA DE RIESGOS CORRUPCIÓN IPES 2019 V1 AJUSTADA 210319.xlsx]DATOS '!#REF!</xm:f>
            <x14:dxf>
              <fill>
                <patternFill>
                  <bgColor rgb="FFFFFF00"/>
                </patternFill>
              </fill>
            </x14:dxf>
          </x14:cfRule>
          <x14:cfRule type="cellIs" priority="198" operator="equal" id="{095E7D31-15CF-4ADA-B741-38ABAF05D89D}">
            <xm:f>'\Users\mac\Documents\FURAG\Users\pttovar\Downloads\[MAPA DE RIESGOS CORRUPCIÓN IPES 2019 V1 AJUSTADA 210319.xlsx]DATOS '!#REF!</xm:f>
            <x14:dxf>
              <fill>
                <patternFill>
                  <bgColor rgb="FFFFC000"/>
                </patternFill>
              </fill>
            </x14:dxf>
          </x14:cfRule>
          <x14:cfRule type="cellIs" priority="199" operator="equal" id="{90CAE7D2-40C2-424E-BC12-AA7AAB50B4D0}">
            <xm:f>'\Users\mac\Documents\FURAG\Users\pttovar\Downloads\[MAPA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'\Users\mac\Documents\FURAG\Users\pttovar\Downloads\[MAPA DE RIESGOS CORRUPCIÓN IPES 2019 V1 AJUSTADA 210319.xlsx]DATOS '!#REF!</xm:f>
            <x14:dxf>
              <fill>
                <patternFill>
                  <bgColor rgb="FF92D050"/>
                </patternFill>
              </fill>
            </x14:dxf>
          </x14:cfRule>
          <x14:cfRule type="cellIs" priority="193" operator="equal" id="{096FC912-E317-4C04-B546-D660A46922A6}">
            <xm:f>'\Users\mac\Documents\FURAG\Users\pttovar\Downloads\[MAPA DE RIESGOS CORRUPCIÓN IPES 2019 V1 AJUSTADA 210319.xlsx]DATOS '!#REF!</xm:f>
            <x14:dxf>
              <fill>
                <patternFill>
                  <bgColor rgb="FFFFFF00"/>
                </patternFill>
              </fill>
            </x14:dxf>
          </x14:cfRule>
          <x14:cfRule type="cellIs" priority="194" operator="equal" id="{4CD56F10-659C-49EB-8207-0FAFEDFA7A81}">
            <xm:f>'\Users\mac\Documents\FURAG\Users\pttovar\Downloads\[MAPA DE RIESGOS CORRUPCIÓN IPES 2019 V1 AJUSTADA 210319.xlsx]DATOS '!#REF!</xm:f>
            <x14:dxf>
              <fill>
                <patternFill>
                  <bgColor rgb="FFFFC000"/>
                </patternFill>
              </fill>
            </x14:dxf>
          </x14:cfRule>
          <x14:cfRule type="cellIs" priority="195" operator="equal" id="{7EFBA67B-FF28-4401-8E9A-D21EDB96EB69}">
            <xm:f>'\Users\mac\Documents\FURAG\Users\pttovar\Downloads\[MAPA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'\Users\mac\Documents\FURAG\Users\pttovar\Downloads\[MAPA DE RIESGOS CORRUPCIÓN IPES 2019 V1 AJUSTADA 210319.xlsx]DATOS '!#REF!</xm:f>
            <x14:dxf>
              <fill>
                <patternFill>
                  <bgColor rgb="FF92D050"/>
                </patternFill>
              </fill>
            </x14:dxf>
          </x14:cfRule>
          <x14:cfRule type="cellIs" priority="201" operator="equal" id="{217B652A-B70B-40FC-B653-AD35D8C8D89D}">
            <xm:f>'\Users\mac\Documents\FURAG\Users\pttovar\Downloads\[MAPA DE RIESGOS CORRUPCIÓN IPES 2019 V1 AJUSTADA 210319.xlsx]DATOS '!#REF!</xm:f>
            <x14:dxf>
              <fill>
                <patternFill>
                  <bgColor rgb="FFFFFF00"/>
                </patternFill>
              </fill>
            </x14:dxf>
          </x14:cfRule>
          <x14:cfRule type="cellIs" priority="202" operator="equal" id="{C3E58C29-69D6-4BC1-A415-A615D9626CDE}">
            <xm:f>'\Users\mac\Documents\FURAG\Users\pttovar\Downloads\[MAPA DE RIESGOS CORRUPCIÓN IPES 2019 V1 AJUSTADA 210319.xlsx]DATOS '!#REF!</xm:f>
            <x14:dxf>
              <fill>
                <patternFill>
                  <bgColor rgb="FFFFC000"/>
                </patternFill>
              </fill>
            </x14:dxf>
          </x14:cfRule>
          <x14:cfRule type="cellIs" priority="203" operator="equal" id="{2066C757-97B2-40A7-A153-2E789813528C}">
            <xm:f>'\Users\mac\Documents\FURAG\Users\pttovar\Downloads\[MAPA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'\Users\mac\Documents\FURAG\Users\pttovar\Downloads\[MAPA DE RIESGOS CORRUPCIÓN IPES 2019 V1 AJUSTADA 210319.xlsx]DATOS '!#REF!</xm:f>
            <x14:dxf>
              <fill>
                <patternFill>
                  <bgColor rgb="FF92D050"/>
                </patternFill>
              </fill>
            </x14:dxf>
          </x14:cfRule>
          <x14:cfRule type="cellIs" priority="175" operator="equal" id="{5194F15A-1DC4-4653-B29D-67725163530E}">
            <xm:f>'\Users\mac\Documents\FURAG\Users\pttovar\Downloads\[MAPA DE RIESGOS CORRUPCIÓN IPES 2019 V1 AJUSTADA 210319.xlsx]DATOS '!#REF!</xm:f>
            <x14:dxf>
              <fill>
                <patternFill>
                  <bgColor rgb="FFFFFF00"/>
                </patternFill>
              </fill>
            </x14:dxf>
          </x14:cfRule>
          <x14:cfRule type="cellIs" priority="176" operator="equal" id="{097AF897-6667-4C26-9F87-0645EFDB1840}">
            <xm:f>'\Users\mac\Documents\FURAG\Users\pttovar\Downloads\[MAPA DE RIESGOS CORRUPCIÓN IPES 2019 V1 AJUSTADA 210319.xlsx]DATOS '!#REF!</xm:f>
            <x14:dxf>
              <fill>
                <patternFill>
                  <bgColor rgb="FFFFC000"/>
                </patternFill>
              </fill>
            </x14:dxf>
          </x14:cfRule>
          <x14:cfRule type="cellIs" priority="177" operator="equal" id="{97F7F212-0061-4F74-9F5E-C25C3378380E}">
            <xm:f>'\Users\mac\Documents\FURAG\Users\pttovar\Downloads\[MAPA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'\Users\mac\Documents\FURAG\Users\pttovar\Downloads\[MAPA DE RIESGOS CORRUPCIÓN IPES 2019 V1 AJUSTADA 210319.xlsx]DATOS '!#REF!</xm:f>
            <x14:dxf>
              <fill>
                <patternFill>
                  <bgColor rgb="FF00B050"/>
                </patternFill>
              </fill>
            </x14:dxf>
          </x14:cfRule>
          <x14:cfRule type="cellIs" priority="179" operator="equal" id="{2CA3E3B8-1A22-43ED-9BA8-C4C07E4FC13B}">
            <xm:f>'\Users\mac\Documents\FURAG\Users\pttovar\Downloads\[MAPA DE RIESGOS CORRUPCIÓN IPES 2019 V1 AJUSTADA 210319.xlsx]DATOS '!#REF!</xm:f>
            <x14:dxf>
              <fill>
                <patternFill>
                  <bgColor rgb="FF92D050"/>
                </patternFill>
              </fill>
            </x14:dxf>
          </x14:cfRule>
          <x14:cfRule type="cellIs" priority="180" operator="equal" id="{DBF97B47-D593-48C6-AC4A-D99BBFA626E8}">
            <xm:f>'\Users\mac\Documents\FURAG\Users\pttovar\Downloads\[MAPA DE RIESGOS CORRUPCIÓN IPES 2019 V1 AJUSTADA 210319.xlsx]DATOS '!#REF!</xm:f>
            <x14:dxf>
              <fill>
                <patternFill>
                  <bgColor rgb="FFFFFF00"/>
                </patternFill>
              </fill>
            </x14:dxf>
          </x14:cfRule>
          <x14:cfRule type="cellIs" priority="181" operator="equal" id="{BF3DC295-1705-47F7-A46D-2FC3155E6402}">
            <xm:f>'\Users\mac\Documents\FURAG\Users\pttovar\Downloads\[MAPA DE RIESGOS CORRUPCIÓN IPES 2019 V1 AJUSTADA 210319.xlsx]DATOS '!#REF!</xm:f>
            <x14:dxf>
              <fill>
                <patternFill>
                  <bgColor rgb="FFFFC000"/>
                </patternFill>
              </fill>
            </x14:dxf>
          </x14:cfRule>
          <x14:cfRule type="cellIs" priority="182" operator="equal" id="{3CFD30B5-791E-4F8D-A3DA-77D4245B4B14}">
            <xm:f>'\Users\mac\Documents\FURAG\Users\pttovar\Downloads\[MAPA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'\Users\mac\Documents\FURAG\Users\pttovar\Downloads\[MAPA DE RIESGOS CORRUPCIÓN IPES 2019 V1 AJUSTADA 210319.xlsx]DATOS '!#REF!</xm:f>
            <x14:dxf>
              <fill>
                <patternFill>
                  <bgColor rgb="FF00B050"/>
                </patternFill>
              </fill>
            </x14:dxf>
          </x14:cfRule>
          <x14:cfRule type="cellIs" priority="184" operator="equal" id="{CF1876F5-08F9-40D1-8499-2B1DCEE8E37C}">
            <xm:f>'\Users\mac\Documents\FURAG\Users\pttovar\Downloads\[MAPA DE RIESGOS CORRUPCIÓN IPES 2019 V1 AJUSTADA 210319.xlsx]DATOS '!#REF!</xm:f>
            <x14:dxf>
              <fill>
                <patternFill>
                  <bgColor rgb="FF92D050"/>
                </patternFill>
              </fill>
            </x14:dxf>
          </x14:cfRule>
          <x14:cfRule type="cellIs" priority="185" operator="equal" id="{1306E880-F981-4152-AC53-C773D0058E56}">
            <xm:f>'\Users\mac\Documents\FURAG\Users\pttovar\Downloads\[MAPA DE RIESGOS CORRUPCIÓN IPES 2019 V1 AJUSTADA 210319.xlsx]DATOS '!#REF!</xm:f>
            <x14:dxf>
              <fill>
                <patternFill>
                  <bgColor rgb="FFFFFF00"/>
                </patternFill>
              </fill>
            </x14:dxf>
          </x14:cfRule>
          <x14:cfRule type="cellIs" priority="186" operator="equal" id="{E638B88B-80F3-4E93-AD37-CAD21308E207}">
            <xm:f>'\Users\mac\Documents\FURAG\Users\pttovar\Downloads\[MAPA DE RIESGOS CORRUPCIÓN IPES 2019 V1 AJUSTADA 210319.xlsx]DATOS '!#REF!</xm:f>
            <x14:dxf>
              <fill>
                <patternFill>
                  <bgColor rgb="FFFFC000"/>
                </patternFill>
              </fill>
            </x14:dxf>
          </x14:cfRule>
          <x14:cfRule type="cellIs" priority="187" operator="equal" id="{AEEDAE85-BABD-4F78-A2E5-42680BCDA418}">
            <xm:f>'\Users\mac\Documents\FURAG\Users\pttovar\Downloads\[MAPA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'\Users\mac\Documents\FURAG\Users\pttovar\Downloads\[MAPA DE RIESGOS CORRUPCIÓN IPES 2019 V1 AJUSTADA 210319.xlsx]DATOS '!#REF!</xm:f>
            <x14:dxf>
              <fill>
                <patternFill>
                  <bgColor rgb="FF92D050"/>
                </patternFill>
              </fill>
            </x14:dxf>
          </x14:cfRule>
          <x14:cfRule type="cellIs" priority="189" operator="equal" id="{AC19C434-F925-4E4E-85D7-9CABB6BA8DB5}">
            <xm:f>'\Users\mac\Documents\FURAG\Users\pttovar\Downloads\[MAPA DE RIESGOS CORRUPCIÓN IPES 2019 V1 AJUSTADA 210319.xlsx]DATOS '!#REF!</xm:f>
            <x14:dxf>
              <fill>
                <patternFill>
                  <bgColor rgb="FFFFFF00"/>
                </patternFill>
              </fill>
            </x14:dxf>
          </x14:cfRule>
          <x14:cfRule type="cellIs" priority="190" operator="equal" id="{C19CE58B-F57F-490A-9D25-6737C9283539}">
            <xm:f>'\Users\mac\Documents\FURAG\Users\pttovar\Downloads\[MAPA DE RIESGOS CORRUPCIÓN IPES 2019 V1 AJUSTADA 210319.xlsx]DATOS '!#REF!</xm:f>
            <x14:dxf>
              <fill>
                <patternFill>
                  <bgColor rgb="FFFFC000"/>
                </patternFill>
              </fill>
            </x14:dxf>
          </x14:cfRule>
          <x14:cfRule type="cellIs" priority="191" operator="equal" id="{5CCA03DC-7D31-460A-8D11-8B35B208205C}">
            <xm:f>'\Users\mac\Documents\FURAG\Users\pttovar\Downloads\[MAPA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'\Users\mac\Documents\FURAG\Users\pttovar\Downloads\[MAPA DE RIESGOS CORRUPCIÓN IPES 2019 V1 AJUSTADA 210319.xlsx]DATOS '!#REF!</xm:f>
            <x14:dxf>
              <fill>
                <patternFill>
                  <bgColor rgb="FF92D050"/>
                </patternFill>
              </fill>
            </x14:dxf>
          </x14:cfRule>
          <x14:cfRule type="cellIs" priority="171" operator="equal" id="{7FB1426D-E4F5-4B40-B18E-430CEC294225}">
            <xm:f>'\Users\mac\Documents\FURAG\Users\pttovar\Downloads\[MAPA DE RIESGOS CORRUPCIÓN IPES 2019 V1 AJUSTADA 210319.xlsx]DATOS '!#REF!</xm:f>
            <x14:dxf>
              <fill>
                <patternFill>
                  <bgColor rgb="FFFFFF00"/>
                </patternFill>
              </fill>
            </x14:dxf>
          </x14:cfRule>
          <x14:cfRule type="cellIs" priority="172" operator="equal" id="{E8D7BDDA-AD61-4D2D-8D91-B44DD864C31E}">
            <xm:f>'\Users\mac\Documents\FURAG\Users\pttovar\Downloads\[MAPA DE RIESGOS CORRUPCIÓN IPES 2019 V1 AJUSTADA 210319.xlsx]DATOS '!#REF!</xm:f>
            <x14:dxf>
              <fill>
                <patternFill>
                  <bgColor rgb="FFFFC000"/>
                </patternFill>
              </fill>
            </x14:dxf>
          </x14:cfRule>
          <x14:cfRule type="cellIs" priority="173" operator="equal" id="{1A547CED-4352-42A2-A289-8CA2B1ED6E05}">
            <xm:f>'\Users\mac\Documents\FURAG\Users\pttovar\Downloads\[MAPA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'\Users\mac\Documents\FURAG\Users\pttovar\Downloads\[MAPA DE RIESGOS CORRUPCIÓN IPES 2019 V1 AJUSTADA 210319.xlsx]DATOS '!#REF!</xm:f>
            <x14:dxf>
              <fill>
                <patternFill>
                  <bgColor rgb="FF00B050"/>
                </patternFill>
              </fill>
            </x14:dxf>
          </x14:cfRule>
          <x14:cfRule type="cellIs" priority="157" operator="equal" id="{8161D2C5-88A8-44A7-8870-7C5FDA398B7B}">
            <xm:f>'\Users\mac\Documents\FURAG\Users\pttovar\Downloads\[MAPA DE RIESGOS CORRUPCIÓN IPES 2019 V1 AJUSTADA 210319.xlsx]DATOS '!#REF!</xm:f>
            <x14:dxf>
              <fill>
                <patternFill>
                  <bgColor rgb="FF92D050"/>
                </patternFill>
              </fill>
            </x14:dxf>
          </x14:cfRule>
          <x14:cfRule type="cellIs" priority="158" operator="equal" id="{F4E7D8E1-3DE2-4094-8329-3A3D978AD471}">
            <xm:f>'\Users\mac\Documents\FURAG\Users\pttovar\Downloads\[MAPA DE RIESGOS CORRUPCIÓN IPES 2019 V1 AJUSTADA 210319.xlsx]DATOS '!#REF!</xm:f>
            <x14:dxf>
              <fill>
                <patternFill>
                  <bgColor rgb="FFFFFF00"/>
                </patternFill>
              </fill>
            </x14:dxf>
          </x14:cfRule>
          <x14:cfRule type="cellIs" priority="159" operator="equal" id="{61E6869D-8A30-4537-97B6-E606C801DC38}">
            <xm:f>'\Users\mac\Documents\FURAG\Users\pttovar\Downloads\[MAPA DE RIESGOS CORRUPCIÓN IPES 2019 V1 AJUSTADA 210319.xlsx]DATOS '!#REF!</xm:f>
            <x14:dxf>
              <fill>
                <patternFill>
                  <bgColor rgb="FFFFC000"/>
                </patternFill>
              </fill>
            </x14:dxf>
          </x14:cfRule>
          <x14:cfRule type="cellIs" priority="160" operator="equal" id="{3B724CC7-06D7-4CAD-92AC-A33883191C56}">
            <xm:f>'\Users\mac\Documents\FURAG\Users\pttovar\Downloads\[MAPA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'\Users\mac\Documents\FURAG\Users\pttovar\Downloads\[MAPA DE RIESGOS CORRUPCIÓN IPES 2019 V1 AJUSTADA 210319.xlsx]DATOS '!#REF!</xm:f>
            <x14:dxf>
              <fill>
                <patternFill>
                  <bgColor rgb="FF00B050"/>
                </patternFill>
              </fill>
            </x14:dxf>
          </x14:cfRule>
          <x14:cfRule type="cellIs" priority="162" operator="equal" id="{7CF1D555-9A53-42ED-AB46-EAE26749A711}">
            <xm:f>'\Users\mac\Documents\FURAG\Users\pttovar\Downloads\[MAPA DE RIESGOS CORRUPCIÓN IPES 2019 V1 AJUSTADA 210319.xlsx]DATOS '!#REF!</xm:f>
            <x14:dxf>
              <fill>
                <patternFill>
                  <bgColor rgb="FF92D050"/>
                </patternFill>
              </fill>
            </x14:dxf>
          </x14:cfRule>
          <x14:cfRule type="cellIs" priority="163" operator="equal" id="{53CFF267-37DD-4B84-B8E8-05EEB708A8ED}">
            <xm:f>'\Users\mac\Documents\FURAG\Users\pttovar\Downloads\[MAPA DE RIESGOS CORRUPCIÓN IPES 2019 V1 AJUSTADA 210319.xlsx]DATOS '!#REF!</xm:f>
            <x14:dxf>
              <fill>
                <patternFill>
                  <bgColor rgb="FFFFFF00"/>
                </patternFill>
              </fill>
            </x14:dxf>
          </x14:cfRule>
          <x14:cfRule type="cellIs" priority="164" operator="equal" id="{BA29B342-F8D5-4C2B-A4F2-D47C04C3F45E}">
            <xm:f>'\Users\mac\Documents\FURAG\Users\pttovar\Downloads\[MAPA DE RIESGOS CORRUPCIÓN IPES 2019 V1 AJUSTADA 210319.xlsx]DATOS '!#REF!</xm:f>
            <x14:dxf>
              <fill>
                <patternFill>
                  <bgColor rgb="FFFFC000"/>
                </patternFill>
              </fill>
            </x14:dxf>
          </x14:cfRule>
          <x14:cfRule type="cellIs" priority="165" operator="equal" id="{28660D07-9FE8-4CD2-9302-1C2418951F9D}">
            <xm:f>'\Users\mac\Documents\FURAG\Users\pttovar\Downloads\[MAPA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'\Users\mac\Documents\FURAG\Users\pttovar\Downloads\[MAPA DE RIESGOS CORRUPCIÓN IPES 2019 V1 AJUSTADA 210319.xlsx]DATOS '!#REF!</xm:f>
            <x14:dxf>
              <fill>
                <patternFill>
                  <bgColor rgb="FF92D050"/>
                </patternFill>
              </fill>
            </x14:dxf>
          </x14:cfRule>
          <x14:cfRule type="cellIs" priority="167" operator="equal" id="{E8A7E2C1-C4C0-4CD3-B9C2-AEC569805A3A}">
            <xm:f>'\Users\mac\Documents\FURAG\Users\pttovar\Downloads\[MAPA DE RIESGOS CORRUPCIÓN IPES 2019 V1 AJUSTADA 210319.xlsx]DATOS '!#REF!</xm:f>
            <x14:dxf>
              <fill>
                <patternFill>
                  <bgColor rgb="FFFFFF00"/>
                </patternFill>
              </fill>
            </x14:dxf>
          </x14:cfRule>
          <x14:cfRule type="cellIs" priority="168" operator="equal" id="{00AB381B-09BC-4D3D-AE4F-BCFEA8D3478E}">
            <xm:f>'\Users\mac\Documents\FURAG\Users\pttovar\Downloads\[MAPA DE RIESGOS CORRUPCIÓN IPES 2019 V1 AJUSTADA 210319.xlsx]DATOS '!#REF!</xm:f>
            <x14:dxf>
              <fill>
                <patternFill>
                  <bgColor rgb="FFFFC000"/>
                </patternFill>
              </fill>
            </x14:dxf>
          </x14:cfRule>
          <x14:cfRule type="cellIs" priority="169" operator="equal" id="{964AEF74-0B3F-470F-BB25-A1FBF25E4BC7}">
            <xm:f>'\Users\mac\Documents\FURAG\Users\pttovar\Downloads\[MAPA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'\Users\mac\Documents\FURAG\Users\pttovar\Downloads\[MAPA DE RIESGOS CORRUPCIÓN IPES 2019 V1 AJUSTADA 210319.xlsx]DATOS '!#REF!</xm:f>
            <x14:dxf>
              <fill>
                <patternFill>
                  <bgColor rgb="FF00B050"/>
                </patternFill>
              </fill>
            </x14:dxf>
          </x14:cfRule>
          <x14:cfRule type="cellIs" priority="143" operator="equal" id="{DACA3B72-E904-43AD-AEA4-5D21F7188B89}">
            <xm:f>'\Users\mac\Documents\FURAG\Users\pttovar\Downloads\[MAPA DE RIESGOS CORRUPCIÓN IPES 2019 V1 AJUSTADA 210319.xlsx]DATOS '!#REF!</xm:f>
            <x14:dxf>
              <fill>
                <patternFill>
                  <bgColor rgb="FF92D050"/>
                </patternFill>
              </fill>
            </x14:dxf>
          </x14:cfRule>
          <x14:cfRule type="cellIs" priority="144" operator="equal" id="{D8DD5B24-4237-43DF-A72C-9394EF52862F}">
            <xm:f>'\Users\mac\Documents\FURAG\Users\pttovar\Downloads\[MAPA DE RIESGOS CORRUPCIÓN IPES 2019 V1 AJUSTADA 210319.xlsx]DATOS '!#REF!</xm:f>
            <x14:dxf>
              <fill>
                <patternFill>
                  <bgColor rgb="FFFFFF00"/>
                </patternFill>
              </fill>
            </x14:dxf>
          </x14:cfRule>
          <x14:cfRule type="cellIs" priority="145" operator="equal" id="{81BB8DAD-FA04-4064-9A60-6EEEAA85AE45}">
            <xm:f>'\Users\mac\Documents\FURAG\Users\pttovar\Downloads\[MAPA DE RIESGOS CORRUPCIÓN IPES 2019 V1 AJUSTADA 210319.xlsx]DATOS '!#REF!</xm:f>
            <x14:dxf>
              <fill>
                <patternFill>
                  <bgColor rgb="FFFFC000"/>
                </patternFill>
              </fill>
            </x14:dxf>
          </x14:cfRule>
          <x14:cfRule type="cellIs" priority="146" operator="equal" id="{A0D2BC5D-1E68-4B4B-8939-BE734550B9B0}">
            <xm:f>'\Users\mac\Documents\FURAG\Users\pttovar\Downloads\[MAPA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'\Users\mac\Documents\FURAG\Users\pttovar\Downloads\[MAPA DE RIESGOS CORRUPCIÓN IPES 2019 V1 AJUSTADA 210319.xlsx]DATOS '!#REF!</xm:f>
            <x14:dxf>
              <fill>
                <patternFill>
                  <bgColor rgb="FF00B050"/>
                </patternFill>
              </fill>
            </x14:dxf>
          </x14:cfRule>
          <x14:cfRule type="cellIs" priority="148" operator="equal" id="{90BD6D59-D42B-4B13-A23C-3301EE81348F}">
            <xm:f>'\Users\mac\Documents\FURAG\Users\pttovar\Downloads\[MAPA DE RIESGOS CORRUPCIÓN IPES 2019 V1 AJUSTADA 210319.xlsx]DATOS '!#REF!</xm:f>
            <x14:dxf>
              <fill>
                <patternFill>
                  <bgColor rgb="FF92D050"/>
                </patternFill>
              </fill>
            </x14:dxf>
          </x14:cfRule>
          <x14:cfRule type="cellIs" priority="149" operator="equal" id="{6B4DB647-180A-4CF6-9AC3-95DCF0DCA6BC}">
            <xm:f>'\Users\mac\Documents\FURAG\Users\pttovar\Downloads\[MAPA DE RIESGOS CORRUPCIÓN IPES 2019 V1 AJUSTADA 210319.xlsx]DATOS '!#REF!</xm:f>
            <x14:dxf>
              <fill>
                <patternFill>
                  <bgColor rgb="FFFFFF00"/>
                </patternFill>
              </fill>
            </x14:dxf>
          </x14:cfRule>
          <x14:cfRule type="cellIs" priority="150" operator="equal" id="{A09EB92C-B4A2-4A4F-99B2-CAB34EF7EAF1}">
            <xm:f>'\Users\mac\Documents\FURAG\Users\pttovar\Downloads\[MAPA DE RIESGOS CORRUPCIÓN IPES 2019 V1 AJUSTADA 210319.xlsx]DATOS '!#REF!</xm:f>
            <x14:dxf>
              <fill>
                <patternFill>
                  <bgColor rgb="FFFFC000"/>
                </patternFill>
              </fill>
            </x14:dxf>
          </x14:cfRule>
          <x14:cfRule type="cellIs" priority="151" operator="equal" id="{CBB700D8-5BBF-4B4E-AF71-022DC75FBBAC}">
            <xm:f>'\Users\mac\Documents\FURAG\Users\pttovar\Downloads\[MAPA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'\Users\mac\Documents\FURAG\Users\pttovar\Downloads\[MAPA DE RIESGOS CORRUPCIÓN IPES 2019 V1 AJUSTADA 210319.xlsx]DATOS '!#REF!</xm:f>
            <x14:dxf>
              <fill>
                <patternFill>
                  <bgColor rgb="FF92D050"/>
                </patternFill>
              </fill>
            </x14:dxf>
          </x14:cfRule>
          <x14:cfRule type="cellIs" priority="153" operator="equal" id="{90F6DDB5-184E-4B85-9D2C-07079EA0DE32}">
            <xm:f>'\Users\mac\Documents\FURAG\Users\pttovar\Downloads\[MAPA DE RIESGOS CORRUPCIÓN IPES 2019 V1 AJUSTADA 210319.xlsx]DATOS '!#REF!</xm:f>
            <x14:dxf>
              <fill>
                <patternFill>
                  <bgColor rgb="FFFFFF00"/>
                </patternFill>
              </fill>
            </x14:dxf>
          </x14:cfRule>
          <x14:cfRule type="cellIs" priority="154" operator="equal" id="{8AA72739-26A0-4DC1-B9DE-BF234A91DB77}">
            <xm:f>'\Users\mac\Documents\FURAG\Users\pttovar\Downloads\[MAPA DE RIESGOS CORRUPCIÓN IPES 2019 V1 AJUSTADA 210319.xlsx]DATOS '!#REF!</xm:f>
            <x14:dxf>
              <fill>
                <patternFill>
                  <bgColor rgb="FFFFC000"/>
                </patternFill>
              </fill>
            </x14:dxf>
          </x14:cfRule>
          <x14:cfRule type="cellIs" priority="155" operator="equal" id="{A548DB8D-8575-450A-9517-3676D86F6B65}">
            <xm:f>'\Users\mac\Documents\FURAG\Users\pttovar\Downloads\[MAPA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'\Users\mac\Documents\FURAG\Users\pttovar\Downloads\[MAPA DE RIESGOS CORRUPCIÓN IPES 2019 V1 AJUSTADA 210319.xlsx]DATOS '!#REF!</xm:f>
            <x14:dxf>
              <fill>
                <patternFill>
                  <bgColor rgb="FF92D050"/>
                </patternFill>
              </fill>
            </x14:dxf>
          </x14:cfRule>
          <x14:cfRule type="cellIs" priority="139" operator="equal" id="{0974F387-DC72-4D9E-B5A7-25EB4340CDFD}">
            <xm:f>'\Users\mac\Documents\FURAG\Users\pttovar\Downloads\[MAPA DE RIESGOS CORRUPCIÓN IPES 2019 V1 AJUSTADA 210319.xlsx]DATOS '!#REF!</xm:f>
            <x14:dxf>
              <fill>
                <patternFill>
                  <bgColor rgb="FFFFFF00"/>
                </patternFill>
              </fill>
            </x14:dxf>
          </x14:cfRule>
          <x14:cfRule type="cellIs" priority="140" operator="equal" id="{F81D7462-126E-4707-850B-B80E02F09BB3}">
            <xm:f>'\Users\mac\Documents\FURAG\Users\pttovar\Downloads\[MAPA DE RIESGOS CORRUPCIÓN IPES 2019 V1 AJUSTADA 210319.xlsx]DATOS '!#REF!</xm:f>
            <x14:dxf>
              <fill>
                <patternFill>
                  <bgColor rgb="FFFFC000"/>
                </patternFill>
              </fill>
            </x14:dxf>
          </x14:cfRule>
          <x14:cfRule type="cellIs" priority="141" operator="equal" id="{B5CC1F26-E9AC-4656-9DBA-456B109B3FDC}">
            <xm:f>'\Users\mac\Documents\FURAG\Users\pttovar\Downloads\[MAPA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'\Users\mac\Documents\FURAG\Users\pttovar\Downloads\[MAPA DE RIESGOS CORRUPCIÓN IPES 2019 V1 AJUSTADA 210319.xlsx]DATOS '!#REF!</xm:f>
            <x14:dxf>
              <fill>
                <patternFill>
                  <bgColor rgb="FF00B050"/>
                </patternFill>
              </fill>
            </x14:dxf>
          </x14:cfRule>
          <x14:cfRule type="cellIs" priority="134" operator="equal" id="{9CBED166-398E-4E57-8E7E-42FA61E79370}">
            <xm:f>'\Users\mac\Documents\FURAG\Users\pttovar\Downloads\[MAPA DE RIESGOS CORRUPCIÓN IPES 2019 V1 AJUSTADA 210319.xlsx]DATOS '!#REF!</xm:f>
            <x14:dxf>
              <fill>
                <patternFill>
                  <bgColor rgb="FF92D050"/>
                </patternFill>
              </fill>
            </x14:dxf>
          </x14:cfRule>
          <x14:cfRule type="cellIs" priority="135" operator="equal" id="{C59A0ECE-6B4F-47D3-B526-8B81C2B93EA0}">
            <xm:f>'\Users\mac\Documents\FURAG\Users\pttovar\Downloads\[MAPA DE RIESGOS CORRUPCIÓN IPES 2019 V1 AJUSTADA 210319.xlsx]DATOS '!#REF!</xm:f>
            <x14:dxf>
              <fill>
                <patternFill>
                  <bgColor rgb="FFFFFF00"/>
                </patternFill>
              </fill>
            </x14:dxf>
          </x14:cfRule>
          <x14:cfRule type="cellIs" priority="136" operator="equal" id="{B2E488F3-B7B9-4BAF-BEFD-EDAEDDBA223B}">
            <xm:f>'\Users\mac\Documents\FURAG\Users\pttovar\Downloads\[MAPA DE RIESGOS CORRUPCIÓN IPES 2019 V1 AJUSTADA 210319.xlsx]DATOS '!#REF!</xm:f>
            <x14:dxf>
              <fill>
                <patternFill>
                  <bgColor rgb="FFFFC000"/>
                </patternFill>
              </fill>
            </x14:dxf>
          </x14:cfRule>
          <x14:cfRule type="cellIs" priority="137" operator="equal" id="{2E15C1B0-C1E0-4507-8E5B-B95598D64B4A}">
            <xm:f>'\Users\mac\Documents\FURAG\Users\pttovar\Downloads\[MAPA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'\Users\mac\Documents\FURAG\Users\pttovar\Downloads\[MAPA DE RIESGOS CORRUPCIÓN IPES 2019 V1 AJUSTADA 210319.xlsx]DATOS '!#REF!</xm:f>
            <x14:dxf>
              <fill>
                <patternFill>
                  <bgColor rgb="FF00B050"/>
                </patternFill>
              </fill>
            </x14:dxf>
          </x14:cfRule>
          <x14:cfRule type="cellIs" priority="129" operator="equal" id="{3F8BD70D-8AB0-4FF2-9B08-AB28D97EFF2A}">
            <xm:f>'\Users\mac\Documents\FURAG\Users\pttovar\Downloads\[MAPA DE RIESGOS CORRUPCIÓN IPES 2019 V1 AJUSTADA 210319.xlsx]DATOS '!#REF!</xm:f>
            <x14:dxf>
              <fill>
                <patternFill>
                  <bgColor rgb="FF92D050"/>
                </patternFill>
              </fill>
            </x14:dxf>
          </x14:cfRule>
          <x14:cfRule type="cellIs" priority="130" operator="equal" id="{8662F3FB-F244-4770-872E-F4498E02B1F7}">
            <xm:f>'\Users\mac\Documents\FURAG\Users\pttovar\Downloads\[MAPA DE RIESGOS CORRUPCIÓN IPES 2019 V1 AJUSTADA 210319.xlsx]DATOS '!#REF!</xm:f>
            <x14:dxf>
              <fill>
                <patternFill>
                  <bgColor rgb="FFFFFF00"/>
                </patternFill>
              </fill>
            </x14:dxf>
          </x14:cfRule>
          <x14:cfRule type="cellIs" priority="131" operator="equal" id="{7C7AB7D7-B47B-46C4-A92F-4344691A463D}">
            <xm:f>'\Users\mac\Documents\FURAG\Users\pttovar\Downloads\[MAPA DE RIESGOS CORRUPCIÓN IPES 2019 V1 AJUSTADA 210319.xlsx]DATOS '!#REF!</xm:f>
            <x14:dxf>
              <fill>
                <patternFill>
                  <bgColor rgb="FFFFC000"/>
                </patternFill>
              </fill>
            </x14:dxf>
          </x14:cfRule>
          <x14:cfRule type="cellIs" priority="132" operator="equal" id="{B51F2C0D-C98A-43E6-B1A3-D9E27F6EFD0F}">
            <xm:f>'\Users\mac\Documents\FURAG\Users\pttovar\Downloads\[MAPA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'\Users\mac\Documents\FURAG\Users\pttovar\Downloads\[MAPA DE RIESGOS CORRUPCIÓN IPES 2019 V1 AJUSTADA 210319.xlsx]DATOS '!#REF!</xm:f>
            <x14:dxf>
              <fill>
                <patternFill>
                  <bgColor rgb="FF00B050"/>
                </patternFill>
              </fill>
            </x14:dxf>
          </x14:cfRule>
          <x14:cfRule type="cellIs" priority="115" operator="equal" id="{CE3074F6-5BC0-4BA0-8B44-AA2DCE0C7033}">
            <xm:f>'\Users\mac\Documents\FURAG\Users\pttovar\Downloads\[MAPA DE RIESGOS CORRUPCIÓN IPES 2019 V1 AJUSTADA 210319.xlsx]DATOS '!#REF!</xm:f>
            <x14:dxf>
              <fill>
                <patternFill>
                  <bgColor rgb="FF92D050"/>
                </patternFill>
              </fill>
            </x14:dxf>
          </x14:cfRule>
          <x14:cfRule type="cellIs" priority="116" operator="equal" id="{64C79295-6975-40F5-AEDE-D593473FE0C6}">
            <xm:f>'\Users\mac\Documents\FURAG\Users\pttovar\Downloads\[MAPA DE RIESGOS CORRUPCIÓN IPES 2019 V1 AJUSTADA 210319.xlsx]DATOS '!#REF!</xm:f>
            <x14:dxf>
              <fill>
                <patternFill>
                  <bgColor rgb="FFFFFF00"/>
                </patternFill>
              </fill>
            </x14:dxf>
          </x14:cfRule>
          <x14:cfRule type="cellIs" priority="117" operator="equal" id="{BE93E019-EC09-4706-A06A-452E3B40F588}">
            <xm:f>'\Users\mac\Documents\FURAG\Users\pttovar\Downloads\[MAPA DE RIESGOS CORRUPCIÓN IPES 2019 V1 AJUSTADA 210319.xlsx]DATOS '!#REF!</xm:f>
            <x14:dxf>
              <fill>
                <patternFill>
                  <bgColor rgb="FFFFC000"/>
                </patternFill>
              </fill>
            </x14:dxf>
          </x14:cfRule>
          <x14:cfRule type="cellIs" priority="118" operator="equal" id="{B0EB94B9-302E-4445-B7D1-6541C47DCBAD}">
            <xm:f>'\Users\mac\Documents\FURAG\Users\pttovar\Downloads\[MAPA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'\Users\mac\Documents\FURAG\Users\pttovar\Downloads\[MAPA DE RIESGOS CORRUPCIÓN IPES 2019 V1 AJUSTADA 210319.xlsx]DATOS '!#REF!</xm:f>
            <x14:dxf>
              <fill>
                <patternFill>
                  <bgColor rgb="FF00B050"/>
                </patternFill>
              </fill>
            </x14:dxf>
          </x14:cfRule>
          <x14:cfRule type="cellIs" priority="120" operator="equal" id="{9AD61CD8-A396-4AB1-8B5B-C85BC2506E64}">
            <xm:f>'\Users\mac\Documents\FURAG\Users\pttovar\Downloads\[MAPA DE RIESGOS CORRUPCIÓN IPES 2019 V1 AJUSTADA 210319.xlsx]DATOS '!#REF!</xm:f>
            <x14:dxf>
              <fill>
                <patternFill>
                  <bgColor rgb="FF92D050"/>
                </patternFill>
              </fill>
            </x14:dxf>
          </x14:cfRule>
          <x14:cfRule type="cellIs" priority="121" operator="equal" id="{C7122E34-798D-459D-B0BF-283DA29C3AD0}">
            <xm:f>'\Users\mac\Documents\FURAG\Users\pttovar\Downloads\[MAPA DE RIESGOS CORRUPCIÓN IPES 2019 V1 AJUSTADA 210319.xlsx]DATOS '!#REF!</xm:f>
            <x14:dxf>
              <fill>
                <patternFill>
                  <bgColor rgb="FFFFFF00"/>
                </patternFill>
              </fill>
            </x14:dxf>
          </x14:cfRule>
          <x14:cfRule type="cellIs" priority="122" operator="equal" id="{86CBEE81-5449-4BEB-A0CF-16BC31DED12F}">
            <xm:f>'\Users\mac\Documents\FURAG\Users\pttovar\Downloads\[MAPA DE RIESGOS CORRUPCIÓN IPES 2019 V1 AJUSTADA 210319.xlsx]DATOS '!#REF!</xm:f>
            <x14:dxf>
              <fill>
                <patternFill>
                  <bgColor rgb="FFFFC000"/>
                </patternFill>
              </fill>
            </x14:dxf>
          </x14:cfRule>
          <x14:cfRule type="cellIs" priority="123" operator="equal" id="{FBC60699-D0EF-4F35-BBE2-E438DDC8727D}">
            <xm:f>'\Users\mac\Documents\FURAG\Users\pttovar\Downloads\[MAPA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'\Users\mac\Documents\FURAG\Users\pttovar\Downloads\[MAPA DE RIESGOS CORRUPCIÓN IPES 2019 V1 AJUSTADA 210319.xlsx]DATOS '!#REF!</xm:f>
            <x14:dxf>
              <fill>
                <patternFill>
                  <bgColor rgb="FF92D050"/>
                </patternFill>
              </fill>
            </x14:dxf>
          </x14:cfRule>
          <x14:cfRule type="cellIs" priority="125" operator="equal" id="{87E36F85-A42B-4051-AACA-E83B458D6876}">
            <xm:f>'\Users\mac\Documents\FURAG\Users\pttovar\Downloads\[MAPA DE RIESGOS CORRUPCIÓN IPES 2019 V1 AJUSTADA 210319.xlsx]DATOS '!#REF!</xm:f>
            <x14:dxf>
              <fill>
                <patternFill>
                  <bgColor rgb="FFFFFF00"/>
                </patternFill>
              </fill>
            </x14:dxf>
          </x14:cfRule>
          <x14:cfRule type="cellIs" priority="126" operator="equal" id="{F0EF23D6-8E9D-4D62-B22C-57A4F45F13A3}">
            <xm:f>'\Users\mac\Documents\FURAG\Users\pttovar\Downloads\[MAPA DE RIESGOS CORRUPCIÓN IPES 2019 V1 AJUSTADA 210319.xlsx]DATOS '!#REF!</xm:f>
            <x14:dxf>
              <fill>
                <patternFill>
                  <bgColor rgb="FFFFC000"/>
                </patternFill>
              </fill>
            </x14:dxf>
          </x14:cfRule>
          <x14:cfRule type="cellIs" priority="127" operator="equal" id="{8B19E11A-F881-4E8E-81A6-9B2E9544801F}">
            <xm:f>'\Users\mac\Documents\FURAG\Users\pttovar\Downloads\[MAPA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'\Users\mac\Documents\FURAG\Users\pttovar\Downloads\[MAPA DE RIESGOS CORRUPCIÓN IPES 2019 V1 AJUSTADA 210319.xlsx]DATOS '!#REF!</xm:f>
            <x14:dxf>
              <fill>
                <patternFill>
                  <bgColor rgb="FF00B050"/>
                </patternFill>
              </fill>
            </x14:dxf>
          </x14:cfRule>
          <x14:cfRule type="cellIs" priority="110" operator="equal" id="{A3E2F041-38B6-469D-9D9D-2B532CC60037}">
            <xm:f>'\Users\mac\Documents\FURAG\Users\pttovar\Downloads\[MAPA DE RIESGOS CORRUPCIÓN IPES 2019 V1 AJUSTADA 210319.xlsx]DATOS '!#REF!</xm:f>
            <x14:dxf>
              <fill>
                <patternFill>
                  <bgColor rgb="FF92D050"/>
                </patternFill>
              </fill>
            </x14:dxf>
          </x14:cfRule>
          <x14:cfRule type="cellIs" priority="111" operator="equal" id="{49C330BA-88FC-415D-8E35-C32576080180}">
            <xm:f>'\Users\mac\Documents\FURAG\Users\pttovar\Downloads\[MAPA DE RIESGOS CORRUPCIÓN IPES 2019 V1 AJUSTADA 210319.xlsx]DATOS '!#REF!</xm:f>
            <x14:dxf>
              <fill>
                <patternFill>
                  <bgColor rgb="FFFFFF00"/>
                </patternFill>
              </fill>
            </x14:dxf>
          </x14:cfRule>
          <x14:cfRule type="cellIs" priority="112" operator="equal" id="{6602F53D-CED9-4862-BC9D-18794ECCB494}">
            <xm:f>'\Users\mac\Documents\FURAG\Users\pttovar\Downloads\[MAPA DE RIESGOS CORRUPCIÓN IPES 2019 V1 AJUSTADA 210319.xlsx]DATOS '!#REF!</xm:f>
            <x14:dxf>
              <fill>
                <patternFill>
                  <bgColor rgb="FFFFC000"/>
                </patternFill>
              </fill>
            </x14:dxf>
          </x14:cfRule>
          <x14:cfRule type="cellIs" priority="113" operator="equal" id="{06DB37D3-2607-4694-92E6-CB51A936F184}">
            <xm:f>'\Users\mac\Documents\FURAG\Users\pttovar\Downloads\[MAPA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'\Users\mac\Documents\FURAG\Users\pttovar\Downloads\[MAPA DE RIESGOS CORRUPCIÓN IPES 2019 V1 AJUSTADA 210319.xlsx]DATOS '!#REF!</xm:f>
            <x14:dxf>
              <fill>
                <patternFill>
                  <bgColor rgb="FF92D050"/>
                </patternFill>
              </fill>
            </x14:dxf>
          </x14:cfRule>
          <x14:cfRule type="cellIs" priority="102" operator="equal" id="{D50A75BF-6204-4FDD-96D2-E8E752CAF9B4}">
            <xm:f>'\Users\mac\Documents\FURAG\Users\pttovar\Downloads\[MAPA DE RIESGOS CORRUPCIÓN IPES 2019 V1 AJUSTADA 210319.xlsx]DATOS '!#REF!</xm:f>
            <x14:dxf>
              <fill>
                <patternFill>
                  <bgColor rgb="FFFFFF00"/>
                </patternFill>
              </fill>
            </x14:dxf>
          </x14:cfRule>
          <x14:cfRule type="cellIs" priority="103" operator="equal" id="{416C8582-C7E8-4DA8-A0FB-CF4EBD1A2333}">
            <xm:f>'\Users\mac\Documents\FURAG\Users\pttovar\Downloads\[MAPA DE RIESGOS CORRUPCIÓN IPES 2019 V1 AJUSTADA 210319.xlsx]DATOS '!#REF!</xm:f>
            <x14:dxf>
              <fill>
                <patternFill>
                  <bgColor rgb="FFFFC000"/>
                </patternFill>
              </fill>
            </x14:dxf>
          </x14:cfRule>
          <x14:cfRule type="cellIs" priority="104" operator="equal" id="{192424B7-E2FC-4D16-98FE-E5AFAF23B37D}">
            <xm:f>'\Users\mac\Documents\FURAG\Users\pttovar\Downloads\[MAPA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'\Users\mac\Documents\FURAG\Users\pttovar\Downloads\[MAPA DE RIESGOS CORRUPCIÓN IPES 2019 V1 AJUSTADA 210319.xlsx]DATOS '!#REF!</xm:f>
            <x14:dxf>
              <fill>
                <patternFill>
                  <bgColor rgb="FF92D050"/>
                </patternFill>
              </fill>
            </x14:dxf>
          </x14:cfRule>
          <x14:cfRule type="cellIs" priority="106" operator="equal" id="{59D38504-54E2-4066-BBD5-C3E2BF9E9106}">
            <xm:f>'\Users\mac\Documents\FURAG\Users\pttovar\Downloads\[MAPA DE RIESGOS CORRUPCIÓN IPES 2019 V1 AJUSTADA 210319.xlsx]DATOS '!#REF!</xm:f>
            <x14:dxf>
              <fill>
                <patternFill>
                  <bgColor rgb="FFFFFF00"/>
                </patternFill>
              </fill>
            </x14:dxf>
          </x14:cfRule>
          <x14:cfRule type="cellIs" priority="107" operator="equal" id="{F3AFE7C9-AD0F-423E-A3E0-D8FF3B82ADCB}">
            <xm:f>'\Users\mac\Documents\FURAG\Users\pttovar\Downloads\[MAPA DE RIESGOS CORRUPCIÓN IPES 2019 V1 AJUSTADA 210319.xlsx]DATOS '!#REF!</xm:f>
            <x14:dxf>
              <fill>
                <patternFill>
                  <bgColor rgb="FFFFC000"/>
                </patternFill>
              </fill>
            </x14:dxf>
          </x14:cfRule>
          <x14:cfRule type="cellIs" priority="108" operator="equal" id="{A18F62D3-7DF6-40DA-AB7B-3321FA278BC5}">
            <xm:f>'\Users\mac\Documents\FURAG\Users\pttovar\Downloads\[MAPA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'\Users\mac\Documents\FURAG\Users\pttovar\Downloads\[MAPA DE RIESGOS CORRUPCIÓN IPES 2019 V1 AJUSTADA 210319.xlsx]DATOS '!#REF!</xm:f>
            <x14:dxf>
              <fill>
                <patternFill>
                  <bgColor rgb="FF92D050"/>
                </patternFill>
              </fill>
            </x14:dxf>
          </x14:cfRule>
          <x14:cfRule type="cellIs" priority="98" operator="equal" id="{F65866AF-D565-4CA0-8909-6C2E889FF48A}">
            <xm:f>'\Users\mac\Documents\FURAG\Users\pttovar\Downloads\[MAPA DE RIESGOS CORRUPCIÓN IPES 2019 V1 AJUSTADA 210319.xlsx]DATOS '!#REF!</xm:f>
            <x14:dxf>
              <fill>
                <patternFill>
                  <bgColor rgb="FFFFFF00"/>
                </patternFill>
              </fill>
            </x14:dxf>
          </x14:cfRule>
          <x14:cfRule type="cellIs" priority="99" operator="equal" id="{BE8148B8-225F-4E81-91E7-4B76CB0006A7}">
            <xm:f>'\Users\mac\Documents\FURAG\Users\pttovar\Downloads\[MAPA DE RIESGOS CORRUPCIÓN IPES 2019 V1 AJUSTADA 210319.xlsx]DATOS '!#REF!</xm:f>
            <x14:dxf>
              <fill>
                <patternFill>
                  <bgColor rgb="FFFFC000"/>
                </patternFill>
              </fill>
            </x14:dxf>
          </x14:cfRule>
          <x14:cfRule type="cellIs" priority="100" operator="equal" id="{DA543D18-8CCC-4F7A-AFC2-54D2742658E8}">
            <xm:f>'\Users\mac\Documents\FURAG\Users\pttovar\Downloads\[MAPA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'\Users\mac\Documents\FURAG\Users\pttovar\Downloads\[MAPA DE RIESGOS CORRUPCIÓN IPES 2019 V1 AJUSTADA 210319.xlsx]DATOS '!#REF!</xm:f>
            <x14:dxf>
              <fill>
                <patternFill>
                  <bgColor rgb="FF00B050"/>
                </patternFill>
              </fill>
            </x14:dxf>
          </x14:cfRule>
          <x14:cfRule type="cellIs" priority="84" operator="equal" id="{9A4474DE-D029-4493-A839-0983C223283D}">
            <xm:f>'\Users\mac\Documents\FURAG\Users\pttovar\Downloads\[MAPA DE RIESGOS CORRUPCIÓN IPES 2019 V1 AJUSTADA 210319.xlsx]DATOS '!#REF!</xm:f>
            <x14:dxf>
              <fill>
                <patternFill>
                  <bgColor rgb="FF92D050"/>
                </patternFill>
              </fill>
            </x14:dxf>
          </x14:cfRule>
          <x14:cfRule type="cellIs" priority="85" operator="equal" id="{7F035D54-3A2E-4DC4-AE1B-3F118B680517}">
            <xm:f>'\Users\mac\Documents\FURAG\Users\pttovar\Downloads\[MAPA DE RIESGOS CORRUPCIÓN IPES 2019 V1 AJUSTADA 210319.xlsx]DATOS '!#REF!</xm:f>
            <x14:dxf>
              <fill>
                <patternFill>
                  <bgColor rgb="FFFFFF00"/>
                </patternFill>
              </fill>
            </x14:dxf>
          </x14:cfRule>
          <x14:cfRule type="cellIs" priority="86" operator="equal" id="{2650D018-46EE-4703-B52F-585B1C99CC1E}">
            <xm:f>'\Users\mac\Documents\FURAG\Users\pttovar\Downloads\[MAPA DE RIESGOS CORRUPCIÓN IPES 2019 V1 AJUSTADA 210319.xlsx]DATOS '!#REF!</xm:f>
            <x14:dxf>
              <fill>
                <patternFill>
                  <bgColor rgb="FFFFC000"/>
                </patternFill>
              </fill>
            </x14:dxf>
          </x14:cfRule>
          <x14:cfRule type="cellIs" priority="87" operator="equal" id="{1B2039A3-3C28-4554-BC9D-5352BB10F684}">
            <xm:f>'\Users\mac\Documents\FURAG\Users\pttovar\Downloads\[MAPA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'\Users\mac\Documents\FURAG\Users\pttovar\Downloads\[MAPA DE RIESGOS CORRUPCIÓN IPES 2019 V1 AJUSTADA 210319.xlsx]DATOS '!#REF!</xm:f>
            <x14:dxf>
              <fill>
                <patternFill>
                  <bgColor rgb="FF00B050"/>
                </patternFill>
              </fill>
            </x14:dxf>
          </x14:cfRule>
          <x14:cfRule type="cellIs" priority="89" operator="equal" id="{5D8606E0-E8A6-4612-90D8-7BA00DDC632D}">
            <xm:f>'\Users\mac\Documents\FURAG\Users\pttovar\Downloads\[MAPA DE RIESGOS CORRUPCIÓN IPES 2019 V1 AJUSTADA 210319.xlsx]DATOS '!#REF!</xm:f>
            <x14:dxf>
              <fill>
                <patternFill>
                  <bgColor rgb="FF92D050"/>
                </patternFill>
              </fill>
            </x14:dxf>
          </x14:cfRule>
          <x14:cfRule type="cellIs" priority="90" operator="equal" id="{9CCBFE04-5917-494A-A971-7F4EE8B9BDF7}">
            <xm:f>'\Users\mac\Documents\FURAG\Users\pttovar\Downloads\[MAPA DE RIESGOS CORRUPCIÓN IPES 2019 V1 AJUSTADA 210319.xlsx]DATOS '!#REF!</xm:f>
            <x14:dxf>
              <fill>
                <patternFill>
                  <bgColor rgb="FFFFFF00"/>
                </patternFill>
              </fill>
            </x14:dxf>
          </x14:cfRule>
          <x14:cfRule type="cellIs" priority="91" operator="equal" id="{F749B9E5-BE6C-4232-BECE-0F53287FF3C3}">
            <xm:f>'\Users\mac\Documents\FURAG\Users\pttovar\Downloads\[MAPA DE RIESGOS CORRUPCIÓN IPES 2019 V1 AJUSTADA 210319.xlsx]DATOS '!#REF!</xm:f>
            <x14:dxf>
              <fill>
                <patternFill>
                  <bgColor rgb="FFFFC000"/>
                </patternFill>
              </fill>
            </x14:dxf>
          </x14:cfRule>
          <x14:cfRule type="cellIs" priority="92" operator="equal" id="{D4A8FAC2-7E84-4930-8538-5C781EE515BE}">
            <xm:f>'\Users\mac\Documents\FURAG\Users\pttovar\Downloads\[MAPA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'\Users\mac\Documents\FURAG\Users\pttovar\Downloads\[MAPA DE RIESGOS CORRUPCIÓN IPES 2019 V1 AJUSTADA 210319.xlsx]DATOS '!#REF!</xm:f>
            <x14:dxf>
              <fill>
                <patternFill>
                  <bgColor rgb="FF92D050"/>
                </patternFill>
              </fill>
            </x14:dxf>
          </x14:cfRule>
          <x14:cfRule type="cellIs" priority="94" operator="equal" id="{8F289F02-036F-4F56-96C9-7E6C453C7581}">
            <xm:f>'\Users\mac\Documents\FURAG\Users\pttovar\Downloads\[MAPA DE RIESGOS CORRUPCIÓN IPES 2019 V1 AJUSTADA 210319.xlsx]DATOS '!#REF!</xm:f>
            <x14:dxf>
              <fill>
                <patternFill>
                  <bgColor rgb="FFFFFF00"/>
                </patternFill>
              </fill>
            </x14:dxf>
          </x14:cfRule>
          <x14:cfRule type="cellIs" priority="95" operator="equal" id="{327377C2-C2A0-4BC9-9F8E-C60750258895}">
            <xm:f>'\Users\mac\Documents\FURAG\Users\pttovar\Downloads\[MAPA DE RIESGOS CORRUPCIÓN IPES 2019 V1 AJUSTADA 210319.xlsx]DATOS '!#REF!</xm:f>
            <x14:dxf>
              <fill>
                <patternFill>
                  <bgColor rgb="FFFFC000"/>
                </patternFill>
              </fill>
            </x14:dxf>
          </x14:cfRule>
          <x14:cfRule type="cellIs" priority="96" operator="equal" id="{A97B50FD-A81F-4D9A-8490-9AAB5DBE139C}">
            <xm:f>'\Users\mac\Documents\FURAG\Users\pttovar\Downloads\[MAPA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'\Users\mac\Documents\FURAG\Users\pttovar\Downloads\[MAPA DE RIESGOS CORRUPCIÓN IPES 2019 V1 AJUSTADA 210319.xlsx]DATOS '!#REF!</xm:f>
            <x14:dxf>
              <fill>
                <patternFill>
                  <bgColor rgb="FF92D050"/>
                </patternFill>
              </fill>
            </x14:dxf>
          </x14:cfRule>
          <x14:cfRule type="cellIs" priority="80" operator="equal" id="{0E97B2FE-001C-4784-A55B-EE7E5B5DAA91}">
            <xm:f>'\Users\mac\Documents\FURAG\Users\pttovar\Downloads\[MAPA DE RIESGOS CORRUPCIÓN IPES 2019 V1 AJUSTADA 210319.xlsx]DATOS '!#REF!</xm:f>
            <x14:dxf>
              <fill>
                <patternFill>
                  <bgColor rgb="FFFFFF00"/>
                </patternFill>
              </fill>
            </x14:dxf>
          </x14:cfRule>
          <x14:cfRule type="cellIs" priority="81" operator="equal" id="{EB1CD789-A4A7-41DE-91A7-DE3CFD2E85FB}">
            <xm:f>'\Users\mac\Documents\FURAG\Users\pttovar\Downloads\[MAPA DE RIESGOS CORRUPCIÓN IPES 2019 V1 AJUSTADA 210319.xlsx]DATOS '!#REF!</xm:f>
            <x14:dxf>
              <fill>
                <patternFill>
                  <bgColor rgb="FFFFC000"/>
                </patternFill>
              </fill>
            </x14:dxf>
          </x14:cfRule>
          <x14:cfRule type="cellIs" priority="82" operator="equal" id="{C1C68BF9-328E-4CF3-8156-17FB09D480F0}">
            <xm:f>'\Users\mac\Documents\FURAG\Users\pttovar\Downloads\[MAPA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'\Users\mac\Documents\FURAG\Users\pttovar\Downloads\[MAPA DE RIESGOS CORRUPCIÓN IPES 2019 V1 AJUSTADA 210319.xlsx]DATOS '!#REF!</xm:f>
            <x14:dxf>
              <fill>
                <patternFill>
                  <bgColor rgb="FF92D050"/>
                </patternFill>
              </fill>
            </x14:dxf>
          </x14:cfRule>
          <x14:cfRule type="cellIs" priority="76" operator="equal" id="{A4B2FB3F-935D-45A2-B5D6-B21DDB2CF70A}">
            <xm:f>'\Users\mac\Documents\FURAG\Users\pttovar\Downloads\[MAPA DE RIESGOS CORRUPCIÓN IPES 2019 V1 AJUSTADA 210319.xlsx]DATOS '!#REF!</xm:f>
            <x14:dxf>
              <fill>
                <patternFill>
                  <bgColor rgb="FFFFFF00"/>
                </patternFill>
              </fill>
            </x14:dxf>
          </x14:cfRule>
          <x14:cfRule type="cellIs" priority="77" operator="equal" id="{8C9C572D-D253-4EAB-8852-DB213728D3C1}">
            <xm:f>'\Users\mac\Documents\FURAG\Users\pttovar\Downloads\[MAPA DE RIESGOS CORRUPCIÓN IPES 2019 V1 AJUSTADA 210319.xlsx]DATOS '!#REF!</xm:f>
            <x14:dxf>
              <fill>
                <patternFill>
                  <bgColor rgb="FFFFC000"/>
                </patternFill>
              </fill>
            </x14:dxf>
          </x14:cfRule>
          <x14:cfRule type="cellIs" priority="78" operator="equal" id="{175EFB44-C6AC-48B7-ACD0-28015437F3D1}">
            <xm:f>'\Users\mac\Documents\FURAG\Users\pttovar\Downloads\[MAPA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'\Users\mac\Documents\FURAG\Users\pttovar\Downloads\[MAPA DE RIESGOS CORRUPCIÓN IPES 2019 V1 AJUSTADA 210319.xlsx]DATOS '!#REF!</xm:f>
            <x14:dxf>
              <fill>
                <patternFill>
                  <bgColor rgb="FF00B050"/>
                </patternFill>
              </fill>
            </x14:dxf>
          </x14:cfRule>
          <x14:cfRule type="cellIs" priority="62" operator="equal" id="{AA502ED3-EC3E-4EF7-95EB-E0C4D5645DFD}">
            <xm:f>'\Users\mac\Documents\FURAG\Users\pttovar\Downloads\[MAPA DE RIESGOS CORRUPCIÓN IPES 2019 V1 AJUSTADA 210319.xlsx]DATOS '!#REF!</xm:f>
            <x14:dxf>
              <fill>
                <patternFill>
                  <bgColor rgb="FF92D050"/>
                </patternFill>
              </fill>
            </x14:dxf>
          </x14:cfRule>
          <x14:cfRule type="cellIs" priority="63" operator="equal" id="{FEFCEFE5-5FFC-4438-B274-220FD72508AF}">
            <xm:f>'\Users\mac\Documents\FURAG\Users\pttovar\Downloads\[MAPA DE RIESGOS CORRUPCIÓN IPES 2019 V1 AJUSTADA 210319.xlsx]DATOS '!#REF!</xm:f>
            <x14:dxf>
              <fill>
                <patternFill>
                  <bgColor rgb="FFFFFF00"/>
                </patternFill>
              </fill>
            </x14:dxf>
          </x14:cfRule>
          <x14:cfRule type="cellIs" priority="64" operator="equal" id="{CD5D4ADD-2B81-4DDC-BF82-8D0565C6B791}">
            <xm:f>'\Users\mac\Documents\FURAG\Users\pttovar\Downloads\[MAPA DE RIESGOS CORRUPCIÓN IPES 2019 V1 AJUSTADA 210319.xlsx]DATOS '!#REF!</xm:f>
            <x14:dxf>
              <fill>
                <patternFill>
                  <bgColor rgb="FFFFC000"/>
                </patternFill>
              </fill>
            </x14:dxf>
          </x14:cfRule>
          <x14:cfRule type="cellIs" priority="65" operator="equal" id="{FEAAC8D6-1F97-41DE-96C7-86E2489F6AF5}">
            <xm:f>'\Users\mac\Documents\FURAG\Users\pttovar\Downloads\[MAPA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'\Users\mac\Documents\FURAG\Users\pttovar\Downloads\[MAPA DE RIESGOS CORRUPCIÓN IPES 2019 V1 AJUSTADA 210319.xlsx]DATOS '!#REF!</xm:f>
            <x14:dxf>
              <fill>
                <patternFill>
                  <bgColor rgb="FF00B050"/>
                </patternFill>
              </fill>
            </x14:dxf>
          </x14:cfRule>
          <x14:cfRule type="cellIs" priority="67" operator="equal" id="{A9771B15-A573-4D75-A5BE-8D922750C896}">
            <xm:f>'\Users\mac\Documents\FURAG\Users\pttovar\Downloads\[MAPA DE RIESGOS CORRUPCIÓN IPES 2019 V1 AJUSTADA 210319.xlsx]DATOS '!#REF!</xm:f>
            <x14:dxf>
              <fill>
                <patternFill>
                  <bgColor rgb="FF92D050"/>
                </patternFill>
              </fill>
            </x14:dxf>
          </x14:cfRule>
          <x14:cfRule type="cellIs" priority="68" operator="equal" id="{453B82EB-2563-4D07-97A5-42556BBE0C69}">
            <xm:f>'\Users\mac\Documents\FURAG\Users\pttovar\Downloads\[MAPA DE RIESGOS CORRUPCIÓN IPES 2019 V1 AJUSTADA 210319.xlsx]DATOS '!#REF!</xm:f>
            <x14:dxf>
              <fill>
                <patternFill>
                  <bgColor rgb="FFFFFF00"/>
                </patternFill>
              </fill>
            </x14:dxf>
          </x14:cfRule>
          <x14:cfRule type="cellIs" priority="69" operator="equal" id="{85AE5595-0EF7-4339-92FA-F615F521119E}">
            <xm:f>'\Users\mac\Documents\FURAG\Users\pttovar\Downloads\[MAPA DE RIESGOS CORRUPCIÓN IPES 2019 V1 AJUSTADA 210319.xlsx]DATOS '!#REF!</xm:f>
            <x14:dxf>
              <fill>
                <patternFill>
                  <bgColor rgb="FFFFC000"/>
                </patternFill>
              </fill>
            </x14:dxf>
          </x14:cfRule>
          <x14:cfRule type="cellIs" priority="70" operator="equal" id="{B9475814-3C6C-4106-8062-D6BFD84CC48C}">
            <xm:f>'\Users\mac\Documents\FURAG\Users\pttovar\Downloads\[MAPA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'\Users\mac\Documents\FURAG\Users\pttovar\Downloads\[MAPA DE RIESGOS CORRUPCIÓN IPES 2019 V1 AJUSTADA 210319.xlsx]DATOS '!#REF!</xm:f>
            <x14:dxf>
              <fill>
                <patternFill>
                  <bgColor rgb="FF92D050"/>
                </patternFill>
              </fill>
            </x14:dxf>
          </x14:cfRule>
          <x14:cfRule type="cellIs" priority="72" operator="equal" id="{E1F475D7-DAE6-45A7-866D-C11097668953}">
            <xm:f>'\Users\mac\Documents\FURAG\Users\pttovar\Downloads\[MAPA DE RIESGOS CORRUPCIÓN IPES 2019 V1 AJUSTADA 210319.xlsx]DATOS '!#REF!</xm:f>
            <x14:dxf>
              <fill>
                <patternFill>
                  <bgColor rgb="FFFFFF00"/>
                </patternFill>
              </fill>
            </x14:dxf>
          </x14:cfRule>
          <x14:cfRule type="cellIs" priority="73" operator="equal" id="{F4CBE67A-5DAA-44A0-9B4E-D9EB7B4880C2}">
            <xm:f>'\Users\mac\Documents\FURAG\Users\pttovar\Downloads\[MAPA DE RIESGOS CORRUPCIÓN IPES 2019 V1 AJUSTADA 210319.xlsx]DATOS '!#REF!</xm:f>
            <x14:dxf>
              <fill>
                <patternFill>
                  <bgColor rgb="FFFFC000"/>
                </patternFill>
              </fill>
            </x14:dxf>
          </x14:cfRule>
          <x14:cfRule type="cellIs" priority="74" operator="equal" id="{8F68C842-9C04-4A77-BA5B-7A47705B17D1}">
            <xm:f>'\Users\mac\Documents\FURAG\Users\pttovar\Downloads\[MAPA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'\Users\mac\Documents\FURAG\Users\pttovar\Downloads\[MAPA DE RIESGOS CORRUPCIÓN IPES 2019 V1 AJUSTADA 210319.xlsx]DATOS '!#REF!</xm:f>
            <x14:dxf>
              <fill>
                <patternFill>
                  <bgColor rgb="FF92D050"/>
                </patternFill>
              </fill>
            </x14:dxf>
          </x14:cfRule>
          <x14:cfRule type="cellIs" priority="58" operator="equal" id="{CB6E3461-DAD0-46BF-8CF1-D4BD2E7584C4}">
            <xm:f>'\Users\mac\Documents\FURAG\Users\pttovar\Downloads\[MAPA DE RIESGOS CORRUPCIÓN IPES 2019 V1 AJUSTADA 210319.xlsx]DATOS '!#REF!</xm:f>
            <x14:dxf>
              <fill>
                <patternFill>
                  <bgColor rgb="FFFFFF00"/>
                </patternFill>
              </fill>
            </x14:dxf>
          </x14:cfRule>
          <x14:cfRule type="cellIs" priority="59" operator="equal" id="{DD5076B7-61EF-448D-AA20-2F2E46A0D264}">
            <xm:f>'\Users\mac\Documents\FURAG\Users\pttovar\Downloads\[MAPA DE RIESGOS CORRUPCIÓN IPES 2019 V1 AJUSTADA 210319.xlsx]DATOS '!#REF!</xm:f>
            <x14:dxf>
              <fill>
                <patternFill>
                  <bgColor rgb="FFFFC000"/>
                </patternFill>
              </fill>
            </x14:dxf>
          </x14:cfRule>
          <x14:cfRule type="cellIs" priority="60" operator="equal" id="{DB6D4E90-BDEE-4F5A-BCB6-ACCEF140C4F3}">
            <xm:f>'\Users\mac\Documents\FURAG\Users\pttovar\Downloads\[MAPA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'\Users\mac\Documents\FURAG\Users\pttovar\Downloads\[MAPA DE RIESGOS CORRUPCIÓN IPES 2019 V1 AJUSTADA 210319.xlsx]DATOS '!#REF!</xm:f>
            <x14:dxf>
              <fill>
                <patternFill>
                  <bgColor rgb="FF92D050"/>
                </patternFill>
              </fill>
            </x14:dxf>
          </x14:cfRule>
          <x14:cfRule type="cellIs" priority="54" operator="equal" id="{BC404854-6846-41B3-8EF9-E0DB61FF6C89}">
            <xm:f>'\Users\mac\Documents\FURAG\Users\pttovar\Downloads\[MAPA DE RIESGOS CORRUPCIÓN IPES 2019 V1 AJUSTADA 210319.xlsx]DATOS '!#REF!</xm:f>
            <x14:dxf>
              <fill>
                <patternFill>
                  <bgColor rgb="FFFFFF00"/>
                </patternFill>
              </fill>
            </x14:dxf>
          </x14:cfRule>
          <x14:cfRule type="cellIs" priority="55" operator="equal" id="{879EB88A-B87D-4A1C-8D2E-23657A614511}">
            <xm:f>'\Users\mac\Documents\FURAG\Users\pttovar\Downloads\[MAPA DE RIESGOS CORRUPCIÓN IPES 2019 V1 AJUSTADA 210319.xlsx]DATOS '!#REF!</xm:f>
            <x14:dxf>
              <fill>
                <patternFill>
                  <bgColor rgb="FFFFC000"/>
                </patternFill>
              </fill>
            </x14:dxf>
          </x14:cfRule>
          <x14:cfRule type="cellIs" priority="56" operator="equal" id="{89B04A3A-69D0-4A50-83EE-E49B299C32BC}">
            <xm:f>'\Users\mac\Documents\FURAG\Users\pttovar\Downloads\[MAPA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'\Users\mac\Documents\FURAG\Users\pttovar\Downloads\[MAPA DE RIESGOS CORRUPCIÓN IPES 2019 V1 AJUSTADA 210319.xlsx]DATOS '!#REF!</xm:f>
            <x14:dxf>
              <fill>
                <patternFill>
                  <bgColor rgb="FF92D050"/>
                </patternFill>
              </fill>
            </x14:dxf>
          </x14:cfRule>
          <x14:cfRule type="cellIs" priority="50" operator="equal" id="{2557CB63-C165-45FD-8E08-218B2960AACD}">
            <xm:f>'\Users\mac\Documents\FURAG\Users\pttovar\Downloads\[MAPA DE RIESGOS CORRUPCIÓN IPES 2019 V1 AJUSTADA 210319.xlsx]DATOS '!#REF!</xm:f>
            <x14:dxf>
              <fill>
                <patternFill>
                  <bgColor rgb="FFFFFF00"/>
                </patternFill>
              </fill>
            </x14:dxf>
          </x14:cfRule>
          <x14:cfRule type="cellIs" priority="51" operator="equal" id="{BE5D8B29-6EA0-41DA-BF26-0746833A7E0F}">
            <xm:f>'\Users\mac\Documents\FURAG\Users\pttovar\Downloads\[MAPA DE RIESGOS CORRUPCIÓN IPES 2019 V1 AJUSTADA 210319.xlsx]DATOS '!#REF!</xm:f>
            <x14:dxf>
              <fill>
                <patternFill>
                  <bgColor rgb="FFFFC000"/>
                </patternFill>
              </fill>
            </x14:dxf>
          </x14:cfRule>
          <x14:cfRule type="cellIs" priority="52" operator="equal" id="{AA47E238-4AC7-482D-9E55-915F13C52299}">
            <xm:f>'\Users\mac\Documents\FURAG\Users\pttovar\Downloads\[MAPA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'\Users\mac\Documents\FURAG\Users\pttovar\Downloads\[MAPA DE RIESGOS CORRUPCIÓN IPES 2019 V1 AJUSTADA 210319.xlsx]DATOS '!#REF!</xm:f>
            <x14:dxf>
              <fill>
                <patternFill>
                  <bgColor rgb="FF92D050"/>
                </patternFill>
              </fill>
            </x14:dxf>
          </x14:cfRule>
          <x14:cfRule type="cellIs" priority="46" operator="equal" id="{3EA73E22-CAB8-49F3-8A50-E22DB495093F}">
            <xm:f>'\Users\mac\Documents\FURAG\Users\pttovar\Downloads\[MAPA DE RIESGOS CORRUPCIÓN IPES 2019 V1 AJUSTADA 210319.xlsx]DATOS '!#REF!</xm:f>
            <x14:dxf>
              <fill>
                <patternFill>
                  <bgColor rgb="FFFFFF00"/>
                </patternFill>
              </fill>
            </x14:dxf>
          </x14:cfRule>
          <x14:cfRule type="cellIs" priority="47" operator="equal" id="{77119664-E842-40C7-A10D-E2BEE4D636BB}">
            <xm:f>'\Users\mac\Documents\FURAG\Users\pttovar\Downloads\[MAPA DE RIESGOS CORRUPCIÓN IPES 2019 V1 AJUSTADA 210319.xlsx]DATOS '!#REF!</xm:f>
            <x14:dxf>
              <fill>
                <patternFill>
                  <bgColor rgb="FFFFC000"/>
                </patternFill>
              </fill>
            </x14:dxf>
          </x14:cfRule>
          <x14:cfRule type="cellIs" priority="48" operator="equal" id="{A3905371-402B-4E9F-90A4-17B2EF7C24B0}">
            <xm:f>'\Users\mac\Documents\FURAG\Users\pttovar\Downloads\[MAPA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'\Users\mac\Documents\FURAG\Users\pttovar\Downloads\[MAPA DE RIESGOS CORRUPCIÓN IPES 2019 V1 AJUSTADA 210319.xlsx]DATOS '!#REF!</xm:f>
            <x14:dxf>
              <fill>
                <patternFill>
                  <bgColor rgb="FF92D050"/>
                </patternFill>
              </fill>
            </x14:dxf>
          </x14:cfRule>
          <x14:cfRule type="cellIs" priority="42" operator="equal" id="{A4B76DBE-0CA5-4797-A2DF-0F030F4F7A34}">
            <xm:f>'\Users\mac\Documents\FURAG\Users\pttovar\Downloads\[MAPA DE RIESGOS CORRUPCIÓN IPES 2019 V1 AJUSTADA 210319.xlsx]DATOS '!#REF!</xm:f>
            <x14:dxf>
              <fill>
                <patternFill>
                  <bgColor rgb="FFFFFF00"/>
                </patternFill>
              </fill>
            </x14:dxf>
          </x14:cfRule>
          <x14:cfRule type="cellIs" priority="43" operator="equal" id="{2C4D4E62-EAFC-469E-9793-C6C386DFA0D7}">
            <xm:f>'\Users\mac\Documents\FURAG\Users\pttovar\Downloads\[MAPA DE RIESGOS CORRUPCIÓN IPES 2019 V1 AJUSTADA 210319.xlsx]DATOS '!#REF!</xm:f>
            <x14:dxf>
              <fill>
                <patternFill>
                  <bgColor rgb="FFFFC000"/>
                </patternFill>
              </fill>
            </x14:dxf>
          </x14:cfRule>
          <x14:cfRule type="cellIs" priority="44" operator="equal" id="{F71A2078-0147-4295-91B2-6BCCC90F0217}">
            <xm:f>'\Users\mac\Documents\FURAG\Users\pttovar\Downloads\[MAPA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'\Users\mac\Documents\FURAG\Users\pttovar\Downloads\[MAPA DE RIESGOS CORRUPCIÓN IPES 2019 V1 AJUSTADA 210319.xlsx]DATOS '!#REF!</xm:f>
            <x14:dxf>
              <fill>
                <patternFill>
                  <bgColor rgb="FF92D050"/>
                </patternFill>
              </fill>
            </x14:dxf>
          </x14:cfRule>
          <x14:cfRule type="cellIs" priority="38" operator="equal" id="{0BE4AB1E-1A67-4073-8C60-EB7801187FD6}">
            <xm:f>'\Users\mac\Documents\FURAG\Users\pttovar\Downloads\[MAPA DE RIESGOS CORRUPCIÓN IPES 2019 V1 AJUSTADA 210319.xlsx]DATOS '!#REF!</xm:f>
            <x14:dxf>
              <fill>
                <patternFill>
                  <bgColor rgb="FFFFFF00"/>
                </patternFill>
              </fill>
            </x14:dxf>
          </x14:cfRule>
          <x14:cfRule type="cellIs" priority="39" operator="equal" id="{0961A65D-8823-432B-B0D3-16FE0CB0738F}">
            <xm:f>'\Users\mac\Documents\FURAG\Users\pttovar\Downloads\[MAPA DE RIESGOS CORRUPCIÓN IPES 2019 V1 AJUSTADA 210319.xlsx]DATOS '!#REF!</xm:f>
            <x14:dxf>
              <fill>
                <patternFill>
                  <bgColor rgb="FFFFC000"/>
                </patternFill>
              </fill>
            </x14:dxf>
          </x14:cfRule>
          <x14:cfRule type="cellIs" priority="40" operator="equal" id="{BB704259-E1E1-495A-AAA3-75DBE34A7021}">
            <xm:f>'\Users\mac\Documents\FURAG\Users\pttovar\Downloads\[MAPA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'\Users\mac\Documents\FURAG\Users\pttovar\Downloads\[MAPA DE RIESGOS CORRUPCIÓN IPES 2019 V1 AJUSTADA 210319.xlsx]DATOS '!#REF!</xm:f>
            <x14:dxf>
              <fill>
                <patternFill>
                  <bgColor rgb="FF92D050"/>
                </patternFill>
              </fill>
            </x14:dxf>
          </x14:cfRule>
          <x14:cfRule type="cellIs" priority="34" operator="equal" id="{378CD03B-F469-4621-9318-971E46B0A0BF}">
            <xm:f>'\Users\mac\Documents\FURAG\Users\pttovar\Downloads\[MAPA DE RIESGOS CORRUPCIÓN IPES 2019 V1 AJUSTADA 210319.xlsx]DATOS '!#REF!</xm:f>
            <x14:dxf>
              <fill>
                <patternFill>
                  <bgColor rgb="FFFFFF00"/>
                </patternFill>
              </fill>
            </x14:dxf>
          </x14:cfRule>
          <x14:cfRule type="cellIs" priority="35" operator="equal" id="{72F1B9BE-7E57-450C-961C-87ED2C0D4458}">
            <xm:f>'\Users\mac\Documents\FURAG\Users\pttovar\Downloads\[MAPA DE RIESGOS CORRUPCIÓN IPES 2019 V1 AJUSTADA 210319.xlsx]DATOS '!#REF!</xm:f>
            <x14:dxf>
              <fill>
                <patternFill>
                  <bgColor rgb="FFFFC000"/>
                </patternFill>
              </fill>
            </x14:dxf>
          </x14:cfRule>
          <x14:cfRule type="cellIs" priority="36" operator="equal" id="{8FDDF5D8-1D7D-4DFC-8E17-49B3CAD8FFB9}">
            <xm:f>'\Users\mac\Documents\FURAG\Users\pttovar\Downloads\[MAPA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'\Users\mac\Documents\FURAG\Users\pttovar\Downloads\[MAPA DE RIESGOS CORRUPCIÓN IPES 2019 V1 AJUSTADA 210319.xlsx]DATOS '!#REF!</xm:f>
            <x14:dxf>
              <fill>
                <patternFill>
                  <bgColor rgb="FF92D050"/>
                </patternFill>
              </fill>
            </x14:dxf>
          </x14:cfRule>
          <x14:cfRule type="cellIs" priority="30" operator="equal" id="{29ADECE0-15F9-4061-8E4B-C1FBB4AF7F24}">
            <xm:f>'\Users\mac\Documents\FURAG\Users\pttovar\Downloads\[MAPA DE RIESGOS CORRUPCIÓN IPES 2019 V1 AJUSTADA 210319.xlsx]DATOS '!#REF!</xm:f>
            <x14:dxf>
              <fill>
                <patternFill>
                  <bgColor rgb="FFFFFF00"/>
                </patternFill>
              </fill>
            </x14:dxf>
          </x14:cfRule>
          <x14:cfRule type="cellIs" priority="31" operator="equal" id="{27BDA9E6-B7B9-46E7-A3DE-D41BD723A4ED}">
            <xm:f>'\Users\mac\Documents\FURAG\Users\pttovar\Downloads\[MAPA DE RIESGOS CORRUPCIÓN IPES 2019 V1 AJUSTADA 210319.xlsx]DATOS '!#REF!</xm:f>
            <x14:dxf>
              <fill>
                <patternFill>
                  <bgColor rgb="FFFFC000"/>
                </patternFill>
              </fill>
            </x14:dxf>
          </x14:cfRule>
          <x14:cfRule type="cellIs" priority="32" operator="equal" id="{21B8918E-88DF-4F0D-ABF3-154C6252C464}">
            <xm:f>'\Users\mac\Documents\FURAG\Users\pttovar\Downloads\[MAPA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'\Users\mac\Documents\FURAG\Users\pttovar\Downloads\[MAPA DE RIESGOS CORRUPCIÓN IPES 2019 V1 AJUSTADA 210319.xlsx]DATOS '!#REF!</xm:f>
            <x14:dxf>
              <fill>
                <patternFill>
                  <bgColor rgb="FF92D050"/>
                </patternFill>
              </fill>
            </x14:dxf>
          </x14:cfRule>
          <x14:cfRule type="cellIs" priority="26" operator="equal" id="{B60417E0-071A-4EE4-A522-594693B3A2E8}">
            <xm:f>'\Users\mac\Documents\FURAG\Users\pttovar\Downloads\[MAPA DE RIESGOS CORRUPCIÓN IPES 2019 V1 AJUSTADA 210319.xlsx]DATOS '!#REF!</xm:f>
            <x14:dxf>
              <fill>
                <patternFill>
                  <bgColor rgb="FFFFFF00"/>
                </patternFill>
              </fill>
            </x14:dxf>
          </x14:cfRule>
          <x14:cfRule type="cellIs" priority="27" operator="equal" id="{D9ACB18B-219E-4B6D-8628-B179D7A1E037}">
            <xm:f>'\Users\mac\Documents\FURAG\Users\pttovar\Downloads\[MAPA DE RIESGOS CORRUPCIÓN IPES 2019 V1 AJUSTADA 210319.xlsx]DATOS '!#REF!</xm:f>
            <x14:dxf>
              <fill>
                <patternFill>
                  <bgColor rgb="FFFFC000"/>
                </patternFill>
              </fill>
            </x14:dxf>
          </x14:cfRule>
          <x14:cfRule type="cellIs" priority="28" operator="equal" id="{C496D204-59FF-4AD9-84B3-5662F73E49ED}">
            <xm:f>'\Users\mac\Documents\FURAG\Users\pttovar\Downloads\[MAPA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'\Users\mac\Documents\FURAG\Users\pttovar\Downloads\[MAPA DE RIESGOS CORRUPCIÓN IPES 2019 V1 AJUSTADA 210319.xlsx]DATOS '!#REF!</xm:f>
            <x14:dxf>
              <fill>
                <patternFill>
                  <bgColor rgb="FF92D050"/>
                </patternFill>
              </fill>
            </x14:dxf>
          </x14:cfRule>
          <x14:cfRule type="cellIs" priority="22" operator="equal" id="{01EAC4D2-DFE3-4305-8ED7-AC977D93FB5F}">
            <xm:f>'\Users\mac\Documents\FURAG\Users\pttovar\Downloads\[MAPA DE RIESGOS CORRUPCIÓN IPES 2019 V1 AJUSTADA 210319.xlsx]DATOS '!#REF!</xm:f>
            <x14:dxf>
              <fill>
                <patternFill>
                  <bgColor rgb="FFFFFF00"/>
                </patternFill>
              </fill>
            </x14:dxf>
          </x14:cfRule>
          <x14:cfRule type="cellIs" priority="23" operator="equal" id="{950C085F-0131-4D58-94E7-100098E8D011}">
            <xm:f>'\Users\mac\Documents\FURAG\Users\pttovar\Downloads\[MAPA DE RIESGOS CORRUPCIÓN IPES 2019 V1 AJUSTADA 210319.xlsx]DATOS '!#REF!</xm:f>
            <x14:dxf>
              <fill>
                <patternFill>
                  <bgColor rgb="FFFFC000"/>
                </patternFill>
              </fill>
            </x14:dxf>
          </x14:cfRule>
          <x14:cfRule type="cellIs" priority="24" operator="equal" id="{8C73F6FC-AAF9-49AA-AB62-A45B5A33BDA3}">
            <xm:f>'\Users\mac\Documents\FURAG\Users\pttovar\Downloads\[MAPA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'\Users\mac\Documents\FURAG\Users\pttovar\Downloads\[MAPA DE RIESGOS CORRUPCIÓN IPES 2019 V1 AJUSTADA 210319.xlsx]DATOS '!#REF!</xm:f>
            <x14:dxf>
              <fill>
                <patternFill>
                  <bgColor rgb="FF92D050"/>
                </patternFill>
              </fill>
            </x14:dxf>
          </x14:cfRule>
          <x14:cfRule type="cellIs" priority="18" operator="equal" id="{2869D1E3-BF12-42E6-8145-5935952ED9C9}">
            <xm:f>'\Users\mac\Documents\FURAG\Users\pttovar\Downloads\[MAPA DE RIESGOS CORRUPCIÓN IPES 2019 V1 AJUSTADA 210319.xlsx]DATOS '!#REF!</xm:f>
            <x14:dxf>
              <fill>
                <patternFill>
                  <bgColor rgb="FFFFFF00"/>
                </patternFill>
              </fill>
            </x14:dxf>
          </x14:cfRule>
          <x14:cfRule type="cellIs" priority="19" operator="equal" id="{18664365-947E-48E3-A76A-AFC1240F3581}">
            <xm:f>'\Users\mac\Documents\FURAG\Users\pttovar\Downloads\[MAPA DE RIESGOS CORRUPCIÓN IPES 2019 V1 AJUSTADA 210319.xlsx]DATOS '!#REF!</xm:f>
            <x14:dxf>
              <fill>
                <patternFill>
                  <bgColor rgb="FFFFC000"/>
                </patternFill>
              </fill>
            </x14:dxf>
          </x14:cfRule>
          <x14:cfRule type="cellIs" priority="20" operator="equal" id="{AB24D36D-18CD-4CB5-ABDF-E501F840276E}">
            <xm:f>'\Users\mac\Documents\FURAG\Users\pttovar\Downloads\[MAPA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'\Users\mac\Documents\FURAG\Users\pttovar\Downloads\[MAPA DE RIESGOS CORRUPCIÓN IPES 2019 V1 AJUSTADA 210319.xlsx]DATOS '!#REF!</xm:f>
            <x14:dxf>
              <fill>
                <patternFill>
                  <bgColor rgb="FF92D050"/>
                </patternFill>
              </fill>
            </x14:dxf>
          </x14:cfRule>
          <x14:cfRule type="cellIs" priority="14" operator="equal" id="{F1B30B65-7849-465A-8D33-4B9CA17198D7}">
            <xm:f>'\Users\mac\Documents\FURAG\Users\pttovar\Downloads\[MAPA DE RIESGOS CORRUPCIÓN IPES 2019 V1 AJUSTADA 210319.xlsx]DATOS '!#REF!</xm:f>
            <x14:dxf>
              <fill>
                <patternFill>
                  <bgColor rgb="FFFFFF00"/>
                </patternFill>
              </fill>
            </x14:dxf>
          </x14:cfRule>
          <x14:cfRule type="cellIs" priority="15" operator="equal" id="{969F4BBA-00D2-4E3E-A01B-5BA74AD79422}">
            <xm:f>'\Users\mac\Documents\FURAG\Users\pttovar\Downloads\[MAPA DE RIESGOS CORRUPCIÓN IPES 2019 V1 AJUSTADA 210319.xlsx]DATOS '!#REF!</xm:f>
            <x14:dxf>
              <fill>
                <patternFill>
                  <bgColor rgb="FFFFC000"/>
                </patternFill>
              </fill>
            </x14:dxf>
          </x14:cfRule>
          <x14:cfRule type="cellIs" priority="16" operator="equal" id="{5CC35B24-A49D-4521-B036-3A82560AC5FC}">
            <xm:f>'\Users\mac\Documents\FURAG\Users\pttovar\Downloads\[MAPA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'\Users\mac\Documents\FURAG\Users\pttovar\Downloads\[MAPA DE RIESGOS CORRUPCIÓN IPES 2019 V1 AJUSTADA 210319.xlsx]DATOS '!#REF!</xm:f>
            <x14:dxf>
              <fill>
                <patternFill>
                  <bgColor rgb="FF92D050"/>
                </patternFill>
              </fill>
            </x14:dxf>
          </x14:cfRule>
          <x14:cfRule type="cellIs" priority="10" operator="equal" id="{026BA289-E277-49C2-B606-3BC6E26A5A00}">
            <xm:f>'\Users\mac\Documents\FURAG\Users\pttovar\Downloads\[MAPA DE RIESGOS CORRUPCIÓN IPES 2019 V1 AJUSTADA 210319.xlsx]DATOS '!#REF!</xm:f>
            <x14:dxf>
              <fill>
                <patternFill>
                  <bgColor rgb="FFFFFF00"/>
                </patternFill>
              </fill>
            </x14:dxf>
          </x14:cfRule>
          <x14:cfRule type="cellIs" priority="11" operator="equal" id="{E1129122-DBCB-4D6F-A286-B2C17648670B}">
            <xm:f>'\Users\mac\Documents\FURAG\Users\pttovar\Downloads\[MAPA DE RIESGOS CORRUPCIÓN IPES 2019 V1 AJUSTADA 210319.xlsx]DATOS '!#REF!</xm:f>
            <x14:dxf>
              <fill>
                <patternFill>
                  <bgColor rgb="FFFFC000"/>
                </patternFill>
              </fill>
            </x14:dxf>
          </x14:cfRule>
          <x14:cfRule type="cellIs" priority="12" operator="equal" id="{49877600-2A6C-4B40-99D9-6A56475F0016}">
            <xm:f>'\Users\mac\Documents\FURAG\Users\pttovar\Downloads\[MAPA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'\Users\mac\Documents\FURAG\Users\pttovar\Downloads\[MAPA DE RIESGOS CORRUPCIÓN IPES 2019 V1 AJUSTADA 210319.xlsx]DATOS '!#REF!</xm:f>
            <x14:dxf>
              <fill>
                <patternFill>
                  <bgColor rgb="FF92D050"/>
                </patternFill>
              </fill>
            </x14:dxf>
          </x14:cfRule>
          <x14:cfRule type="cellIs" priority="6" operator="equal" id="{662EC957-268A-4C53-A9E0-3ECBDFDB310A}">
            <xm:f>'\Users\mac\Documents\FURAG\Users\pttovar\Downloads\[MAPA DE RIESGOS CORRUPCIÓN IPES 2019 V1 AJUSTADA 210319.xlsx]DATOS '!#REF!</xm:f>
            <x14:dxf>
              <fill>
                <patternFill>
                  <bgColor rgb="FFFFFF00"/>
                </patternFill>
              </fill>
            </x14:dxf>
          </x14:cfRule>
          <x14:cfRule type="cellIs" priority="7" operator="equal" id="{DC8499E7-E5B2-4B5C-846C-92BA9453B44C}">
            <xm:f>'\Users\mac\Documents\FURAG\Users\pttovar\Downloads\[MAPA DE RIESGOS CORRUPCIÓN IPES 2019 V1 AJUSTADA 210319.xlsx]DATOS '!#REF!</xm:f>
            <x14:dxf>
              <fill>
                <patternFill>
                  <bgColor rgb="FFFFC000"/>
                </patternFill>
              </fill>
            </x14:dxf>
          </x14:cfRule>
          <x14:cfRule type="cellIs" priority="8" operator="equal" id="{4AE37118-BFCD-4ABE-B96A-FF14A23BBA07}">
            <xm:f>'\Users\mac\Documents\FURAG\Users\pttovar\Downloads\[MAPA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'\Users\mac\Documents\FURAG\Users\pttovar\Downloads\[MAPA DE RIESGOS CORRUPCIÓN IPES 2019 V1 AJUSTADA 210319.xlsx]DATOS '!#REF!</xm:f>
            <x14:dxf>
              <fill>
                <patternFill>
                  <bgColor rgb="FF92D050"/>
                </patternFill>
              </fill>
            </x14:dxf>
          </x14:cfRule>
          <x14:cfRule type="cellIs" priority="2" operator="equal" id="{32795480-5B0A-443C-9A8F-01EFE144DAF4}">
            <xm:f>'\Users\mac\Documents\FURAG\Users\pttovar\Downloads\[MAPA DE RIESGOS CORRUPCIÓN IPES 2019 V1 AJUSTADA 210319.xlsx]DATOS '!#REF!</xm:f>
            <x14:dxf>
              <fill>
                <patternFill>
                  <bgColor rgb="FFFFFF00"/>
                </patternFill>
              </fill>
            </x14:dxf>
          </x14:cfRule>
          <x14:cfRule type="cellIs" priority="3" operator="equal" id="{7ACC4864-9B03-48FD-9F4A-05554B328909}">
            <xm:f>'\Users\mac\Documents\FURAG\Users\pttovar\Downloads\[MAPA DE RIESGOS CORRUPCIÓN IPES 2019 V1 AJUSTADA 210319.xlsx]DATOS '!#REF!</xm:f>
            <x14:dxf>
              <fill>
                <patternFill>
                  <bgColor rgb="FFFFC000"/>
                </patternFill>
              </fill>
            </x14:dxf>
          </x14:cfRule>
          <x14:cfRule type="cellIs" priority="4" operator="equal" id="{3A83EAEC-1B22-4F71-8A16-9B01F65C816D}">
            <xm:f>'\Users\mac\Documents\FURAG\Users\pttovar\Downloads\[MAPA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'[9]DATOS '!#REF!</xm:f>
          </x14:formula1>
          <xm:sqref>AL58:AL62 AL10:AL53</xm:sqref>
        </x14:dataValidation>
        <x14:dataValidation type="list" allowBlank="1" showInputMessage="1" showErrorMessage="1">
          <x14:formula1>
            <xm:f>'[9]DATOS '!#REF!</xm:f>
          </x14:formula1>
          <xm:sqref>AB10:AB62 R10:R14 R33:R62 R18:R31 AL54:AL57 A10:B62 C15:C62 D10:D62 N10:O62</xm:sqref>
        </x14:dataValidation>
        <x14:dataValidation type="list" allowBlank="1" showInputMessage="1" showErrorMessage="1">
          <x14:formula1>
            <xm:f>[11]Validacion!#REF!</xm:f>
          </x14:formula1>
          <xm:sqref>S32:Y32</xm:sqref>
        </x14:dataValidation>
        <x14:dataValidation type="list" allowBlank="1" showInputMessage="1" showErrorMessage="1">
          <x14:formula1>
            <xm:f>'[11]DATOS '!#REF!</xm:f>
          </x14:formula1>
          <xm:sqref>R32</xm:sqref>
        </x14:dataValidation>
        <x14:dataValidation type="list" allowBlank="1" showInputMessage="1" showErrorMessage="1">
          <x14:formula1>
            <xm:f>[12]Validacion!#REF!</xm:f>
          </x14:formula1>
          <xm:sqref>S15:Y17</xm:sqref>
        </x14:dataValidation>
        <x14:dataValidation type="list" allowBlank="1" showInputMessage="1" showErrorMessage="1">
          <x14:formula1>
            <xm:f>'[12]DATOS '!#REF!</xm:f>
          </x14:formula1>
          <xm:sqref>R15:R17</xm:sqref>
        </x14:dataValidation>
        <x14:dataValidation type="list" allowBlank="1" showInputMessage="1" showErrorMessage="1">
          <x14:formula1>
            <xm:f>[9]Validacion!#REF!</xm:f>
          </x14:formula1>
          <xm:sqref>AG37:AH62 AG10:AH35 S10:Y14 S33:Y62 S18:Y31</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5" x14ac:dyDescent="0.25"/>
  <cols>
    <col min="1" max="1" width="25.42578125" bestFit="1" customWidth="1"/>
    <col min="2" max="2" width="25.42578125" customWidth="1"/>
    <col min="3" max="3" width="12.140625" bestFit="1" customWidth="1"/>
    <col min="6" max="6" width="12.85546875" customWidth="1"/>
    <col min="7" max="7" width="17.7109375" customWidth="1"/>
    <col min="9" max="9" width="13.42578125" customWidth="1"/>
    <col min="11" max="11" width="13.7109375" customWidth="1"/>
    <col min="12" max="12" width="15.85546875" style="53" customWidth="1"/>
    <col min="13" max="13" width="20.42578125" customWidth="1"/>
    <col min="14" max="14" width="17.85546875" customWidth="1"/>
    <col min="15" max="15" width="14.85546875" customWidth="1"/>
    <col min="16" max="16" width="13.42578125" customWidth="1"/>
  </cols>
  <sheetData>
    <row r="1" spans="1:19" ht="90" x14ac:dyDescent="0.25">
      <c r="A1" t="s">
        <v>68</v>
      </c>
      <c r="B1" s="22" t="s">
        <v>69</v>
      </c>
      <c r="C1" t="s">
        <v>55</v>
      </c>
      <c r="D1" t="s">
        <v>64</v>
      </c>
      <c r="E1" s="22" t="s">
        <v>70</v>
      </c>
      <c r="F1" s="22" t="s">
        <v>57</v>
      </c>
      <c r="G1" s="22" t="s">
        <v>71</v>
      </c>
      <c r="J1" t="s">
        <v>150</v>
      </c>
    </row>
    <row r="2" spans="1:19" ht="15.95" x14ac:dyDescent="0.2">
      <c r="A2" t="s">
        <v>58</v>
      </c>
      <c r="B2" s="22" t="s">
        <v>59</v>
      </c>
      <c r="C2" t="s">
        <v>60</v>
      </c>
      <c r="D2" t="s">
        <v>61</v>
      </c>
      <c r="E2" t="s">
        <v>62</v>
      </c>
      <c r="F2" t="s">
        <v>75</v>
      </c>
      <c r="G2" t="s">
        <v>63</v>
      </c>
      <c r="J2" t="s">
        <v>151</v>
      </c>
    </row>
    <row r="3" spans="1:19" ht="15.95" x14ac:dyDescent="0.2">
      <c r="A3" t="s">
        <v>65</v>
      </c>
      <c r="B3" s="22" t="s">
        <v>66</v>
      </c>
      <c r="C3" t="s">
        <v>67</v>
      </c>
      <c r="D3" t="s">
        <v>72</v>
      </c>
      <c r="E3" t="s">
        <v>74</v>
      </c>
      <c r="F3" t="s">
        <v>76</v>
      </c>
      <c r="G3" t="s">
        <v>77</v>
      </c>
      <c r="J3" t="s">
        <v>152</v>
      </c>
    </row>
    <row r="4" spans="1:19" x14ac:dyDescent="0.2">
      <c r="B4" s="22"/>
      <c r="D4" t="s">
        <v>73</v>
      </c>
      <c r="G4" t="s">
        <v>78</v>
      </c>
      <c r="J4" t="s">
        <v>153</v>
      </c>
    </row>
    <row r="11" spans="1:19" ht="15.95" thickBot="1" x14ac:dyDescent="0.25"/>
    <row r="12" spans="1:19" ht="45.75" thickBot="1" x14ac:dyDescent="0.3">
      <c r="B12" s="525" t="s">
        <v>4</v>
      </c>
      <c r="C12" s="528" t="s">
        <v>79</v>
      </c>
      <c r="D12" s="529"/>
      <c r="E12" s="529"/>
      <c r="F12" s="529"/>
      <c r="G12" s="530"/>
      <c r="H12" s="23"/>
      <c r="I12" s="23"/>
      <c r="J12" s="24" t="s">
        <v>80</v>
      </c>
      <c r="K12" s="23"/>
      <c r="L12" s="54"/>
      <c r="M12" s="23"/>
    </row>
    <row r="13" spans="1:19" ht="15.75" thickBot="1" x14ac:dyDescent="0.3">
      <c r="B13" s="526"/>
      <c r="C13" s="25">
        <v>1</v>
      </c>
      <c r="D13" s="25">
        <v>2</v>
      </c>
      <c r="E13" s="25">
        <v>3</v>
      </c>
      <c r="F13" s="25">
        <v>4</v>
      </c>
      <c r="G13" s="25">
        <v>5</v>
      </c>
      <c r="H13" s="23"/>
      <c r="I13" s="23"/>
      <c r="J13" s="23"/>
      <c r="K13" s="23"/>
      <c r="L13" s="54"/>
      <c r="M13" s="23"/>
    </row>
    <row r="14" spans="1:19" ht="17.25" customHeight="1" thickBot="1" x14ac:dyDescent="0.3">
      <c r="B14" s="527"/>
      <c r="C14" s="26" t="s">
        <v>81</v>
      </c>
      <c r="D14" s="26" t="s">
        <v>82</v>
      </c>
      <c r="E14" s="26" t="s">
        <v>83</v>
      </c>
      <c r="F14" s="26" t="s">
        <v>84</v>
      </c>
      <c r="G14" s="26" t="s">
        <v>85</v>
      </c>
      <c r="H14" s="23"/>
      <c r="I14" s="23"/>
      <c r="J14" s="27" t="s">
        <v>86</v>
      </c>
      <c r="K14" s="27" t="s">
        <v>87</v>
      </c>
      <c r="L14" s="55" t="s">
        <v>88</v>
      </c>
      <c r="M14" s="28" t="s">
        <v>89</v>
      </c>
    </row>
    <row r="15" spans="1:19" ht="51.7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39"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39"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51.7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51.7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32.1" x14ac:dyDescent="0.2">
      <c r="B20" s="23" t="s">
        <v>109</v>
      </c>
      <c r="C20" s="41"/>
      <c r="D20" s="41"/>
      <c r="E20" s="41"/>
      <c r="F20" s="41"/>
      <c r="G20" s="41"/>
      <c r="H20" s="23"/>
      <c r="I20" s="23"/>
      <c r="J20" s="23"/>
      <c r="K20" s="23"/>
      <c r="L20" s="54"/>
      <c r="M20" s="23"/>
    </row>
    <row r="21" spans="2:13" ht="48.95" thickBot="1" x14ac:dyDescent="0.25">
      <c r="B21" s="23" t="s">
        <v>110</v>
      </c>
      <c r="C21" s="23"/>
      <c r="D21" s="23"/>
      <c r="E21" s="23"/>
      <c r="F21" s="23"/>
      <c r="G21" s="23"/>
      <c r="H21" s="23"/>
      <c r="I21" s="23"/>
      <c r="J21" s="23" t="s">
        <v>111</v>
      </c>
      <c r="K21" s="23"/>
      <c r="L21" s="54"/>
      <c r="M21" s="23"/>
    </row>
    <row r="22" spans="2:13" ht="45.75" thickBot="1" x14ac:dyDescent="0.3">
      <c r="B22" s="23" t="s">
        <v>112</v>
      </c>
      <c r="C22" s="42"/>
      <c r="D22" s="23"/>
      <c r="E22" s="23"/>
      <c r="F22" s="23"/>
      <c r="G22" s="23"/>
      <c r="H22" s="23"/>
      <c r="I22" s="23"/>
      <c r="J22" s="27" t="s">
        <v>86</v>
      </c>
      <c r="K22" s="28" t="s">
        <v>87</v>
      </c>
      <c r="L22" s="55" t="s">
        <v>88</v>
      </c>
      <c r="M22" s="43"/>
    </row>
    <row r="23" spans="2:13" ht="77.25" thickBot="1" x14ac:dyDescent="0.3">
      <c r="B23" s="23" t="s">
        <v>113</v>
      </c>
      <c r="C23" s="23"/>
      <c r="D23" s="23"/>
      <c r="E23" s="23"/>
      <c r="F23" s="23"/>
      <c r="G23" s="23"/>
      <c r="H23" s="23"/>
      <c r="I23" s="44" t="s">
        <v>17</v>
      </c>
      <c r="J23" s="45">
        <v>1</v>
      </c>
      <c r="K23" s="44" t="s">
        <v>17</v>
      </c>
      <c r="L23" s="59" t="s">
        <v>114</v>
      </c>
      <c r="M23" s="23"/>
    </row>
    <row r="24" spans="2:13" ht="64.5" thickBot="1" x14ac:dyDescent="0.3">
      <c r="B24" s="23"/>
      <c r="C24" s="23"/>
      <c r="D24" s="23"/>
      <c r="E24" s="23"/>
      <c r="F24" s="23"/>
      <c r="G24" s="23"/>
      <c r="H24" s="23"/>
      <c r="I24" s="44" t="s">
        <v>16</v>
      </c>
      <c r="J24" s="45">
        <v>2</v>
      </c>
      <c r="K24" s="44" t="s">
        <v>16</v>
      </c>
      <c r="L24" s="59" t="s">
        <v>115</v>
      </c>
      <c r="M24" s="23"/>
    </row>
    <row r="25" spans="2:13" ht="77.25" thickBot="1" x14ac:dyDescent="0.3">
      <c r="B25" s="23"/>
      <c r="C25" s="23"/>
      <c r="D25" s="23"/>
      <c r="E25" s="23"/>
      <c r="F25" s="23"/>
      <c r="G25" s="23"/>
      <c r="H25" s="23"/>
      <c r="I25" s="44" t="s">
        <v>15</v>
      </c>
      <c r="J25" s="45">
        <v>3</v>
      </c>
      <c r="K25" s="44" t="s">
        <v>15</v>
      </c>
      <c r="L25" s="59" t="s">
        <v>116</v>
      </c>
      <c r="M25" s="23"/>
    </row>
    <row r="26" spans="2:13" ht="77.25" thickBot="1" x14ac:dyDescent="0.3">
      <c r="B26" s="46" t="s">
        <v>117</v>
      </c>
      <c r="C26" s="23"/>
      <c r="D26" s="46" t="s">
        <v>118</v>
      </c>
      <c r="E26" s="23"/>
      <c r="F26" s="23"/>
      <c r="G26" s="23"/>
      <c r="H26" s="23"/>
      <c r="I26" s="44" t="s">
        <v>14</v>
      </c>
      <c r="J26" s="45">
        <v>4</v>
      </c>
      <c r="K26" s="44" t="s">
        <v>14</v>
      </c>
      <c r="L26" s="59" t="s">
        <v>119</v>
      </c>
      <c r="M26" s="23"/>
    </row>
    <row r="27" spans="2:13" ht="90"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30" x14ac:dyDescent="0.25">
      <c r="B31" s="42" t="s">
        <v>123</v>
      </c>
      <c r="C31" s="23"/>
      <c r="D31" s="23"/>
      <c r="E31" s="23"/>
      <c r="F31" s="23"/>
      <c r="G31" s="23"/>
      <c r="H31" s="23"/>
      <c r="I31" s="23"/>
      <c r="J31" s="23"/>
      <c r="K31" s="49" t="s">
        <v>124</v>
      </c>
      <c r="L31" s="61" t="s">
        <v>125</v>
      </c>
      <c r="M31" s="23"/>
    </row>
    <row r="32" spans="2:13" x14ac:dyDescent="0.25">
      <c r="B32" s="42" t="s">
        <v>126</v>
      </c>
      <c r="C32" s="531" t="s">
        <v>127</v>
      </c>
      <c r="D32" s="531"/>
      <c r="E32" s="531" t="s">
        <v>128</v>
      </c>
      <c r="F32" s="531"/>
      <c r="G32" s="23"/>
      <c r="H32" s="23"/>
      <c r="I32" s="23"/>
      <c r="J32" s="23"/>
      <c r="K32" s="46" t="s">
        <v>31</v>
      </c>
      <c r="L32" s="62" t="s">
        <v>129</v>
      </c>
      <c r="M32" s="23"/>
    </row>
    <row r="33" spans="2:16" ht="25.5" x14ac:dyDescent="0.25">
      <c r="B33" s="23"/>
      <c r="C33" s="50" t="s">
        <v>33</v>
      </c>
      <c r="D33" s="50" t="s">
        <v>130</v>
      </c>
      <c r="E33" s="50" t="s">
        <v>131</v>
      </c>
      <c r="F33" s="50" t="s">
        <v>130</v>
      </c>
      <c r="G33" s="23"/>
      <c r="H33" s="23"/>
      <c r="I33" s="23"/>
      <c r="J33" s="23"/>
      <c r="K33" s="46" t="s">
        <v>15</v>
      </c>
      <c r="L33" s="62" t="s">
        <v>132</v>
      </c>
      <c r="M33" s="23"/>
    </row>
    <row r="34" spans="2:16" ht="38.25" x14ac:dyDescent="0.25">
      <c r="B34" s="51" t="s">
        <v>133</v>
      </c>
      <c r="C34" s="50">
        <v>2</v>
      </c>
      <c r="D34" s="50">
        <v>0</v>
      </c>
      <c r="E34" s="50">
        <v>2</v>
      </c>
      <c r="F34" s="50">
        <v>0</v>
      </c>
      <c r="G34" s="23"/>
      <c r="H34" s="23"/>
      <c r="I34" s="23"/>
      <c r="J34" s="23"/>
      <c r="K34" s="46" t="s">
        <v>30</v>
      </c>
      <c r="L34" s="62" t="s">
        <v>134</v>
      </c>
      <c r="M34" s="23"/>
    </row>
    <row r="35" spans="2:16" ht="38.2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522" t="s">
        <v>143</v>
      </c>
      <c r="C41" s="522"/>
      <c r="D41" s="523" t="s">
        <v>144</v>
      </c>
      <c r="E41" s="523" t="s">
        <v>145</v>
      </c>
      <c r="F41" s="523" t="s">
        <v>146</v>
      </c>
      <c r="G41" s="523" t="s">
        <v>147</v>
      </c>
      <c r="H41" s="523" t="s">
        <v>148</v>
      </c>
      <c r="I41" s="64"/>
      <c r="J41" s="524" t="s">
        <v>149</v>
      </c>
      <c r="K41" s="524"/>
      <c r="L41" s="523" t="s">
        <v>144</v>
      </c>
      <c r="M41" s="523" t="s">
        <v>145</v>
      </c>
      <c r="N41" s="523" t="s">
        <v>146</v>
      </c>
      <c r="O41" s="523" t="s">
        <v>147</v>
      </c>
      <c r="P41" s="523" t="s">
        <v>148</v>
      </c>
    </row>
    <row r="42" spans="2:16" x14ac:dyDescent="0.25">
      <c r="B42" s="522"/>
      <c r="C42" s="522"/>
      <c r="D42" s="523"/>
      <c r="E42" s="523"/>
      <c r="F42" s="523"/>
      <c r="G42" s="523"/>
      <c r="H42" s="523"/>
      <c r="I42" s="64"/>
      <c r="J42" s="524"/>
      <c r="K42" s="524"/>
      <c r="L42" s="523"/>
      <c r="M42" s="523"/>
      <c r="N42" s="523"/>
      <c r="O42" s="523"/>
      <c r="P42" s="523"/>
    </row>
    <row r="43" spans="2:16" x14ac:dyDescent="0.25">
      <c r="B43" s="522"/>
      <c r="C43" s="522"/>
      <c r="D43" s="523"/>
      <c r="E43" s="523"/>
      <c r="F43" s="523"/>
      <c r="G43" s="523"/>
      <c r="H43" s="523"/>
      <c r="I43" s="64"/>
      <c r="J43" s="524"/>
      <c r="K43" s="524"/>
      <c r="L43" s="523"/>
      <c r="M43" s="523"/>
      <c r="N43" s="523"/>
      <c r="O43" s="523"/>
      <c r="P43" s="523"/>
    </row>
    <row r="44" spans="2:16" ht="30" x14ac:dyDescent="0.25">
      <c r="B44" s="522"/>
      <c r="C44" s="522"/>
      <c r="D44" s="65" t="s">
        <v>141</v>
      </c>
      <c r="E44" s="65" t="s">
        <v>150</v>
      </c>
      <c r="F44" s="65" t="s">
        <v>151</v>
      </c>
      <c r="G44" s="65">
        <v>2</v>
      </c>
      <c r="H44" s="65">
        <v>1</v>
      </c>
      <c r="I44" s="64"/>
      <c r="J44" s="524"/>
      <c r="K44" s="524"/>
      <c r="L44" s="66" t="s">
        <v>141</v>
      </c>
      <c r="M44" s="66" t="s">
        <v>150</v>
      </c>
      <c r="N44" s="66" t="s">
        <v>151</v>
      </c>
      <c r="O44" s="66">
        <v>2</v>
      </c>
      <c r="P44" s="66">
        <v>0</v>
      </c>
    </row>
    <row r="45" spans="2:16" ht="30" x14ac:dyDescent="0.25">
      <c r="B45" s="522"/>
      <c r="C45" s="522"/>
      <c r="D45" s="65" t="s">
        <v>15</v>
      </c>
      <c r="E45" s="65" t="s">
        <v>150</v>
      </c>
      <c r="F45" s="65" t="s">
        <v>150</v>
      </c>
      <c r="G45" s="65">
        <v>1</v>
      </c>
      <c r="H45" s="65">
        <v>1</v>
      </c>
      <c r="I45" s="64"/>
      <c r="J45" s="524"/>
      <c r="K45" s="524"/>
      <c r="L45" s="66" t="s">
        <v>15</v>
      </c>
      <c r="M45" s="66" t="s">
        <v>150</v>
      </c>
      <c r="N45" s="66" t="s">
        <v>150</v>
      </c>
      <c r="O45" s="66">
        <v>1</v>
      </c>
      <c r="P45" s="66">
        <v>0</v>
      </c>
    </row>
    <row r="46" spans="2:16" ht="30" x14ac:dyDescent="0.25">
      <c r="B46" s="522"/>
      <c r="C46" s="522"/>
      <c r="D46" s="65" t="s">
        <v>15</v>
      </c>
      <c r="E46" s="65" t="s">
        <v>152</v>
      </c>
      <c r="F46" s="65" t="s">
        <v>150</v>
      </c>
      <c r="G46" s="65">
        <v>0</v>
      </c>
      <c r="H46" s="65">
        <v>1</v>
      </c>
      <c r="I46" s="64"/>
      <c r="J46" s="524"/>
      <c r="K46" s="524"/>
      <c r="L46" s="66" t="s">
        <v>15</v>
      </c>
      <c r="M46" s="66" t="s">
        <v>152</v>
      </c>
      <c r="N46" s="66" t="s">
        <v>150</v>
      </c>
      <c r="O46" s="66">
        <v>0</v>
      </c>
      <c r="P46" s="66">
        <v>0</v>
      </c>
    </row>
    <row r="47" spans="2:16" ht="30" x14ac:dyDescent="0.25">
      <c r="B47" s="522"/>
      <c r="C47" s="522"/>
      <c r="D47" s="65" t="s">
        <v>15</v>
      </c>
      <c r="E47" s="65" t="s">
        <v>150</v>
      </c>
      <c r="F47" s="65" t="s">
        <v>152</v>
      </c>
      <c r="G47" s="65">
        <v>1</v>
      </c>
      <c r="H47" s="65">
        <v>0</v>
      </c>
      <c r="I47" s="64"/>
      <c r="J47" s="524"/>
      <c r="K47" s="524"/>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585</v>
      </c>
    </row>
  </sheetData>
  <mergeCells count="16">
    <mergeCell ref="B12:B14"/>
    <mergeCell ref="C12:G12"/>
    <mergeCell ref="C32:D32"/>
    <mergeCell ref="E32:F32"/>
    <mergeCell ref="B41:C47"/>
    <mergeCell ref="D41:D43"/>
    <mergeCell ref="E41:E43"/>
    <mergeCell ref="F41:F43"/>
    <mergeCell ref="G41:G43"/>
    <mergeCell ref="O41:O43"/>
    <mergeCell ref="P41:P43"/>
    <mergeCell ref="H41:H43"/>
    <mergeCell ref="J41:K47"/>
    <mergeCell ref="L41:L43"/>
    <mergeCell ref="M41:M43"/>
    <mergeCell ref="N41:N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16" workbookViewId="0">
      <selection activeCell="E41" sqref="E41"/>
    </sheetView>
  </sheetViews>
  <sheetFormatPr baseColWidth="10" defaultColWidth="11.42578125" defaultRowHeight="14.25" x14ac:dyDescent="0.2"/>
  <cols>
    <col min="1" max="1" width="30.7109375" style="1" customWidth="1"/>
    <col min="2" max="2" width="14.28515625" style="1" customWidth="1"/>
    <col min="3" max="3" width="41.140625" style="1" customWidth="1"/>
    <col min="4" max="4" width="11.42578125" style="1"/>
    <col min="5" max="5" width="27.7109375" style="1" customWidth="1"/>
    <col min="6" max="16384" width="11.42578125" style="1"/>
  </cols>
  <sheetData>
    <row r="1" spans="1:8" ht="15.75" thickBot="1" x14ac:dyDescent="0.3">
      <c r="A1" s="532" t="s">
        <v>4</v>
      </c>
      <c r="B1" s="532"/>
    </row>
    <row r="2" spans="1:8" ht="15" thickBot="1" x14ac:dyDescent="0.25">
      <c r="A2" s="2" t="s">
        <v>7</v>
      </c>
      <c r="B2" s="5">
        <v>5</v>
      </c>
      <c r="D2" s="33" t="s">
        <v>91</v>
      </c>
      <c r="E2" s="33"/>
      <c r="F2" s="33"/>
      <c r="G2" s="33"/>
      <c r="H2" s="33"/>
    </row>
    <row r="3" spans="1:8" ht="15" thickBot="1" x14ac:dyDescent="0.25">
      <c r="A3" s="3" t="s">
        <v>8</v>
      </c>
      <c r="B3" s="5">
        <v>4</v>
      </c>
      <c r="D3" s="37" t="s">
        <v>95</v>
      </c>
      <c r="E3" s="37"/>
      <c r="F3" s="37"/>
      <c r="G3" s="37"/>
      <c r="H3" s="37"/>
    </row>
    <row r="4" spans="1:8" ht="15" thickBot="1" x14ac:dyDescent="0.25">
      <c r="A4" s="4" t="s">
        <v>9</v>
      </c>
      <c r="B4" s="5">
        <v>3</v>
      </c>
      <c r="D4" s="37" t="s">
        <v>99</v>
      </c>
      <c r="E4" s="37"/>
      <c r="F4" s="37"/>
      <c r="G4" s="37"/>
      <c r="H4" s="37"/>
    </row>
    <row r="5" spans="1:8" ht="15" thickBot="1" x14ac:dyDescent="0.25">
      <c r="A5" s="7" t="s">
        <v>10</v>
      </c>
      <c r="B5" s="5">
        <v>2</v>
      </c>
      <c r="D5" s="37" t="s">
        <v>102</v>
      </c>
      <c r="E5" s="37"/>
      <c r="F5" s="37"/>
      <c r="G5" s="37"/>
      <c r="H5" s="37"/>
    </row>
    <row r="6" spans="1:8" ht="15" thickBot="1" x14ac:dyDescent="0.25">
      <c r="A6" s="6" t="s">
        <v>11</v>
      </c>
      <c r="B6" s="5">
        <v>1</v>
      </c>
      <c r="D6" s="37" t="s">
        <v>106</v>
      </c>
      <c r="E6" s="37"/>
      <c r="F6" s="37"/>
      <c r="G6" s="37"/>
      <c r="H6" s="37"/>
    </row>
    <row r="8" spans="1:8" ht="15" x14ac:dyDescent="0.25">
      <c r="A8" s="532" t="s">
        <v>12</v>
      </c>
      <c r="B8" s="532"/>
    </row>
    <row r="9" spans="1:8" x14ac:dyDescent="0.2">
      <c r="A9" s="2" t="s">
        <v>13</v>
      </c>
      <c r="B9" s="5">
        <v>5</v>
      </c>
    </row>
    <row r="10" spans="1:8" x14ac:dyDescent="0.2">
      <c r="A10" s="3" t="s">
        <v>14</v>
      </c>
      <c r="B10" s="5">
        <v>4</v>
      </c>
    </row>
    <row r="11" spans="1:8" x14ac:dyDescent="0.2">
      <c r="A11" s="4" t="s">
        <v>15</v>
      </c>
      <c r="B11" s="5">
        <v>3</v>
      </c>
    </row>
    <row r="12" spans="1:8" x14ac:dyDescent="0.2">
      <c r="A12" s="7" t="s">
        <v>16</v>
      </c>
      <c r="B12" s="5">
        <v>2</v>
      </c>
    </row>
    <row r="13" spans="1:8" x14ac:dyDescent="0.2">
      <c r="A13" s="6" t="s">
        <v>17</v>
      </c>
      <c r="B13" s="5">
        <v>1</v>
      </c>
    </row>
    <row r="15" spans="1:8" ht="15" x14ac:dyDescent="0.25">
      <c r="A15" s="532" t="s">
        <v>6</v>
      </c>
      <c r="B15" s="532"/>
    </row>
    <row r="16" spans="1:8" x14ac:dyDescent="0.2">
      <c r="A16" s="2" t="s">
        <v>18</v>
      </c>
      <c r="B16" s="5"/>
    </row>
    <row r="17" spans="1:5" x14ac:dyDescent="0.2">
      <c r="A17" s="3" t="s">
        <v>19</v>
      </c>
      <c r="B17" s="5"/>
    </row>
    <row r="18" spans="1:5" x14ac:dyDescent="0.2">
      <c r="A18" s="4" t="s">
        <v>20</v>
      </c>
      <c r="B18" s="5"/>
    </row>
    <row r="19" spans="1:5" x14ac:dyDescent="0.2">
      <c r="A19" s="7" t="s">
        <v>21</v>
      </c>
      <c r="B19" s="5"/>
    </row>
    <row r="23" spans="1:5" ht="15" x14ac:dyDescent="0.25">
      <c r="A23" s="82" t="s">
        <v>193</v>
      </c>
      <c r="B23" s="81"/>
      <c r="C23" s="82" t="s">
        <v>222</v>
      </c>
      <c r="E23" s="82" t="s">
        <v>221</v>
      </c>
    </row>
    <row r="24" spans="1:5" ht="15.75" customHeight="1" x14ac:dyDescent="0.2">
      <c r="A24" s="83" t="s">
        <v>155</v>
      </c>
      <c r="B24" s="80"/>
      <c r="C24" s="83" t="s">
        <v>158</v>
      </c>
      <c r="E24" s="83" t="s">
        <v>141</v>
      </c>
    </row>
    <row r="25" spans="1:5" ht="15.75" customHeight="1" x14ac:dyDescent="0.2">
      <c r="A25" s="83" t="s">
        <v>229</v>
      </c>
      <c r="B25" s="80"/>
      <c r="C25" s="83" t="s">
        <v>223</v>
      </c>
      <c r="E25" s="83" t="s">
        <v>15</v>
      </c>
    </row>
    <row r="26" spans="1:5" ht="15.75" customHeight="1" x14ac:dyDescent="0.2">
      <c r="A26" s="83" t="s">
        <v>226</v>
      </c>
      <c r="B26" s="80"/>
      <c r="E26" s="83" t="s">
        <v>133</v>
      </c>
    </row>
    <row r="27" spans="1:5" ht="15.75" customHeight="1" x14ac:dyDescent="0.2">
      <c r="B27" s="80"/>
    </row>
    <row r="28" spans="1:5" ht="15.75" customHeight="1" x14ac:dyDescent="0.2">
      <c r="B28" s="80"/>
    </row>
    <row r="31" spans="1:5" ht="30" x14ac:dyDescent="0.25">
      <c r="A31" s="77" t="s">
        <v>0</v>
      </c>
      <c r="B31" s="77" t="s">
        <v>1</v>
      </c>
      <c r="C31" s="77" t="s">
        <v>195</v>
      </c>
      <c r="E31" s="87" t="s">
        <v>237</v>
      </c>
    </row>
    <row r="32" spans="1:5" ht="24.75" customHeight="1" x14ac:dyDescent="0.2">
      <c r="A32" s="78" t="s">
        <v>53</v>
      </c>
      <c r="B32" s="78" t="s">
        <v>194</v>
      </c>
      <c r="C32" s="78" t="s">
        <v>217</v>
      </c>
      <c r="E32" s="1" t="s">
        <v>238</v>
      </c>
    </row>
    <row r="33" spans="1:7" ht="25.5" x14ac:dyDescent="0.2">
      <c r="A33" s="78" t="s">
        <v>23</v>
      </c>
      <c r="B33" s="78" t="s">
        <v>197</v>
      </c>
      <c r="C33" s="78" t="s">
        <v>218</v>
      </c>
      <c r="E33" s="1" t="s">
        <v>239</v>
      </c>
    </row>
    <row r="34" spans="1:7" ht="38.25" x14ac:dyDescent="0.2">
      <c r="A34" s="78" t="s">
        <v>54</v>
      </c>
      <c r="B34" s="78" t="s">
        <v>27</v>
      </c>
      <c r="C34" s="78" t="s">
        <v>220</v>
      </c>
      <c r="E34" s="1" t="s">
        <v>240</v>
      </c>
    </row>
    <row r="35" spans="1:7" ht="25.5" x14ac:dyDescent="0.2">
      <c r="A35" s="78" t="s">
        <v>52</v>
      </c>
      <c r="B35" s="78" t="s">
        <v>196</v>
      </c>
      <c r="C35" s="78" t="s">
        <v>198</v>
      </c>
      <c r="E35" s="1" t="s">
        <v>241</v>
      </c>
    </row>
    <row r="36" spans="1:7" ht="25.5" x14ac:dyDescent="0.2">
      <c r="A36" s="78" t="s">
        <v>25</v>
      </c>
      <c r="B36" s="78"/>
      <c r="C36" s="78" t="s">
        <v>199</v>
      </c>
      <c r="E36" s="1" t="s">
        <v>242</v>
      </c>
    </row>
    <row r="37" spans="1:7" ht="24" customHeight="1" x14ac:dyDescent="0.2">
      <c r="A37" s="78" t="s">
        <v>24</v>
      </c>
      <c r="B37" s="78"/>
      <c r="C37" s="78" t="s">
        <v>215</v>
      </c>
      <c r="E37" s="1" t="s">
        <v>243</v>
      </c>
    </row>
    <row r="38" spans="1:7" ht="25.5" x14ac:dyDescent="0.2">
      <c r="A38" s="78" t="s">
        <v>22</v>
      </c>
      <c r="B38" s="78"/>
      <c r="C38" s="78" t="s">
        <v>216</v>
      </c>
      <c r="E38" s="1" t="s">
        <v>244</v>
      </c>
    </row>
    <row r="39" spans="1:7" ht="19.5" customHeight="1" x14ac:dyDescent="0.2">
      <c r="A39" s="78" t="s">
        <v>26</v>
      </c>
      <c r="B39" s="78"/>
      <c r="C39" s="78" t="s">
        <v>214</v>
      </c>
      <c r="E39" s="1" t="s">
        <v>245</v>
      </c>
    </row>
    <row r="40" spans="1:7" ht="15.75" customHeight="1" x14ac:dyDescent="0.2">
      <c r="A40" s="78"/>
      <c r="B40" s="78"/>
      <c r="C40" s="78" t="s">
        <v>200</v>
      </c>
      <c r="E40" s="1" t="s">
        <v>246</v>
      </c>
    </row>
    <row r="41" spans="1:7" ht="15.75" customHeight="1" x14ac:dyDescent="0.2">
      <c r="A41" s="78"/>
      <c r="B41" s="78"/>
      <c r="C41" s="78" t="s">
        <v>213</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75" customHeight="1" x14ac:dyDescent="0.2">
      <c r="A47" s="78"/>
      <c r="B47" s="78"/>
      <c r="C47" s="78" t="s">
        <v>207</v>
      </c>
    </row>
    <row r="48" spans="1:7" x14ac:dyDescent="0.2">
      <c r="A48" s="78"/>
      <c r="B48" s="78"/>
      <c r="C48" s="78" t="s">
        <v>208</v>
      </c>
    </row>
    <row r="49" spans="1:3" ht="1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51"/>
  <sheetViews>
    <sheetView zoomScale="80" zoomScaleNormal="80" workbookViewId="0"/>
  </sheetViews>
  <sheetFormatPr baseColWidth="10" defaultColWidth="11.42578125" defaultRowHeight="12.75" x14ac:dyDescent="0.25"/>
  <cols>
    <col min="1" max="1" width="1.85546875" style="8" customWidth="1"/>
    <col min="2" max="2" width="15.42578125" style="8" customWidth="1"/>
    <col min="3" max="4" width="13.140625" style="8" customWidth="1"/>
    <col min="5" max="9" width="12.42578125" style="8" customWidth="1"/>
    <col min="10" max="10" width="14.42578125" style="8" customWidth="1"/>
    <col min="11" max="11" width="16.42578125" style="8" customWidth="1"/>
    <col min="12" max="12" width="11.42578125" style="8" customWidth="1"/>
    <col min="13" max="13" width="16.42578125" style="8" customWidth="1"/>
    <col min="14" max="14" width="13.7109375" style="8" customWidth="1"/>
    <col min="15" max="15" width="12.42578125" style="8" customWidth="1"/>
    <col min="16" max="16" width="13.28515625" style="8" customWidth="1"/>
    <col min="17" max="17" width="15.7109375" style="8" customWidth="1"/>
    <col min="18" max="16384" width="11.42578125" style="8"/>
  </cols>
  <sheetData>
    <row r="2" spans="2:17" ht="22.5" customHeight="1" x14ac:dyDescent="0.25">
      <c r="B2" s="551"/>
      <c r="C2" s="537" t="s">
        <v>586</v>
      </c>
      <c r="D2" s="537"/>
      <c r="E2" s="537"/>
      <c r="F2" s="537"/>
      <c r="G2" s="537"/>
      <c r="H2" s="537"/>
      <c r="I2" s="537"/>
      <c r="J2" s="537"/>
      <c r="K2" s="537"/>
      <c r="L2" s="537"/>
      <c r="M2" s="537"/>
      <c r="N2" s="537"/>
      <c r="O2" s="537"/>
      <c r="P2" s="537"/>
      <c r="Q2" s="537"/>
    </row>
    <row r="3" spans="2:17" ht="22.5" customHeight="1" x14ac:dyDescent="0.25">
      <c r="B3" s="552"/>
      <c r="C3" s="537" t="s">
        <v>659</v>
      </c>
      <c r="D3" s="537"/>
      <c r="E3" s="537"/>
      <c r="F3" s="537"/>
      <c r="G3" s="537"/>
      <c r="H3" s="537"/>
      <c r="I3" s="537"/>
      <c r="J3" s="537"/>
      <c r="K3" s="537"/>
      <c r="L3" s="537"/>
      <c r="M3" s="537"/>
      <c r="N3" s="537"/>
      <c r="O3" s="537"/>
      <c r="P3" s="537"/>
      <c r="Q3" s="537"/>
    </row>
    <row r="5" spans="2:17" x14ac:dyDescent="0.25">
      <c r="B5" s="557" t="s">
        <v>633</v>
      </c>
      <c r="C5" s="544"/>
      <c r="D5" s="547" t="s">
        <v>620</v>
      </c>
      <c r="E5" s="547"/>
      <c r="F5" s="547"/>
      <c r="G5" s="547"/>
      <c r="H5" s="558" t="s">
        <v>634</v>
      </c>
      <c r="I5" s="558"/>
      <c r="J5" s="558"/>
      <c r="K5" s="547" t="s">
        <v>620</v>
      </c>
      <c r="L5" s="547"/>
      <c r="M5" s="547"/>
    </row>
    <row r="6" spans="2:17" s="191" customFormat="1" ht="51.75" customHeight="1" x14ac:dyDescent="0.25">
      <c r="B6" s="194" t="s">
        <v>635</v>
      </c>
      <c r="C6" s="559"/>
      <c r="D6" s="559"/>
      <c r="E6" s="559"/>
      <c r="F6" s="559"/>
      <c r="G6" s="559"/>
      <c r="H6" s="240" t="s">
        <v>589</v>
      </c>
      <c r="I6" s="559"/>
      <c r="J6" s="559"/>
      <c r="K6" s="559"/>
      <c r="L6" s="559"/>
      <c r="M6" s="240" t="s">
        <v>588</v>
      </c>
      <c r="N6" s="537"/>
      <c r="O6" s="537"/>
      <c r="P6" s="537"/>
      <c r="Q6" s="537"/>
    </row>
    <row r="7" spans="2:17" ht="15.75" customHeight="1" x14ac:dyDescent="0.25">
      <c r="B7" s="538" t="s">
        <v>636</v>
      </c>
      <c r="C7" s="539"/>
      <c r="D7" s="536"/>
      <c r="E7" s="536"/>
      <c r="F7" s="536"/>
      <c r="G7" s="536"/>
      <c r="H7" s="536"/>
      <c r="I7" s="536"/>
      <c r="J7" s="536"/>
      <c r="K7" s="536"/>
      <c r="L7" s="536"/>
      <c r="M7" s="553" t="s">
        <v>646</v>
      </c>
      <c r="N7" s="553"/>
      <c r="O7" s="534"/>
      <c r="P7" s="534"/>
      <c r="Q7" s="535"/>
    </row>
    <row r="8" spans="2:17" ht="15.75" customHeight="1" x14ac:dyDescent="0.25">
      <c r="B8" s="540"/>
      <c r="C8" s="541"/>
      <c r="D8" s="536"/>
      <c r="E8" s="536"/>
      <c r="F8" s="536"/>
      <c r="G8" s="536"/>
      <c r="H8" s="536"/>
      <c r="I8" s="536"/>
      <c r="J8" s="536"/>
      <c r="K8" s="536"/>
      <c r="L8" s="536"/>
      <c r="M8" s="553"/>
      <c r="N8" s="553"/>
      <c r="O8" s="534"/>
      <c r="P8" s="534"/>
      <c r="Q8" s="535"/>
    </row>
    <row r="9" spans="2:17" ht="15.75" customHeight="1" x14ac:dyDescent="0.25">
      <c r="B9" s="542"/>
      <c r="C9" s="543"/>
      <c r="D9" s="536"/>
      <c r="E9" s="536"/>
      <c r="F9" s="536"/>
      <c r="G9" s="536"/>
      <c r="H9" s="536"/>
      <c r="I9" s="536"/>
      <c r="J9" s="536"/>
      <c r="K9" s="536"/>
      <c r="L9" s="536"/>
      <c r="M9" s="553"/>
      <c r="N9" s="553"/>
      <c r="O9" s="534"/>
      <c r="P9" s="534"/>
      <c r="Q9" s="535"/>
    </row>
    <row r="10" spans="2:17" ht="15.75" customHeight="1" x14ac:dyDescent="0.25">
      <c r="B10" s="554" t="s">
        <v>637</v>
      </c>
      <c r="C10" s="555"/>
      <c r="D10" s="555"/>
      <c r="E10" s="555"/>
      <c r="F10" s="555"/>
      <c r="G10" s="555"/>
      <c r="H10" s="555"/>
      <c r="I10" s="555"/>
      <c r="J10" s="555"/>
      <c r="K10" s="555"/>
      <c r="L10" s="555"/>
      <c r="M10" s="555"/>
      <c r="N10" s="555"/>
      <c r="O10" s="555"/>
      <c r="P10" s="555"/>
      <c r="Q10" s="556"/>
    </row>
    <row r="11" spans="2:17" ht="15.75" customHeight="1" x14ac:dyDescent="0.25">
      <c r="B11" s="553" t="s">
        <v>625</v>
      </c>
      <c r="C11" s="553"/>
      <c r="D11" s="533"/>
      <c r="E11" s="534"/>
      <c r="F11" s="534"/>
      <c r="G11" s="534"/>
      <c r="H11" s="534"/>
      <c r="I11" s="534"/>
      <c r="J11" s="534"/>
      <c r="K11" s="534"/>
      <c r="L11" s="534"/>
      <c r="M11" s="534"/>
      <c r="N11" s="534"/>
      <c r="O11" s="534"/>
      <c r="P11" s="534"/>
      <c r="Q11" s="535"/>
    </row>
    <row r="12" spans="2:17" ht="15.75" customHeight="1" x14ac:dyDescent="0.25">
      <c r="B12" s="553" t="s">
        <v>626</v>
      </c>
      <c r="C12" s="553"/>
      <c r="D12" s="533"/>
      <c r="E12" s="534"/>
      <c r="F12" s="534"/>
      <c r="G12" s="534"/>
      <c r="H12" s="534"/>
      <c r="I12" s="534"/>
      <c r="J12" s="534"/>
      <c r="K12" s="534"/>
      <c r="L12" s="534"/>
      <c r="M12" s="534"/>
      <c r="N12" s="534"/>
      <c r="O12" s="534"/>
      <c r="P12" s="534"/>
      <c r="Q12" s="535"/>
    </row>
    <row r="13" spans="2:17" ht="15.75" customHeight="1" x14ac:dyDescent="0.25">
      <c r="B13" s="553" t="s">
        <v>627</v>
      </c>
      <c r="C13" s="553"/>
      <c r="D13" s="533"/>
      <c r="E13" s="534"/>
      <c r="F13" s="534"/>
      <c r="G13" s="534"/>
      <c r="H13" s="534"/>
      <c r="I13" s="534"/>
      <c r="J13" s="534"/>
      <c r="K13" s="534"/>
      <c r="L13" s="534"/>
      <c r="M13" s="534"/>
      <c r="N13" s="534"/>
      <c r="O13" s="534"/>
      <c r="P13" s="534"/>
      <c r="Q13" s="535"/>
    </row>
    <row r="14" spans="2:17" ht="15.75" customHeight="1" x14ac:dyDescent="0.25">
      <c r="B14" s="553" t="s">
        <v>628</v>
      </c>
      <c r="C14" s="553"/>
      <c r="D14" s="533"/>
      <c r="E14" s="534"/>
      <c r="F14" s="534"/>
      <c r="G14" s="534"/>
      <c r="H14" s="534"/>
      <c r="I14" s="534"/>
      <c r="J14" s="534"/>
      <c r="K14" s="534"/>
      <c r="L14" s="534"/>
      <c r="M14" s="534"/>
      <c r="N14" s="534"/>
      <c r="O14" s="534"/>
      <c r="P14" s="534"/>
      <c r="Q14" s="535"/>
    </row>
    <row r="15" spans="2:17" ht="15.75" customHeight="1" x14ac:dyDescent="0.25">
      <c r="B15" s="553" t="s">
        <v>629</v>
      </c>
      <c r="C15" s="553"/>
      <c r="D15" s="533"/>
      <c r="E15" s="534"/>
      <c r="F15" s="534"/>
      <c r="G15" s="534"/>
      <c r="H15" s="534"/>
      <c r="I15" s="534"/>
      <c r="J15" s="534"/>
      <c r="K15" s="534"/>
      <c r="L15" s="534"/>
      <c r="M15" s="534"/>
      <c r="N15" s="534"/>
      <c r="O15" s="534"/>
      <c r="P15" s="534"/>
      <c r="Q15" s="535"/>
    </row>
    <row r="16" spans="2:17" ht="15.75" customHeight="1" x14ac:dyDescent="0.25">
      <c r="B16" s="553" t="s">
        <v>684</v>
      </c>
      <c r="C16" s="553"/>
      <c r="D16" s="533"/>
      <c r="E16" s="534"/>
      <c r="F16" s="534"/>
      <c r="G16" s="534"/>
      <c r="H16" s="534"/>
      <c r="I16" s="534"/>
      <c r="J16" s="534"/>
      <c r="K16" s="534" t="s">
        <v>684</v>
      </c>
      <c r="L16" s="534"/>
      <c r="M16" s="534"/>
      <c r="N16" s="534"/>
      <c r="O16" s="534"/>
      <c r="P16" s="534"/>
      <c r="Q16" s="535"/>
    </row>
    <row r="17" spans="2:17" ht="15.75" customHeight="1" x14ac:dyDescent="0.25">
      <c r="B17" s="553"/>
      <c r="C17" s="553"/>
      <c r="D17" s="533"/>
      <c r="E17" s="534"/>
      <c r="F17" s="534"/>
      <c r="G17" s="534"/>
      <c r="H17" s="534"/>
      <c r="I17" s="534"/>
      <c r="J17" s="534"/>
      <c r="K17" s="534"/>
      <c r="L17" s="534"/>
      <c r="M17" s="534"/>
      <c r="N17" s="534"/>
      <c r="O17" s="534"/>
      <c r="P17" s="534"/>
      <c r="Q17" s="535"/>
    </row>
    <row r="18" spans="2:17" ht="15.75" customHeight="1" x14ac:dyDescent="0.25">
      <c r="B18" s="553"/>
      <c r="C18" s="553"/>
      <c r="D18" s="533"/>
      <c r="E18" s="534"/>
      <c r="F18" s="534"/>
      <c r="G18" s="534"/>
      <c r="H18" s="534"/>
      <c r="I18" s="534"/>
      <c r="J18" s="534"/>
      <c r="K18" s="534"/>
      <c r="L18" s="534"/>
      <c r="M18" s="534"/>
      <c r="N18" s="534"/>
      <c r="O18" s="534"/>
      <c r="P18" s="534"/>
      <c r="Q18" s="535"/>
    </row>
    <row r="19" spans="2:17" ht="15.75" customHeight="1" x14ac:dyDescent="0.25">
      <c r="B19" s="553" t="s">
        <v>685</v>
      </c>
      <c r="C19" s="553"/>
      <c r="D19" s="533"/>
      <c r="E19" s="534"/>
      <c r="F19" s="534"/>
      <c r="G19" s="534"/>
      <c r="H19" s="534"/>
      <c r="I19" s="534"/>
      <c r="J19" s="534"/>
      <c r="K19" s="534" t="s">
        <v>685</v>
      </c>
      <c r="L19" s="534"/>
      <c r="M19" s="534"/>
      <c r="N19" s="534"/>
      <c r="O19" s="534"/>
      <c r="P19" s="534"/>
      <c r="Q19" s="535"/>
    </row>
    <row r="20" spans="2:17" ht="15.75" customHeight="1" x14ac:dyDescent="0.25">
      <c r="B20" s="553"/>
      <c r="C20" s="553"/>
      <c r="D20" s="533"/>
      <c r="E20" s="534"/>
      <c r="F20" s="534"/>
      <c r="G20" s="534"/>
      <c r="H20" s="534"/>
      <c r="I20" s="534"/>
      <c r="J20" s="534"/>
      <c r="K20" s="534"/>
      <c r="L20" s="534"/>
      <c r="M20" s="534"/>
      <c r="N20" s="534"/>
      <c r="O20" s="534"/>
      <c r="P20" s="534"/>
      <c r="Q20" s="535"/>
    </row>
    <row r="21" spans="2:17" ht="15.75" customHeight="1" x14ac:dyDescent="0.25">
      <c r="B21" s="553"/>
      <c r="C21" s="553"/>
      <c r="D21" s="533"/>
      <c r="E21" s="534"/>
      <c r="F21" s="534"/>
      <c r="G21" s="534"/>
      <c r="H21" s="534"/>
      <c r="I21" s="534"/>
      <c r="J21" s="534"/>
      <c r="K21" s="534"/>
      <c r="L21" s="534"/>
      <c r="M21" s="534"/>
      <c r="N21" s="534"/>
      <c r="O21" s="534"/>
      <c r="P21" s="534"/>
      <c r="Q21" s="535"/>
    </row>
    <row r="22" spans="2:17" ht="15.75" customHeight="1" x14ac:dyDescent="0.25">
      <c r="B22" s="538" t="s">
        <v>621</v>
      </c>
      <c r="C22" s="539"/>
      <c r="D22" s="536"/>
      <c r="E22" s="536"/>
      <c r="F22" s="536"/>
      <c r="G22" s="536"/>
      <c r="H22" s="536"/>
      <c r="I22" s="536"/>
      <c r="J22" s="536"/>
      <c r="K22" s="536"/>
      <c r="L22" s="536"/>
      <c r="M22" s="536"/>
      <c r="N22" s="536"/>
      <c r="O22" s="536"/>
      <c r="P22" s="536"/>
      <c r="Q22" s="536"/>
    </row>
    <row r="23" spans="2:17" ht="15.75" customHeight="1" x14ac:dyDescent="0.25">
      <c r="B23" s="540"/>
      <c r="C23" s="541"/>
      <c r="D23" s="536"/>
      <c r="E23" s="536"/>
      <c r="F23" s="536"/>
      <c r="G23" s="536"/>
      <c r="H23" s="536"/>
      <c r="I23" s="536"/>
      <c r="J23" s="536"/>
      <c r="K23" s="536"/>
      <c r="L23" s="536"/>
      <c r="M23" s="536"/>
      <c r="N23" s="536"/>
      <c r="O23" s="536"/>
      <c r="P23" s="536"/>
      <c r="Q23" s="536"/>
    </row>
    <row r="24" spans="2:17" ht="15.75" customHeight="1" x14ac:dyDescent="0.25">
      <c r="B24" s="542"/>
      <c r="C24" s="543"/>
      <c r="D24" s="536"/>
      <c r="E24" s="536"/>
      <c r="F24" s="536"/>
      <c r="G24" s="536"/>
      <c r="H24" s="536"/>
      <c r="I24" s="536"/>
      <c r="J24" s="536"/>
      <c r="K24" s="536"/>
      <c r="L24" s="536"/>
      <c r="M24" s="536"/>
      <c r="N24" s="536"/>
      <c r="O24" s="536"/>
      <c r="P24" s="536"/>
      <c r="Q24" s="536"/>
    </row>
    <row r="25" spans="2:17" ht="15.75" customHeight="1" x14ac:dyDescent="0.25">
      <c r="B25" s="538" t="s">
        <v>795</v>
      </c>
      <c r="C25" s="539"/>
      <c r="D25" s="244"/>
      <c r="E25" s="242"/>
      <c r="F25" s="242"/>
      <c r="G25" s="242"/>
      <c r="H25" s="242"/>
      <c r="I25" s="242"/>
      <c r="J25" s="242"/>
      <c r="K25" s="242"/>
      <c r="L25" s="242"/>
      <c r="M25" s="548" t="s">
        <v>624</v>
      </c>
      <c r="N25" s="533"/>
      <c r="O25" s="535"/>
      <c r="P25" s="548" t="s">
        <v>261</v>
      </c>
      <c r="Q25" s="243"/>
    </row>
    <row r="26" spans="2:17" ht="15.75" customHeight="1" x14ac:dyDescent="0.25">
      <c r="B26" s="540"/>
      <c r="C26" s="541"/>
      <c r="D26" s="244"/>
      <c r="E26" s="242"/>
      <c r="F26" s="242"/>
      <c r="G26" s="242"/>
      <c r="H26" s="242"/>
      <c r="I26" s="242"/>
      <c r="J26" s="242"/>
      <c r="K26" s="242"/>
      <c r="L26" s="242"/>
      <c r="M26" s="549"/>
      <c r="N26" s="533"/>
      <c r="O26" s="535"/>
      <c r="P26" s="549"/>
      <c r="Q26" s="243"/>
    </row>
    <row r="27" spans="2:17" ht="15.75" customHeight="1" x14ac:dyDescent="0.25">
      <c r="B27" s="542"/>
      <c r="C27" s="543"/>
      <c r="D27" s="244"/>
      <c r="E27" s="242"/>
      <c r="F27" s="242"/>
      <c r="G27" s="242"/>
      <c r="H27" s="242"/>
      <c r="I27" s="242"/>
      <c r="J27" s="242"/>
      <c r="K27" s="242"/>
      <c r="L27" s="242"/>
      <c r="M27" s="550"/>
      <c r="N27" s="533"/>
      <c r="O27" s="535"/>
      <c r="P27" s="550"/>
      <c r="Q27" s="243"/>
    </row>
    <row r="28" spans="2:17" ht="15.75" customHeight="1" x14ac:dyDescent="0.25">
      <c r="B28" s="538" t="s">
        <v>632</v>
      </c>
      <c r="C28" s="544"/>
      <c r="D28" s="533"/>
      <c r="E28" s="534"/>
      <c r="F28" s="534"/>
      <c r="G28" s="534"/>
      <c r="H28" s="534"/>
      <c r="I28" s="534"/>
      <c r="J28" s="534"/>
      <c r="K28" s="534"/>
      <c r="L28" s="535"/>
      <c r="M28" s="537" t="s">
        <v>624</v>
      </c>
      <c r="N28" s="536"/>
      <c r="O28" s="536"/>
      <c r="P28" s="537" t="s">
        <v>261</v>
      </c>
      <c r="Q28" s="228"/>
    </row>
    <row r="29" spans="2:17" ht="15.75" customHeight="1" x14ac:dyDescent="0.25">
      <c r="B29" s="540"/>
      <c r="C29" s="545"/>
      <c r="D29" s="533"/>
      <c r="E29" s="534"/>
      <c r="F29" s="534"/>
      <c r="G29" s="534"/>
      <c r="H29" s="534"/>
      <c r="I29" s="534"/>
      <c r="J29" s="534"/>
      <c r="K29" s="534"/>
      <c r="L29" s="535"/>
      <c r="M29" s="537"/>
      <c r="N29" s="536"/>
      <c r="O29" s="536"/>
      <c r="P29" s="537"/>
      <c r="Q29" s="228"/>
    </row>
    <row r="30" spans="2:17" ht="15.75" customHeight="1" x14ac:dyDescent="0.25">
      <c r="B30" s="542"/>
      <c r="C30" s="546"/>
      <c r="D30" s="533"/>
      <c r="E30" s="534"/>
      <c r="F30" s="534"/>
      <c r="G30" s="534"/>
      <c r="H30" s="534"/>
      <c r="I30" s="534"/>
      <c r="J30" s="534"/>
      <c r="K30" s="534"/>
      <c r="L30" s="535"/>
      <c r="M30" s="537"/>
      <c r="N30" s="536"/>
      <c r="O30" s="536"/>
      <c r="P30" s="537"/>
      <c r="Q30" s="228"/>
    </row>
    <row r="31" spans="2:17" ht="12.75" customHeight="1" x14ac:dyDescent="0.25">
      <c r="B31" s="538" t="s">
        <v>796</v>
      </c>
      <c r="C31" s="539"/>
      <c r="D31" s="544"/>
      <c r="E31" s="447"/>
      <c r="F31" s="447"/>
      <c r="G31" s="447"/>
      <c r="H31" s="447"/>
      <c r="I31" s="447"/>
      <c r="J31" s="447"/>
    </row>
    <row r="32" spans="2:17" ht="12.75" customHeight="1" x14ac:dyDescent="0.25">
      <c r="B32" s="540"/>
      <c r="C32" s="541"/>
      <c r="D32" s="545"/>
      <c r="E32" s="559"/>
      <c r="F32" s="559"/>
      <c r="G32" s="559"/>
      <c r="H32" s="559"/>
      <c r="I32" s="559"/>
      <c r="J32" s="559"/>
    </row>
    <row r="33" spans="2:10" ht="12.75" customHeight="1" x14ac:dyDescent="0.25">
      <c r="B33" s="540"/>
      <c r="C33" s="541"/>
      <c r="D33" s="545"/>
      <c r="E33" s="559"/>
      <c r="F33" s="559"/>
      <c r="G33" s="559"/>
      <c r="H33" s="559"/>
      <c r="I33" s="559"/>
      <c r="J33" s="559"/>
    </row>
    <row r="34" spans="2:10" x14ac:dyDescent="0.25">
      <c r="B34" s="540"/>
      <c r="C34" s="541"/>
      <c r="D34" s="545"/>
      <c r="E34" s="560"/>
      <c r="F34" s="560"/>
      <c r="G34" s="560"/>
      <c r="H34" s="560"/>
      <c r="I34" s="560"/>
      <c r="J34" s="560"/>
    </row>
    <row r="35" spans="2:10" x14ac:dyDescent="0.25">
      <c r="B35" s="542"/>
      <c r="C35" s="543"/>
      <c r="D35" s="546"/>
      <c r="E35" s="560"/>
      <c r="F35" s="560"/>
      <c r="G35" s="560"/>
      <c r="H35" s="560"/>
      <c r="I35" s="560"/>
      <c r="J35" s="560"/>
    </row>
    <row r="51" spans="5:5" x14ac:dyDescent="0.25">
      <c r="E51" s="8" t="s">
        <v>630</v>
      </c>
    </row>
  </sheetData>
  <mergeCells count="62">
    <mergeCell ref="N25:O25"/>
    <mergeCell ref="N26:O26"/>
    <mergeCell ref="N27:O27"/>
    <mergeCell ref="P25:P27"/>
    <mergeCell ref="C6:G6"/>
    <mergeCell ref="I6:L6"/>
    <mergeCell ref="N6:Q6"/>
    <mergeCell ref="D16:Q16"/>
    <mergeCell ref="D17:Q17"/>
    <mergeCell ref="E31:J31"/>
    <mergeCell ref="E32:J32"/>
    <mergeCell ref="E33:J33"/>
    <mergeCell ref="E34:J34"/>
    <mergeCell ref="E35:J35"/>
    <mergeCell ref="B31:D35"/>
    <mergeCell ref="O7:Q7"/>
    <mergeCell ref="O8:Q8"/>
    <mergeCell ref="O9:Q9"/>
    <mergeCell ref="D7:L7"/>
    <mergeCell ref="D8:L8"/>
    <mergeCell ref="D9:L9"/>
    <mergeCell ref="M7:N9"/>
    <mergeCell ref="N28:O28"/>
    <mergeCell ref="P28:P30"/>
    <mergeCell ref="N29:O29"/>
    <mergeCell ref="N30:O30"/>
    <mergeCell ref="M28:M30"/>
    <mergeCell ref="B7:C9"/>
    <mergeCell ref="B22:C24"/>
    <mergeCell ref="D22:Q22"/>
    <mergeCell ref="B2:B3"/>
    <mergeCell ref="B16:C18"/>
    <mergeCell ref="B19:C21"/>
    <mergeCell ref="B15:C15"/>
    <mergeCell ref="D11:Q11"/>
    <mergeCell ref="D12:Q12"/>
    <mergeCell ref="D13:Q13"/>
    <mergeCell ref="D14:Q14"/>
    <mergeCell ref="D15:Q15"/>
    <mergeCell ref="B10:Q10"/>
    <mergeCell ref="B11:C11"/>
    <mergeCell ref="B12:C12"/>
    <mergeCell ref="B13:C13"/>
    <mergeCell ref="B14:C14"/>
    <mergeCell ref="B5:C5"/>
    <mergeCell ref="H5:J5"/>
    <mergeCell ref="D28:L28"/>
    <mergeCell ref="D29:L29"/>
    <mergeCell ref="D30:L30"/>
    <mergeCell ref="D24:Q24"/>
    <mergeCell ref="C2:Q2"/>
    <mergeCell ref="C3:Q3"/>
    <mergeCell ref="B25:C27"/>
    <mergeCell ref="D23:Q23"/>
    <mergeCell ref="B28:C30"/>
    <mergeCell ref="K5:M5"/>
    <mergeCell ref="D5:G5"/>
    <mergeCell ref="D18:Q18"/>
    <mergeCell ref="D19:Q19"/>
    <mergeCell ref="D20:Q20"/>
    <mergeCell ref="D21:Q21"/>
    <mergeCell ref="M25:M27"/>
  </mergeCell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Datos!$B$3:$B$9</xm:f>
          </x14:formula1>
          <xm:sqref>C6</xm:sqref>
        </x14:dataValidation>
        <x14:dataValidation type="list" allowBlank="1" showInputMessage="1" showErrorMessage="1">
          <x14:formula1>
            <xm:f>Datos!$B$19:$B$27</xm:f>
          </x14:formula1>
          <xm:sqref>N6:Q6</xm:sqref>
        </x14:dataValidation>
        <x14:dataValidation type="list" allowBlank="1" showInputMessage="1" showErrorMessage="1">
          <x14:formula1>
            <xm:f>Datos!$D$3:$D$29</xm:f>
          </x14:formula1>
          <xm:sqref>I6:L6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9"/>
  <sheetViews>
    <sheetView zoomScale="80" zoomScaleNormal="80" workbookViewId="0">
      <selection activeCell="K15" sqref="K14:K15"/>
    </sheetView>
  </sheetViews>
  <sheetFormatPr baseColWidth="10" defaultColWidth="11.42578125" defaultRowHeight="15" x14ac:dyDescent="0.25"/>
  <cols>
    <col min="1" max="1" width="2.85546875" style="23" customWidth="1"/>
    <col min="2" max="2" width="39.28515625" style="23" customWidth="1"/>
    <col min="3" max="3" width="3.7109375" style="23" customWidth="1"/>
    <col min="4" max="4" width="35.85546875" style="23" customWidth="1"/>
    <col min="5" max="5" width="3.7109375" style="23" customWidth="1"/>
    <col min="6" max="6" width="3.42578125" style="23" bestFit="1" customWidth="1"/>
    <col min="7" max="7" width="18.42578125" style="23" customWidth="1"/>
    <col min="8" max="8" width="9" style="23" bestFit="1" customWidth="1"/>
    <col min="9" max="9" width="3.7109375" style="235" customWidth="1"/>
    <col min="10" max="10" width="11.42578125" style="23"/>
    <col min="11" max="11" width="19.140625" style="23" customWidth="1"/>
    <col min="12" max="16384" width="11.42578125" style="23"/>
  </cols>
  <sheetData>
    <row r="2" spans="2:13" ht="60" x14ac:dyDescent="0.25">
      <c r="B2" s="193" t="s">
        <v>608</v>
      </c>
      <c r="D2" s="193" t="s">
        <v>587</v>
      </c>
      <c r="F2" s="200" t="s">
        <v>639</v>
      </c>
      <c r="G2" s="193" t="s">
        <v>640</v>
      </c>
      <c r="H2" s="193" t="s">
        <v>641</v>
      </c>
      <c r="J2" s="238" t="s">
        <v>660</v>
      </c>
      <c r="K2" s="238" t="s">
        <v>661</v>
      </c>
      <c r="L2" s="238" t="s">
        <v>662</v>
      </c>
      <c r="M2" s="238" t="s">
        <v>663</v>
      </c>
    </row>
    <row r="3" spans="2:13" x14ac:dyDescent="0.25">
      <c r="B3" s="192" t="s">
        <v>612</v>
      </c>
      <c r="D3" s="46" t="s">
        <v>156</v>
      </c>
      <c r="F3" s="21">
        <v>1</v>
      </c>
      <c r="G3" s="195" t="s">
        <v>642</v>
      </c>
      <c r="H3" s="21">
        <v>1</v>
      </c>
      <c r="J3" s="236" t="s">
        <v>19</v>
      </c>
      <c r="K3" s="236" t="s">
        <v>664</v>
      </c>
      <c r="L3" s="236" t="s">
        <v>665</v>
      </c>
      <c r="M3" s="236" t="s">
        <v>33</v>
      </c>
    </row>
    <row r="4" spans="2:13" ht="30" x14ac:dyDescent="0.25">
      <c r="B4" s="192" t="s">
        <v>590</v>
      </c>
      <c r="D4" s="46" t="s">
        <v>591</v>
      </c>
      <c r="F4" s="21">
        <v>2</v>
      </c>
      <c r="G4" s="195" t="s">
        <v>675</v>
      </c>
      <c r="H4" s="21">
        <v>2</v>
      </c>
      <c r="J4" s="236" t="s">
        <v>666</v>
      </c>
      <c r="K4" s="236" t="s">
        <v>667</v>
      </c>
      <c r="L4" s="236" t="s">
        <v>668</v>
      </c>
      <c r="M4" s="236" t="s">
        <v>585</v>
      </c>
    </row>
    <row r="5" spans="2:13" ht="30" x14ac:dyDescent="0.25">
      <c r="B5" s="192" t="s">
        <v>613</v>
      </c>
      <c r="D5" s="46" t="s">
        <v>592</v>
      </c>
      <c r="F5" s="21">
        <v>3</v>
      </c>
      <c r="G5" s="196" t="s">
        <v>643</v>
      </c>
      <c r="H5" s="21">
        <v>3</v>
      </c>
      <c r="J5" s="236" t="s">
        <v>21</v>
      </c>
      <c r="K5" s="236"/>
      <c r="L5" s="236"/>
      <c r="M5" s="236"/>
    </row>
    <row r="6" spans="2:13" ht="30" x14ac:dyDescent="0.25">
      <c r="B6" s="192" t="s">
        <v>614</v>
      </c>
      <c r="D6" s="46" t="s">
        <v>593</v>
      </c>
      <c r="F6" s="21">
        <v>4</v>
      </c>
      <c r="G6" s="196" t="s">
        <v>676</v>
      </c>
      <c r="H6" s="21">
        <v>4</v>
      </c>
      <c r="J6" s="236" t="s">
        <v>669</v>
      </c>
      <c r="K6" s="236"/>
      <c r="L6" s="236"/>
      <c r="M6" s="236"/>
    </row>
    <row r="7" spans="2:13" ht="30" x14ac:dyDescent="0.25">
      <c r="B7" s="192" t="s">
        <v>615</v>
      </c>
      <c r="D7" s="46" t="s">
        <v>594</v>
      </c>
      <c r="F7" s="197">
        <v>5</v>
      </c>
      <c r="G7" s="198" t="s">
        <v>644</v>
      </c>
      <c r="H7" s="21">
        <v>5</v>
      </c>
    </row>
    <row r="8" spans="2:13" ht="30" x14ac:dyDescent="0.25">
      <c r="B8" s="192" t="s">
        <v>616</v>
      </c>
      <c r="D8" s="46" t="s">
        <v>595</v>
      </c>
      <c r="F8" s="197">
        <v>6</v>
      </c>
      <c r="G8" s="199" t="s">
        <v>645</v>
      </c>
      <c r="H8" s="197">
        <v>6</v>
      </c>
    </row>
    <row r="9" spans="2:13" x14ac:dyDescent="0.25">
      <c r="B9" s="192" t="s">
        <v>617</v>
      </c>
      <c r="D9" s="46" t="s">
        <v>596</v>
      </c>
    </row>
    <row r="10" spans="2:13" s="235" customFormat="1" ht="30" x14ac:dyDescent="0.25">
      <c r="B10" s="250" t="s">
        <v>822</v>
      </c>
      <c r="D10" s="46" t="s">
        <v>212</v>
      </c>
    </row>
    <row r="11" spans="2:13" x14ac:dyDescent="0.25">
      <c r="D11" s="46" t="s">
        <v>597</v>
      </c>
    </row>
    <row r="12" spans="2:13" ht="30" x14ac:dyDescent="0.25">
      <c r="B12" s="238" t="s">
        <v>671</v>
      </c>
      <c r="D12" s="46" t="s">
        <v>598</v>
      </c>
    </row>
    <row r="13" spans="2:13" x14ac:dyDescent="0.25">
      <c r="B13" s="192" t="s">
        <v>194</v>
      </c>
      <c r="D13" s="46" t="s">
        <v>219</v>
      </c>
    </row>
    <row r="14" spans="2:13" x14ac:dyDescent="0.25">
      <c r="B14" s="192" t="s">
        <v>197</v>
      </c>
      <c r="D14" s="46" t="s">
        <v>599</v>
      </c>
    </row>
    <row r="15" spans="2:13" x14ac:dyDescent="0.25">
      <c r="B15" s="192" t="s">
        <v>27</v>
      </c>
      <c r="D15" s="46" t="s">
        <v>600</v>
      </c>
    </row>
    <row r="16" spans="2:13" x14ac:dyDescent="0.25">
      <c r="B16" s="192" t="s">
        <v>196</v>
      </c>
      <c r="D16" s="46" t="s">
        <v>602</v>
      </c>
    </row>
    <row r="17" spans="2:4" x14ac:dyDescent="0.25">
      <c r="B17" s="23" t="s">
        <v>630</v>
      </c>
      <c r="D17" s="46" t="s">
        <v>601</v>
      </c>
    </row>
    <row r="18" spans="2:4" x14ac:dyDescent="0.25">
      <c r="B18" s="238" t="s">
        <v>609</v>
      </c>
      <c r="D18" s="46" t="s">
        <v>217</v>
      </c>
    </row>
    <row r="19" spans="2:4" ht="30" x14ac:dyDescent="0.25">
      <c r="B19" s="46" t="s">
        <v>238</v>
      </c>
      <c r="D19" s="46" t="s">
        <v>603</v>
      </c>
    </row>
    <row r="20" spans="2:4" x14ac:dyDescent="0.25">
      <c r="B20" s="46" t="s">
        <v>239</v>
      </c>
      <c r="D20" s="46" t="s">
        <v>604</v>
      </c>
    </row>
    <row r="21" spans="2:4" ht="45" x14ac:dyDescent="0.25">
      <c r="B21" s="46" t="s">
        <v>677</v>
      </c>
      <c r="D21" s="46" t="s">
        <v>605</v>
      </c>
    </row>
    <row r="22" spans="2:4" ht="30" x14ac:dyDescent="0.25">
      <c r="B22" s="46" t="s">
        <v>678</v>
      </c>
      <c r="D22" s="46" t="s">
        <v>606</v>
      </c>
    </row>
    <row r="23" spans="2:4" x14ac:dyDescent="0.25">
      <c r="B23" s="46" t="s">
        <v>242</v>
      </c>
      <c r="D23" s="46" t="s">
        <v>607</v>
      </c>
    </row>
    <row r="24" spans="2:4" ht="30" x14ac:dyDescent="0.25">
      <c r="B24" s="46" t="s">
        <v>243</v>
      </c>
      <c r="D24" s="46" t="s">
        <v>198</v>
      </c>
    </row>
    <row r="25" spans="2:4" ht="45" x14ac:dyDescent="0.25">
      <c r="B25" s="46" t="s">
        <v>679</v>
      </c>
      <c r="D25" s="46" t="s">
        <v>216</v>
      </c>
    </row>
    <row r="26" spans="2:4" x14ac:dyDescent="0.25">
      <c r="B26" s="46" t="s">
        <v>245</v>
      </c>
      <c r="D26" s="46" t="s">
        <v>200</v>
      </c>
    </row>
    <row r="27" spans="2:4" x14ac:dyDescent="0.25">
      <c r="B27" s="46" t="s">
        <v>610</v>
      </c>
      <c r="D27" s="46" t="s">
        <v>213</v>
      </c>
    </row>
    <row r="28" spans="2:4" x14ac:dyDescent="0.25">
      <c r="D28" s="46" t="s">
        <v>686</v>
      </c>
    </row>
    <row r="29" spans="2:4" x14ac:dyDescent="0.25">
      <c r="B29" s="193" t="s">
        <v>609</v>
      </c>
      <c r="D29" s="46" t="s">
        <v>687</v>
      </c>
    </row>
    <row r="30" spans="2:4" x14ac:dyDescent="0.25">
      <c r="B30" s="192" t="s">
        <v>618</v>
      </c>
    </row>
    <row r="31" spans="2:4" x14ac:dyDescent="0.25">
      <c r="B31" s="192" t="s">
        <v>619</v>
      </c>
    </row>
    <row r="32" spans="2:4" x14ac:dyDescent="0.25">
      <c r="B32" s="192" t="s">
        <v>610</v>
      </c>
    </row>
    <row r="33" spans="2:2" x14ac:dyDescent="0.25">
      <c r="B33" s="192" t="s">
        <v>611</v>
      </c>
    </row>
    <row r="35" spans="2:2" x14ac:dyDescent="0.25">
      <c r="B35" s="193" t="s">
        <v>672</v>
      </c>
    </row>
    <row r="36" spans="2:2" x14ac:dyDescent="0.25">
      <c r="B36" s="46" t="s">
        <v>673</v>
      </c>
    </row>
    <row r="37" spans="2:2" x14ac:dyDescent="0.25">
      <c r="B37" s="46" t="s">
        <v>622</v>
      </c>
    </row>
    <row r="38" spans="2:2" x14ac:dyDescent="0.25">
      <c r="B38" s="46" t="s">
        <v>674</v>
      </c>
    </row>
    <row r="39" spans="2:2" x14ac:dyDescent="0.25">
      <c r="B39" s="46" t="s">
        <v>623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07"/>
  <sheetViews>
    <sheetView zoomScale="80" zoomScaleNormal="80" workbookViewId="0"/>
  </sheetViews>
  <sheetFormatPr baseColWidth="10" defaultRowHeight="15" x14ac:dyDescent="0.25"/>
  <cols>
    <col min="1" max="1" width="18.42578125" style="246" customWidth="1"/>
    <col min="2" max="2" width="31.42578125" style="246" customWidth="1"/>
    <col min="3" max="3" width="21.5703125" style="246" customWidth="1"/>
    <col min="4" max="4" width="31.85546875" style="246" customWidth="1"/>
    <col min="5" max="5" width="55" style="246" customWidth="1"/>
    <col min="6" max="6" width="30" style="246" customWidth="1"/>
    <col min="7" max="7" width="20.42578125" style="246" customWidth="1"/>
    <col min="8" max="8" width="23.85546875" style="246" customWidth="1"/>
    <col min="9" max="16384" width="11.42578125" style="246"/>
  </cols>
  <sheetData>
    <row r="2" spans="1:5" ht="90" x14ac:dyDescent="0.25">
      <c r="A2" s="561" t="s">
        <v>692</v>
      </c>
      <c r="B2" s="564" t="s">
        <v>794</v>
      </c>
      <c r="C2" s="248" t="s">
        <v>690</v>
      </c>
      <c r="D2" s="46" t="s">
        <v>691</v>
      </c>
      <c r="E2" s="46" t="s">
        <v>689</v>
      </c>
    </row>
    <row r="3" spans="1:5" ht="90" x14ac:dyDescent="0.25">
      <c r="A3" s="562"/>
      <c r="B3" s="564"/>
      <c r="C3" s="248" t="s">
        <v>694</v>
      </c>
      <c r="D3" s="46" t="s">
        <v>693</v>
      </c>
      <c r="E3" s="46" t="s">
        <v>695</v>
      </c>
    </row>
    <row r="4" spans="1:5" ht="120" x14ac:dyDescent="0.25">
      <c r="A4" s="563"/>
      <c r="B4" s="564"/>
      <c r="C4" s="248" t="s">
        <v>716</v>
      </c>
      <c r="D4" s="46" t="s">
        <v>696</v>
      </c>
      <c r="E4" s="46" t="s">
        <v>697</v>
      </c>
    </row>
    <row r="7" spans="1:5" ht="15" customHeight="1" x14ac:dyDescent="0.25">
      <c r="A7" s="593" t="s">
        <v>698</v>
      </c>
      <c r="B7" s="251" t="s">
        <v>0</v>
      </c>
      <c r="C7" s="565" t="s">
        <v>779</v>
      </c>
      <c r="D7" s="565"/>
      <c r="E7" s="565"/>
    </row>
    <row r="8" spans="1:5" x14ac:dyDescent="0.25">
      <c r="A8" s="593"/>
      <c r="B8" s="251" t="s">
        <v>1</v>
      </c>
      <c r="C8" s="565" t="s">
        <v>708</v>
      </c>
      <c r="D8" s="565"/>
      <c r="E8" s="565"/>
    </row>
    <row r="9" spans="1:5" x14ac:dyDescent="0.25">
      <c r="A9" s="593"/>
      <c r="B9" s="251" t="s">
        <v>2</v>
      </c>
      <c r="C9" s="567" t="s">
        <v>709</v>
      </c>
      <c r="D9" s="568"/>
      <c r="E9" s="569"/>
    </row>
    <row r="10" spans="1:5" ht="58.5" customHeight="1" x14ac:dyDescent="0.25">
      <c r="A10" s="593"/>
      <c r="B10" s="251" t="s">
        <v>39</v>
      </c>
      <c r="C10" s="566" t="s">
        <v>710</v>
      </c>
      <c r="D10" s="565"/>
      <c r="E10" s="565"/>
    </row>
    <row r="11" spans="1:5" ht="57.75" customHeight="1" x14ac:dyDescent="0.25">
      <c r="A11" s="593"/>
      <c r="B11" s="570" t="s">
        <v>274</v>
      </c>
      <c r="C11" s="573" t="s">
        <v>780</v>
      </c>
      <c r="D11" s="566" t="s">
        <v>711</v>
      </c>
      <c r="E11" s="253" t="s">
        <v>712</v>
      </c>
    </row>
    <row r="12" spans="1:5" ht="57.75" customHeight="1" x14ac:dyDescent="0.25">
      <c r="A12" s="593"/>
      <c r="B12" s="571"/>
      <c r="C12" s="574"/>
      <c r="D12" s="565"/>
      <c r="E12" s="253" t="s">
        <v>713</v>
      </c>
    </row>
    <row r="13" spans="1:5" ht="57.75" customHeight="1" x14ac:dyDescent="0.25">
      <c r="A13" s="593"/>
      <c r="B13" s="571"/>
      <c r="C13" s="574"/>
      <c r="D13" s="565"/>
      <c r="E13" s="253" t="s">
        <v>714</v>
      </c>
    </row>
    <row r="14" spans="1:5" ht="57.75" customHeight="1" x14ac:dyDescent="0.25">
      <c r="A14" s="593"/>
      <c r="B14" s="572"/>
      <c r="C14" s="575"/>
      <c r="D14" s="565"/>
      <c r="E14" s="253" t="s">
        <v>715</v>
      </c>
    </row>
    <row r="15" spans="1:5" ht="26.25" customHeight="1" x14ac:dyDescent="0.25">
      <c r="A15" s="593"/>
      <c r="B15" s="570" t="s">
        <v>717</v>
      </c>
      <c r="C15" s="576" t="s">
        <v>718</v>
      </c>
      <c r="D15" s="576" t="s">
        <v>781</v>
      </c>
      <c r="E15" s="247" t="s">
        <v>673</v>
      </c>
    </row>
    <row r="16" spans="1:5" ht="26.25" customHeight="1" x14ac:dyDescent="0.25">
      <c r="A16" s="593"/>
      <c r="B16" s="571"/>
      <c r="C16" s="580"/>
      <c r="D16" s="577"/>
      <c r="E16" s="247" t="s">
        <v>622</v>
      </c>
    </row>
    <row r="17" spans="1:7" ht="26.25" customHeight="1" x14ac:dyDescent="0.25">
      <c r="A17" s="593"/>
      <c r="B17" s="571"/>
      <c r="C17" s="580"/>
      <c r="D17" s="577"/>
      <c r="E17" s="248" t="s">
        <v>782</v>
      </c>
    </row>
    <row r="18" spans="1:7" ht="26.25" customHeight="1" x14ac:dyDescent="0.25">
      <c r="A18" s="593"/>
      <c r="B18" s="572"/>
      <c r="C18" s="581"/>
      <c r="D18" s="578"/>
      <c r="E18" s="247" t="s">
        <v>623</v>
      </c>
    </row>
    <row r="19" spans="1:7" ht="59.25" customHeight="1" x14ac:dyDescent="0.25">
      <c r="A19" s="593"/>
      <c r="B19" s="251" t="s">
        <v>249</v>
      </c>
      <c r="C19" s="579" t="s">
        <v>783</v>
      </c>
      <c r="D19" s="568"/>
      <c r="E19" s="569"/>
    </row>
    <row r="20" spans="1:7" ht="31.5" customHeight="1" x14ac:dyDescent="0.25">
      <c r="A20" s="593"/>
      <c r="B20" s="582" t="s">
        <v>237</v>
      </c>
      <c r="C20" s="248" t="s">
        <v>238</v>
      </c>
      <c r="D20" s="566" t="s">
        <v>699</v>
      </c>
      <c r="E20" s="566"/>
    </row>
    <row r="21" spans="1:7" x14ac:dyDescent="0.25">
      <c r="A21" s="593"/>
      <c r="B21" s="582"/>
      <c r="C21" s="248" t="s">
        <v>239</v>
      </c>
      <c r="D21" s="566" t="s">
        <v>700</v>
      </c>
      <c r="E21" s="566"/>
    </row>
    <row r="22" spans="1:7" x14ac:dyDescent="0.25">
      <c r="A22" s="593"/>
      <c r="B22" s="582"/>
      <c r="C22" s="248" t="s">
        <v>677</v>
      </c>
      <c r="D22" s="566" t="s">
        <v>701</v>
      </c>
      <c r="E22" s="566"/>
    </row>
    <row r="23" spans="1:7" ht="44.25" customHeight="1" x14ac:dyDescent="0.25">
      <c r="A23" s="593"/>
      <c r="B23" s="582"/>
      <c r="C23" s="248" t="s">
        <v>678</v>
      </c>
      <c r="D23" s="566" t="s">
        <v>702</v>
      </c>
      <c r="E23" s="566"/>
    </row>
    <row r="24" spans="1:7" ht="30.75" customHeight="1" x14ac:dyDescent="0.25">
      <c r="A24" s="593"/>
      <c r="B24" s="582"/>
      <c r="C24" s="248" t="s">
        <v>242</v>
      </c>
      <c r="D24" s="566" t="s">
        <v>703</v>
      </c>
      <c r="E24" s="566"/>
    </row>
    <row r="25" spans="1:7" ht="44.25" customHeight="1" x14ac:dyDescent="0.25">
      <c r="A25" s="593"/>
      <c r="B25" s="582"/>
      <c r="C25" s="248" t="s">
        <v>243</v>
      </c>
      <c r="D25" s="566" t="s">
        <v>704</v>
      </c>
      <c r="E25" s="566"/>
    </row>
    <row r="26" spans="1:7" ht="31.5" customHeight="1" x14ac:dyDescent="0.25">
      <c r="A26" s="593"/>
      <c r="B26" s="582"/>
      <c r="C26" s="248" t="s">
        <v>679</v>
      </c>
      <c r="D26" s="566" t="s">
        <v>705</v>
      </c>
      <c r="E26" s="566"/>
    </row>
    <row r="27" spans="1:7" ht="28.5" customHeight="1" x14ac:dyDescent="0.25">
      <c r="A27" s="593"/>
      <c r="B27" s="582"/>
      <c r="C27" s="248" t="s">
        <v>245</v>
      </c>
      <c r="D27" s="566" t="s">
        <v>706</v>
      </c>
      <c r="E27" s="566"/>
    </row>
    <row r="28" spans="1:7" ht="61.5" customHeight="1" x14ac:dyDescent="0.25">
      <c r="A28" s="593"/>
      <c r="B28" s="582"/>
      <c r="C28" s="248" t="s">
        <v>610</v>
      </c>
      <c r="D28" s="566" t="s">
        <v>707</v>
      </c>
      <c r="E28" s="566"/>
    </row>
    <row r="29" spans="1:7" ht="109.5" customHeight="1" x14ac:dyDescent="0.25">
      <c r="A29" s="593"/>
      <c r="B29" s="251" t="s">
        <v>46</v>
      </c>
      <c r="C29" s="566" t="s">
        <v>784</v>
      </c>
      <c r="D29" s="566"/>
      <c r="E29" s="566"/>
    </row>
    <row r="30" spans="1:7" ht="28.5" customHeight="1" x14ac:dyDescent="0.25">
      <c r="A30" s="593"/>
      <c r="B30" s="251" t="s">
        <v>47</v>
      </c>
      <c r="C30" s="579" t="s">
        <v>719</v>
      </c>
      <c r="D30" s="568"/>
      <c r="E30" s="569"/>
    </row>
    <row r="31" spans="1:7" ht="15" customHeight="1" x14ac:dyDescent="0.25">
      <c r="A31" s="593"/>
      <c r="B31" s="583" t="s">
        <v>748</v>
      </c>
      <c r="C31" s="586" t="s">
        <v>734</v>
      </c>
      <c r="D31" s="249" t="s">
        <v>720</v>
      </c>
      <c r="E31" s="254" t="s">
        <v>721</v>
      </c>
      <c r="F31" s="254" t="s">
        <v>722</v>
      </c>
      <c r="G31" s="249" t="s">
        <v>723</v>
      </c>
    </row>
    <row r="32" spans="1:7" ht="45" x14ac:dyDescent="0.25">
      <c r="A32" s="593"/>
      <c r="B32" s="583"/>
      <c r="C32" s="587"/>
      <c r="D32" s="254">
        <v>5</v>
      </c>
      <c r="E32" s="249" t="s">
        <v>7</v>
      </c>
      <c r="F32" s="46" t="s">
        <v>724</v>
      </c>
      <c r="G32" s="195" t="s">
        <v>729</v>
      </c>
    </row>
    <row r="33" spans="1:7" ht="45" x14ac:dyDescent="0.25">
      <c r="A33" s="593"/>
      <c r="B33" s="583"/>
      <c r="C33" s="587"/>
      <c r="D33" s="254">
        <v>4</v>
      </c>
      <c r="E33" s="249" t="s">
        <v>8</v>
      </c>
      <c r="F33" s="46" t="s">
        <v>725</v>
      </c>
      <c r="G33" s="46" t="s">
        <v>730</v>
      </c>
    </row>
    <row r="34" spans="1:7" ht="30" x14ac:dyDescent="0.25">
      <c r="A34" s="593"/>
      <c r="B34" s="583"/>
      <c r="C34" s="587"/>
      <c r="D34" s="249">
        <v>3</v>
      </c>
      <c r="E34" s="249" t="s">
        <v>9</v>
      </c>
      <c r="F34" s="46" t="s">
        <v>726</v>
      </c>
      <c r="G34" s="46" t="s">
        <v>731</v>
      </c>
    </row>
    <row r="35" spans="1:7" ht="30" x14ac:dyDescent="0.25">
      <c r="A35" s="593"/>
      <c r="B35" s="583"/>
      <c r="C35" s="587"/>
      <c r="D35" s="249">
        <v>2</v>
      </c>
      <c r="E35" s="249" t="s">
        <v>10</v>
      </c>
      <c r="F35" s="46" t="s">
        <v>727</v>
      </c>
      <c r="G35" s="46" t="s">
        <v>732</v>
      </c>
    </row>
    <row r="36" spans="1:7" ht="45" x14ac:dyDescent="0.25">
      <c r="A36" s="593"/>
      <c r="B36" s="583"/>
      <c r="C36" s="587"/>
      <c r="D36" s="249">
        <v>1</v>
      </c>
      <c r="E36" s="249" t="s">
        <v>11</v>
      </c>
      <c r="F36" s="46" t="s">
        <v>728</v>
      </c>
      <c r="G36" s="46" t="s">
        <v>733</v>
      </c>
    </row>
    <row r="37" spans="1:7" ht="30" x14ac:dyDescent="0.25">
      <c r="A37" s="593"/>
      <c r="B37" s="583"/>
      <c r="C37" s="564" t="s">
        <v>735</v>
      </c>
      <c r="D37" s="249" t="s">
        <v>720</v>
      </c>
      <c r="E37" s="254" t="s">
        <v>736</v>
      </c>
      <c r="F37" s="585" t="s">
        <v>737</v>
      </c>
      <c r="G37" s="583"/>
    </row>
    <row r="38" spans="1:7" ht="177.75" customHeight="1" x14ac:dyDescent="0.25">
      <c r="A38" s="593"/>
      <c r="B38" s="583"/>
      <c r="C38" s="564"/>
      <c r="D38" s="249" t="s">
        <v>13</v>
      </c>
      <c r="E38" s="46" t="s">
        <v>746</v>
      </c>
      <c r="F38" s="584" t="s">
        <v>747</v>
      </c>
      <c r="G38" s="584"/>
    </row>
    <row r="39" spans="1:7" ht="186" customHeight="1" x14ac:dyDescent="0.25">
      <c r="A39" s="593"/>
      <c r="B39" s="583"/>
      <c r="C39" s="564"/>
      <c r="D39" s="249" t="s">
        <v>14</v>
      </c>
      <c r="E39" s="46" t="s">
        <v>740</v>
      </c>
      <c r="F39" s="566" t="s">
        <v>741</v>
      </c>
      <c r="G39" s="565"/>
    </row>
    <row r="40" spans="1:7" ht="217.5" customHeight="1" x14ac:dyDescent="0.25">
      <c r="A40" s="593"/>
      <c r="B40" s="583"/>
      <c r="C40" s="564"/>
      <c r="D40" s="249" t="s">
        <v>15</v>
      </c>
      <c r="E40" s="46" t="s">
        <v>742</v>
      </c>
      <c r="F40" s="566" t="s">
        <v>743</v>
      </c>
      <c r="G40" s="565"/>
    </row>
    <row r="41" spans="1:7" ht="162.75" customHeight="1" x14ac:dyDescent="0.25">
      <c r="A41" s="593"/>
      <c r="B41" s="583"/>
      <c r="C41" s="564"/>
      <c r="D41" s="249" t="s">
        <v>16</v>
      </c>
      <c r="E41" s="46" t="s">
        <v>738</v>
      </c>
      <c r="F41" s="566" t="s">
        <v>739</v>
      </c>
      <c r="G41" s="565"/>
    </row>
    <row r="42" spans="1:7" ht="201.75" customHeight="1" x14ac:dyDescent="0.25">
      <c r="A42" s="593"/>
      <c r="B42" s="583"/>
      <c r="C42" s="564"/>
      <c r="D42" s="249" t="s">
        <v>17</v>
      </c>
      <c r="E42" s="46" t="s">
        <v>744</v>
      </c>
      <c r="F42" s="566" t="s">
        <v>745</v>
      </c>
      <c r="G42" s="565"/>
    </row>
    <row r="43" spans="1:7" ht="276.75" customHeight="1" x14ac:dyDescent="0.25">
      <c r="A43" s="593"/>
      <c r="B43" s="256" t="s">
        <v>785</v>
      </c>
    </row>
    <row r="44" spans="1:7" ht="160.5" customHeight="1" x14ac:dyDescent="0.25">
      <c r="A44" s="593"/>
      <c r="B44" s="251"/>
      <c r="C44" s="566" t="s">
        <v>786</v>
      </c>
      <c r="D44" s="566"/>
      <c r="E44" s="566"/>
      <c r="F44" s="566"/>
    </row>
    <row r="45" spans="1:7" x14ac:dyDescent="0.25">
      <c r="A45" s="593"/>
      <c r="B45" s="256" t="s">
        <v>157</v>
      </c>
      <c r="C45" s="591" t="s">
        <v>749</v>
      </c>
      <c r="D45" s="591"/>
      <c r="E45" s="591"/>
      <c r="F45" s="252"/>
    </row>
    <row r="46" spans="1:7" ht="45" customHeight="1" x14ac:dyDescent="0.25">
      <c r="A46" s="593"/>
      <c r="B46" s="256" t="s">
        <v>176</v>
      </c>
      <c r="C46" s="588" t="s">
        <v>749</v>
      </c>
      <c r="D46" s="588"/>
      <c r="E46" s="588"/>
      <c r="F46" s="253" t="s">
        <v>756</v>
      </c>
    </row>
    <row r="47" spans="1:7" ht="52.5" customHeight="1" x14ac:dyDescent="0.25">
      <c r="A47" s="593"/>
      <c r="B47" s="256" t="s">
        <v>177</v>
      </c>
      <c r="C47" s="588" t="s">
        <v>755</v>
      </c>
      <c r="D47" s="588"/>
      <c r="E47" s="588"/>
      <c r="F47" s="253" t="s">
        <v>756</v>
      </c>
    </row>
    <row r="48" spans="1:7" ht="33.75" customHeight="1" x14ac:dyDescent="0.25">
      <c r="A48" s="593"/>
      <c r="B48" s="256" t="s">
        <v>178</v>
      </c>
      <c r="C48" s="588" t="s">
        <v>750</v>
      </c>
      <c r="D48" s="588"/>
      <c r="E48" s="588"/>
      <c r="F48" s="253" t="s">
        <v>756</v>
      </c>
    </row>
    <row r="49" spans="1:7" ht="30.75" customHeight="1" x14ac:dyDescent="0.25">
      <c r="A49" s="593"/>
      <c r="B49" s="256" t="s">
        <v>179</v>
      </c>
      <c r="C49" s="588" t="s">
        <v>751</v>
      </c>
      <c r="D49" s="588"/>
      <c r="E49" s="588"/>
      <c r="F49" s="253" t="s">
        <v>756</v>
      </c>
    </row>
    <row r="50" spans="1:7" ht="30" customHeight="1" x14ac:dyDescent="0.25">
      <c r="A50" s="593"/>
      <c r="B50" s="256" t="s">
        <v>180</v>
      </c>
      <c r="C50" s="588" t="s">
        <v>752</v>
      </c>
      <c r="D50" s="588"/>
      <c r="E50" s="588"/>
      <c r="F50" s="253" t="s">
        <v>756</v>
      </c>
    </row>
    <row r="51" spans="1:7" ht="45" customHeight="1" x14ac:dyDescent="0.25">
      <c r="A51" s="593"/>
      <c r="B51" s="256" t="s">
        <v>181</v>
      </c>
      <c r="C51" s="588" t="s">
        <v>753</v>
      </c>
      <c r="D51" s="588"/>
      <c r="E51" s="588"/>
      <c r="F51" s="253" t="s">
        <v>756</v>
      </c>
    </row>
    <row r="52" spans="1:7" ht="30" customHeight="1" x14ac:dyDescent="0.25">
      <c r="A52" s="593"/>
      <c r="B52" s="256" t="s">
        <v>182</v>
      </c>
      <c r="C52" s="588" t="s">
        <v>754</v>
      </c>
      <c r="D52" s="588"/>
      <c r="E52" s="588"/>
      <c r="F52" s="253" t="s">
        <v>756</v>
      </c>
    </row>
    <row r="53" spans="1:7" ht="62.25" customHeight="1" x14ac:dyDescent="0.25">
      <c r="A53" s="593"/>
      <c r="B53" s="257" t="s">
        <v>183</v>
      </c>
      <c r="C53" s="579" t="s">
        <v>757</v>
      </c>
      <c r="D53" s="589"/>
      <c r="E53" s="589"/>
      <c r="F53" s="590"/>
    </row>
    <row r="54" spans="1:7" x14ac:dyDescent="0.25">
      <c r="A54" s="593"/>
      <c r="B54" s="594" t="s">
        <v>184</v>
      </c>
      <c r="C54" s="588" t="s">
        <v>759</v>
      </c>
      <c r="D54" s="588"/>
      <c r="E54" s="588"/>
      <c r="F54" s="253" t="s">
        <v>141</v>
      </c>
    </row>
    <row r="55" spans="1:7" x14ac:dyDescent="0.25">
      <c r="A55" s="593"/>
      <c r="B55" s="595"/>
      <c r="C55" s="588" t="s">
        <v>758</v>
      </c>
      <c r="D55" s="588"/>
      <c r="E55" s="588"/>
      <c r="F55" s="253" t="s">
        <v>15</v>
      </c>
    </row>
    <row r="56" spans="1:7" x14ac:dyDescent="0.25">
      <c r="A56" s="593"/>
      <c r="B56" s="596"/>
      <c r="C56" s="588" t="s">
        <v>760</v>
      </c>
      <c r="D56" s="588"/>
      <c r="E56" s="588"/>
      <c r="F56" s="253" t="s">
        <v>133</v>
      </c>
    </row>
    <row r="57" spans="1:7" ht="52.5" customHeight="1" x14ac:dyDescent="0.25">
      <c r="A57" s="593"/>
      <c r="B57" s="257" t="s">
        <v>185</v>
      </c>
      <c r="C57" s="579" t="s">
        <v>762</v>
      </c>
      <c r="D57" s="589"/>
      <c r="E57" s="589"/>
      <c r="F57" s="590"/>
    </row>
    <row r="58" spans="1:7" ht="62.25" customHeight="1" x14ac:dyDescent="0.25">
      <c r="A58" s="593"/>
      <c r="B58" s="257" t="s">
        <v>186</v>
      </c>
      <c r="C58" s="579" t="s">
        <v>761</v>
      </c>
      <c r="D58" s="589"/>
      <c r="E58" s="589"/>
      <c r="F58" s="590"/>
    </row>
    <row r="59" spans="1:7" ht="30" x14ac:dyDescent="0.25">
      <c r="A59" s="593"/>
      <c r="B59" s="256" t="s">
        <v>187</v>
      </c>
      <c r="C59" s="566" t="s">
        <v>764</v>
      </c>
      <c r="D59" s="566"/>
      <c r="E59" s="566"/>
      <c r="F59" s="253" t="s">
        <v>756</v>
      </c>
    </row>
    <row r="60" spans="1:7" ht="30" x14ac:dyDescent="0.25">
      <c r="A60" s="593"/>
      <c r="B60" s="256" t="s">
        <v>188</v>
      </c>
      <c r="C60" s="566" t="s">
        <v>763</v>
      </c>
      <c r="D60" s="566"/>
      <c r="E60" s="566"/>
      <c r="F60" s="253" t="s">
        <v>756</v>
      </c>
    </row>
    <row r="61" spans="1:7" ht="30" x14ac:dyDescent="0.25">
      <c r="A61" s="593"/>
      <c r="B61" s="256" t="s">
        <v>631</v>
      </c>
      <c r="C61" s="588" t="s">
        <v>765</v>
      </c>
      <c r="D61" s="588"/>
      <c r="E61" s="588"/>
      <c r="F61" s="255" t="s">
        <v>756</v>
      </c>
    </row>
    <row r="62" spans="1:7" ht="185.25" customHeight="1" x14ac:dyDescent="0.25">
      <c r="A62" s="593"/>
      <c r="B62" s="576" t="s">
        <v>767</v>
      </c>
      <c r="C62" s="248" t="s">
        <v>769</v>
      </c>
      <c r="D62" s="248" t="s">
        <v>768</v>
      </c>
      <c r="E62" s="248" t="s">
        <v>188</v>
      </c>
      <c r="F62" s="248" t="s">
        <v>770</v>
      </c>
      <c r="G62" s="248" t="s">
        <v>771</v>
      </c>
    </row>
    <row r="63" spans="1:7" x14ac:dyDescent="0.25">
      <c r="A63" s="593"/>
      <c r="B63" s="580"/>
      <c r="C63" s="109" t="s">
        <v>141</v>
      </c>
      <c r="D63" s="46" t="s">
        <v>150</v>
      </c>
      <c r="E63" s="46" t="s">
        <v>150</v>
      </c>
      <c r="F63" s="236">
        <v>2</v>
      </c>
      <c r="G63" s="21">
        <v>2</v>
      </c>
    </row>
    <row r="64" spans="1:7" x14ac:dyDescent="0.25">
      <c r="A64" s="593"/>
      <c r="B64" s="580"/>
      <c r="C64" s="109" t="s">
        <v>141</v>
      </c>
      <c r="D64" s="46" t="s">
        <v>150</v>
      </c>
      <c r="E64" s="46" t="s">
        <v>151</v>
      </c>
      <c r="F64" s="236">
        <v>2</v>
      </c>
      <c r="G64" s="21">
        <v>1</v>
      </c>
    </row>
    <row r="65" spans="1:8" x14ac:dyDescent="0.25">
      <c r="A65" s="593"/>
      <c r="B65" s="580"/>
      <c r="C65" s="109" t="s">
        <v>141</v>
      </c>
      <c r="D65" s="46" t="s">
        <v>150</v>
      </c>
      <c r="E65" s="46" t="s">
        <v>772</v>
      </c>
      <c r="F65" s="236">
        <v>2</v>
      </c>
      <c r="G65" s="21">
        <v>0</v>
      </c>
    </row>
    <row r="66" spans="1:8" x14ac:dyDescent="0.25">
      <c r="A66" s="593"/>
      <c r="B66" s="580"/>
      <c r="C66" s="109" t="s">
        <v>141</v>
      </c>
      <c r="D66" s="46" t="s">
        <v>772</v>
      </c>
      <c r="E66" s="46" t="s">
        <v>150</v>
      </c>
      <c r="F66" s="236">
        <v>0</v>
      </c>
      <c r="G66" s="21">
        <v>2</v>
      </c>
    </row>
    <row r="67" spans="1:8" x14ac:dyDescent="0.25">
      <c r="A67" s="593"/>
      <c r="B67" s="580"/>
      <c r="C67" s="46" t="s">
        <v>15</v>
      </c>
      <c r="D67" s="46" t="s">
        <v>150</v>
      </c>
      <c r="E67" s="46" t="s">
        <v>150</v>
      </c>
      <c r="F67" s="236">
        <v>1</v>
      </c>
      <c r="G67" s="21">
        <v>1</v>
      </c>
    </row>
    <row r="68" spans="1:8" x14ac:dyDescent="0.25">
      <c r="A68" s="593"/>
      <c r="B68" s="580"/>
      <c r="C68" s="46" t="s">
        <v>15</v>
      </c>
      <c r="D68" s="46" t="s">
        <v>150</v>
      </c>
      <c r="E68" s="46" t="s">
        <v>151</v>
      </c>
      <c r="F68" s="236">
        <v>1</v>
      </c>
      <c r="G68" s="21">
        <v>0</v>
      </c>
    </row>
    <row r="69" spans="1:8" x14ac:dyDescent="0.25">
      <c r="A69" s="593"/>
      <c r="B69" s="580"/>
      <c r="C69" s="46" t="s">
        <v>15</v>
      </c>
      <c r="D69" s="46" t="s">
        <v>150</v>
      </c>
      <c r="E69" s="46" t="s">
        <v>772</v>
      </c>
      <c r="F69" s="236">
        <v>1</v>
      </c>
      <c r="G69" s="21">
        <v>0</v>
      </c>
    </row>
    <row r="70" spans="1:8" x14ac:dyDescent="0.25">
      <c r="A70" s="593"/>
      <c r="B70" s="581"/>
      <c r="C70" s="46" t="s">
        <v>15</v>
      </c>
      <c r="D70" s="46" t="s">
        <v>772</v>
      </c>
      <c r="E70" s="46" t="s">
        <v>150</v>
      </c>
      <c r="F70" s="236">
        <v>0</v>
      </c>
      <c r="G70" s="21">
        <v>1</v>
      </c>
    </row>
    <row r="71" spans="1:8" x14ac:dyDescent="0.25">
      <c r="A71" s="593"/>
      <c r="B71" s="592" t="s">
        <v>766</v>
      </c>
      <c r="C71" s="591" t="s">
        <v>155</v>
      </c>
      <c r="D71" s="591"/>
      <c r="E71" s="591" t="s">
        <v>773</v>
      </c>
      <c r="F71" s="591"/>
      <c r="G71" s="591"/>
    </row>
    <row r="72" spans="1:8" x14ac:dyDescent="0.25">
      <c r="A72" s="593"/>
      <c r="B72" s="592"/>
      <c r="C72" s="591" t="s">
        <v>229</v>
      </c>
      <c r="D72" s="591"/>
      <c r="E72" s="591" t="s">
        <v>774</v>
      </c>
      <c r="F72" s="591"/>
      <c r="G72" s="591"/>
    </row>
    <row r="73" spans="1:8" x14ac:dyDescent="0.25">
      <c r="A73" s="593"/>
      <c r="B73" s="592"/>
      <c r="C73" s="591" t="s">
        <v>226</v>
      </c>
      <c r="D73" s="591"/>
      <c r="E73" s="591" t="s">
        <v>775</v>
      </c>
      <c r="F73" s="591"/>
      <c r="G73" s="591"/>
    </row>
    <row r="74" spans="1:8" ht="101.25" customHeight="1" x14ac:dyDescent="0.25">
      <c r="A74" s="593"/>
      <c r="B74" s="248" t="s">
        <v>51</v>
      </c>
      <c r="C74" s="566" t="s">
        <v>787</v>
      </c>
      <c r="D74" s="565"/>
      <c r="E74" s="565"/>
      <c r="F74" s="565"/>
      <c r="G74" s="565"/>
    </row>
    <row r="75" spans="1:8" ht="32.25" customHeight="1" x14ac:dyDescent="0.25">
      <c r="A75" s="593"/>
      <c r="B75" s="248" t="s">
        <v>776</v>
      </c>
      <c r="C75" s="579" t="s">
        <v>788</v>
      </c>
      <c r="D75" s="589"/>
      <c r="E75" s="589"/>
      <c r="F75" s="589"/>
      <c r="G75" s="590"/>
    </row>
    <row r="76" spans="1:8" ht="98.25" customHeight="1" x14ac:dyDescent="0.25">
      <c r="A76" s="593"/>
      <c r="B76" s="592" t="s">
        <v>789</v>
      </c>
      <c r="C76" s="254" t="s">
        <v>653</v>
      </c>
      <c r="D76" s="254" t="s">
        <v>654</v>
      </c>
      <c r="E76" s="254" t="s">
        <v>655</v>
      </c>
      <c r="F76" s="254" t="s">
        <v>164</v>
      </c>
      <c r="G76" s="254" t="s">
        <v>32</v>
      </c>
      <c r="H76" s="254" t="s">
        <v>656</v>
      </c>
    </row>
    <row r="77" spans="1:8" ht="102.75" customHeight="1" x14ac:dyDescent="0.25">
      <c r="A77" s="593"/>
      <c r="B77" s="592"/>
      <c r="C77" s="46" t="s">
        <v>790</v>
      </c>
      <c r="D77" s="46" t="s">
        <v>777</v>
      </c>
      <c r="E77" s="46" t="s">
        <v>791</v>
      </c>
      <c r="F77" s="46" t="s">
        <v>792</v>
      </c>
      <c r="G77" s="46" t="s">
        <v>793</v>
      </c>
      <c r="H77" s="46" t="s">
        <v>778</v>
      </c>
    </row>
    <row r="80" spans="1:8" ht="15" customHeight="1" x14ac:dyDescent="0.25">
      <c r="A80" s="600" t="s">
        <v>659</v>
      </c>
      <c r="B80" s="46" t="s">
        <v>633</v>
      </c>
      <c r="C80" s="567" t="s">
        <v>797</v>
      </c>
      <c r="D80" s="568"/>
      <c r="E80" s="568"/>
      <c r="F80" s="569"/>
    </row>
    <row r="81" spans="1:6" ht="30" x14ac:dyDescent="0.25">
      <c r="A81" s="600"/>
      <c r="B81" s="46" t="s">
        <v>634</v>
      </c>
      <c r="C81" s="567" t="s">
        <v>809</v>
      </c>
      <c r="D81" s="568"/>
      <c r="E81" s="568"/>
      <c r="F81" s="569"/>
    </row>
    <row r="82" spans="1:6" x14ac:dyDescent="0.25">
      <c r="A82" s="600"/>
      <c r="B82" s="46" t="s">
        <v>635</v>
      </c>
      <c r="C82" s="567" t="s">
        <v>798</v>
      </c>
      <c r="D82" s="568"/>
      <c r="E82" s="568"/>
      <c r="F82" s="569"/>
    </row>
    <row r="83" spans="1:6" x14ac:dyDescent="0.25">
      <c r="A83" s="600"/>
      <c r="B83" s="46" t="s">
        <v>589</v>
      </c>
      <c r="C83" s="567" t="s">
        <v>799</v>
      </c>
      <c r="D83" s="568"/>
      <c r="E83" s="568"/>
      <c r="F83" s="569"/>
    </row>
    <row r="84" spans="1:6" x14ac:dyDescent="0.25">
      <c r="A84" s="600"/>
      <c r="B84" s="46" t="s">
        <v>588</v>
      </c>
      <c r="C84" s="567" t="s">
        <v>800</v>
      </c>
      <c r="D84" s="568"/>
      <c r="E84" s="568"/>
      <c r="F84" s="569"/>
    </row>
    <row r="85" spans="1:6" ht="30" x14ac:dyDescent="0.25">
      <c r="A85" s="600"/>
      <c r="B85" s="46" t="s">
        <v>636</v>
      </c>
      <c r="C85" s="567" t="s">
        <v>810</v>
      </c>
      <c r="D85" s="568"/>
      <c r="E85" s="568"/>
      <c r="F85" s="569"/>
    </row>
    <row r="86" spans="1:6" ht="45" x14ac:dyDescent="0.25">
      <c r="A86" s="600"/>
      <c r="B86" s="46" t="s">
        <v>811</v>
      </c>
      <c r="C86" s="567" t="s">
        <v>812</v>
      </c>
      <c r="D86" s="568"/>
      <c r="E86" s="568"/>
      <c r="F86" s="569"/>
    </row>
    <row r="87" spans="1:6" ht="77.25" customHeight="1" x14ac:dyDescent="0.25">
      <c r="A87" s="600"/>
      <c r="B87" s="241" t="s">
        <v>625</v>
      </c>
      <c r="C87" s="579" t="s">
        <v>801</v>
      </c>
      <c r="D87" s="568"/>
      <c r="E87" s="568"/>
      <c r="F87" s="569"/>
    </row>
    <row r="88" spans="1:6" x14ac:dyDescent="0.25">
      <c r="A88" s="600"/>
      <c r="B88" s="241" t="s">
        <v>626</v>
      </c>
      <c r="C88" s="567" t="s">
        <v>802</v>
      </c>
      <c r="D88" s="568"/>
      <c r="E88" s="568"/>
      <c r="F88" s="569"/>
    </row>
    <row r="89" spans="1:6" x14ac:dyDescent="0.25">
      <c r="A89" s="600"/>
      <c r="B89" s="241" t="s">
        <v>627</v>
      </c>
      <c r="C89" s="567" t="s">
        <v>803</v>
      </c>
      <c r="D89" s="568"/>
      <c r="E89" s="568"/>
      <c r="F89" s="569"/>
    </row>
    <row r="90" spans="1:6" x14ac:dyDescent="0.25">
      <c r="A90" s="600"/>
      <c r="B90" s="241" t="s">
        <v>628</v>
      </c>
      <c r="C90" s="567" t="s">
        <v>804</v>
      </c>
      <c r="D90" s="568"/>
      <c r="E90" s="568"/>
      <c r="F90" s="569"/>
    </row>
    <row r="91" spans="1:6" x14ac:dyDescent="0.25">
      <c r="A91" s="600"/>
      <c r="B91" s="241" t="s">
        <v>629</v>
      </c>
      <c r="C91" s="567" t="s">
        <v>805</v>
      </c>
      <c r="D91" s="568"/>
      <c r="E91" s="568"/>
      <c r="F91" s="569"/>
    </row>
    <row r="92" spans="1:6" x14ac:dyDescent="0.25">
      <c r="A92" s="600"/>
      <c r="B92" s="241" t="s">
        <v>684</v>
      </c>
      <c r="C92" s="567" t="s">
        <v>806</v>
      </c>
      <c r="D92" s="568"/>
      <c r="E92" s="568"/>
      <c r="F92" s="569"/>
    </row>
    <row r="93" spans="1:6" x14ac:dyDescent="0.25">
      <c r="A93" s="600"/>
      <c r="B93" s="241" t="s">
        <v>685</v>
      </c>
      <c r="C93" s="567" t="s">
        <v>807</v>
      </c>
      <c r="D93" s="568"/>
      <c r="E93" s="568"/>
      <c r="F93" s="569"/>
    </row>
    <row r="94" spans="1:6" x14ac:dyDescent="0.25">
      <c r="A94" s="600"/>
      <c r="B94" s="241" t="s">
        <v>621</v>
      </c>
      <c r="C94" s="567" t="s">
        <v>808</v>
      </c>
      <c r="D94" s="568"/>
      <c r="E94" s="568"/>
      <c r="F94" s="569"/>
    </row>
    <row r="95" spans="1:6" ht="51" customHeight="1" x14ac:dyDescent="0.25">
      <c r="A95" s="600"/>
      <c r="B95" s="241" t="s">
        <v>813</v>
      </c>
      <c r="C95" s="579" t="s">
        <v>814</v>
      </c>
      <c r="D95" s="590"/>
      <c r="E95" s="241" t="s">
        <v>815</v>
      </c>
      <c r="F95" s="248" t="s">
        <v>816</v>
      </c>
    </row>
    <row r="96" spans="1:6" ht="57.75" customHeight="1" x14ac:dyDescent="0.25">
      <c r="A96" s="600"/>
      <c r="B96" s="241" t="s">
        <v>632</v>
      </c>
      <c r="C96" s="566" t="s">
        <v>817</v>
      </c>
      <c r="D96" s="566"/>
      <c r="E96" s="241" t="s">
        <v>818</v>
      </c>
      <c r="F96" s="248" t="s">
        <v>819</v>
      </c>
    </row>
    <row r="97" spans="1:6" ht="25.5" x14ac:dyDescent="0.25">
      <c r="A97" s="600"/>
      <c r="B97" s="241" t="s">
        <v>820</v>
      </c>
      <c r="C97" s="597" t="s">
        <v>821</v>
      </c>
      <c r="D97" s="598"/>
      <c r="E97" s="598"/>
      <c r="F97" s="599"/>
    </row>
    <row r="101" spans="1:6" ht="15" customHeight="1" x14ac:dyDescent="0.25"/>
    <row r="107" spans="1:6" ht="15" customHeight="1" x14ac:dyDescent="0.25"/>
  </sheetData>
  <mergeCells count="84">
    <mergeCell ref="C97:F97"/>
    <mergeCell ref="A80:A97"/>
    <mergeCell ref="C87:F87"/>
    <mergeCell ref="C88:F88"/>
    <mergeCell ref="C89:F89"/>
    <mergeCell ref="C90:F90"/>
    <mergeCell ref="C91:F91"/>
    <mergeCell ref="C92:F92"/>
    <mergeCell ref="C80:F80"/>
    <mergeCell ref="C81:F81"/>
    <mergeCell ref="C82:F82"/>
    <mergeCell ref="C83:F83"/>
    <mergeCell ref="C84:F84"/>
    <mergeCell ref="C85:F85"/>
    <mergeCell ref="C86:F86"/>
    <mergeCell ref="C93:F93"/>
    <mergeCell ref="C94:F94"/>
    <mergeCell ref="C95:D95"/>
    <mergeCell ref="C96:D96"/>
    <mergeCell ref="C74:G74"/>
    <mergeCell ref="C75:G75"/>
    <mergeCell ref="B76:B77"/>
    <mergeCell ref="A7:A77"/>
    <mergeCell ref="B71:B73"/>
    <mergeCell ref="C71:D71"/>
    <mergeCell ref="C72:D72"/>
    <mergeCell ref="C73:D73"/>
    <mergeCell ref="B54:B56"/>
    <mergeCell ref="C55:E55"/>
    <mergeCell ref="C56:E56"/>
    <mergeCell ref="B62:B70"/>
    <mergeCell ref="C58:F58"/>
    <mergeCell ref="C45:E45"/>
    <mergeCell ref="C46:E46"/>
    <mergeCell ref="C47:E47"/>
    <mergeCell ref="C48:E48"/>
    <mergeCell ref="C49:E49"/>
    <mergeCell ref="E71:G71"/>
    <mergeCell ref="E72:G72"/>
    <mergeCell ref="E73:G73"/>
    <mergeCell ref="C59:E59"/>
    <mergeCell ref="C60:E60"/>
    <mergeCell ref="C61:E61"/>
    <mergeCell ref="C50:E50"/>
    <mergeCell ref="C51:E51"/>
    <mergeCell ref="C53:F53"/>
    <mergeCell ref="C57:F57"/>
    <mergeCell ref="C52:E52"/>
    <mergeCell ref="C54:E54"/>
    <mergeCell ref="C44:F44"/>
    <mergeCell ref="C37:C42"/>
    <mergeCell ref="B31:B42"/>
    <mergeCell ref="F38:G38"/>
    <mergeCell ref="F37:G37"/>
    <mergeCell ref="F40:G40"/>
    <mergeCell ref="F39:G39"/>
    <mergeCell ref="F41:G41"/>
    <mergeCell ref="F42:G42"/>
    <mergeCell ref="C31:C36"/>
    <mergeCell ref="C29:E29"/>
    <mergeCell ref="C30:E30"/>
    <mergeCell ref="B15:B18"/>
    <mergeCell ref="C15:C18"/>
    <mergeCell ref="B20:B28"/>
    <mergeCell ref="D23:E23"/>
    <mergeCell ref="D24:E24"/>
    <mergeCell ref="D25:E25"/>
    <mergeCell ref="D26:E26"/>
    <mergeCell ref="D27:E27"/>
    <mergeCell ref="D28:E28"/>
    <mergeCell ref="D21:E21"/>
    <mergeCell ref="D22:E22"/>
    <mergeCell ref="A2:A4"/>
    <mergeCell ref="B2:B4"/>
    <mergeCell ref="C7:E7"/>
    <mergeCell ref="C8:E8"/>
    <mergeCell ref="D20:E20"/>
    <mergeCell ref="C9:E9"/>
    <mergeCell ref="C10:E10"/>
    <mergeCell ref="D11:D14"/>
    <mergeCell ref="B11:B14"/>
    <mergeCell ref="C11:C14"/>
    <mergeCell ref="D15:D18"/>
    <mergeCell ref="C19:E1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Contexto</vt:lpstr>
      <vt:lpstr>Calific impacto riesgos corrupc</vt:lpstr>
      <vt:lpstr>Mapa de riesgo </vt:lpstr>
      <vt:lpstr>Mapa de Riesgos</vt:lpstr>
      <vt:lpstr>Validacion</vt:lpstr>
      <vt:lpstr>DATOS </vt:lpstr>
      <vt:lpstr>Registro de incidente</vt:lpstr>
      <vt:lpstr>Datos</vt:lpstr>
      <vt:lpstr>Instructivo</vt:lpstr>
      <vt:lpstr>'DATOS '!Asumir_Riesgo</vt:lpstr>
      <vt:lpstr>'DATOS '!tratamiento</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Sandra Ximena Florez Murcia</cp:lastModifiedBy>
  <cp:lastPrinted>2019-01-31T17:16:13Z</cp:lastPrinted>
  <dcterms:created xsi:type="dcterms:W3CDTF">2017-12-21T14:02:03Z</dcterms:created>
  <dcterms:modified xsi:type="dcterms:W3CDTF">2020-10-23T21:03:58Z</dcterms:modified>
</cp:coreProperties>
</file>