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IPES 2020\MATRICES RIESGOS GESTION 2020\MR-010. MATRIZ RIESGOS DE GESTION PROCESO  EVALUACIÓN INTEGRAL\"/>
    </mc:Choice>
  </mc:AlternateContent>
  <bookViews>
    <workbookView xWindow="0" yWindow="0" windowWidth="17389" windowHeight="9998" tabRatio="614" firstSheet="1" activeTab="2"/>
  </bookViews>
  <sheets>
    <sheet name="Calific impacto riesgos corrupc" sheetId="42" state="hidden" r:id="rId1"/>
    <sheet name="Contexto" sheetId="48" r:id="rId2"/>
    <sheet name="Evaluación - SDAE " sheetId="40" r:id="rId3"/>
    <sheet name="Mapa de Riesgos" sheetId="46" state="hidden" r:id="rId4"/>
    <sheet name="Validacion" sheetId="33" state="hidden" r:id="rId5"/>
    <sheet name="DATOS " sheetId="39"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xlnm._FilterDatabase" localSheetId="2" hidden="1">'Evaluación - SDAE '!#REF!</definedName>
    <definedName name="_xlnm._FilterDatabase" localSheetId="3" hidden="1">'Mapa de Riesgos'!$A$8:$DY$62</definedName>
    <definedName name="ACEPTABLE" localSheetId="0">#REF!*#REF!&lt;10</definedName>
    <definedName name="ACEPTABLE" localSheetId="1">#REF!*#REF!&lt;10</definedName>
    <definedName name="ACEPTABLE" localSheetId="2">#REF!*#REF!&lt;10</definedName>
    <definedName name="ACEPTABLE" localSheetId="3">#REF!*#REF!&lt;10</definedName>
    <definedName name="ACEPTABLE">#REF!*#REF!&lt;10</definedName>
    <definedName name="AGENTE" localSheetId="0">'[1]LISTA PARA VALIDACION'!#REF!</definedName>
    <definedName name="AGENTE" localSheetId="1">'[2]LISTA PARA VALIDACION'!#REF!</definedName>
    <definedName name="AGENTE" localSheetId="2">'[1]LISTA PARA VALIDACION'!#REF!</definedName>
    <definedName name="AGENTE" localSheetId="3">'[1]LISTA PARA VALIDACION'!#REF!</definedName>
    <definedName name="AGENTE">'[1]LISTA PARA VALIDACION'!#REF!</definedName>
    <definedName name="Asumir_Riesgo" localSheetId="0">#REF!</definedName>
    <definedName name="Asumir_Riesgo" localSheetId="1">[3]DATOS!$A$22:$A$24</definedName>
    <definedName name="Asumir_Riesgo" localSheetId="5">'DATOS '!$A$24:$A$27</definedName>
    <definedName name="Asumir_Riesgo" localSheetId="2">#REF!</definedName>
    <definedName name="Asumir_Riesgo" localSheetId="3">#REF!</definedName>
    <definedName name="Asumir_Riesgo">#REF!</definedName>
    <definedName name="CLASES" localSheetId="0">#REF!</definedName>
    <definedName name="CLASES" localSheetId="1">#REF!</definedName>
    <definedName name="CLASES" localSheetId="2">#REF!</definedName>
    <definedName name="CLASES" localSheetId="3">#REF!</definedName>
    <definedName name="CLASES">#REF!</definedName>
    <definedName name="CLASIFICACIONRIESGOS" localSheetId="1">'[2]LISTA PARA VALIDACION'!$A$381:$A$387</definedName>
    <definedName name="CLASIFICACIONRIESGOS">'[1]LISTA PARA VALIDACION'!$A$381:$A$387</definedName>
    <definedName name="CONTROL" localSheetId="0">#REF!</definedName>
    <definedName name="CONTROL" localSheetId="1">#REF!</definedName>
    <definedName name="CONTROL" localSheetId="2">#REF!</definedName>
    <definedName name="CONTROL" localSheetId="3">#REF!</definedName>
    <definedName name="CONTROL">#REF!</definedName>
    <definedName name="D" localSheetId="1">'[4]LISTA PARA VALIDACION'!$A$521:$A$525</definedName>
    <definedName name="D">'[5]LISTA PARA VALIDACION'!$A$521:$A$525</definedName>
    <definedName name="DD" localSheetId="1">'[4]LISTA PARA VALIDACION'!$A$8:$A$51</definedName>
    <definedName name="DD">'[5]LISTA PARA VALIDACION'!$A$8:$A$51</definedName>
    <definedName name="DEPENDENCIA1" localSheetId="1">'[2]LISTA PARA VALIDACION'!$A$7:$A$51</definedName>
    <definedName name="DEPENDENCIA1">'[1]LISTA PARA VALIDACION'!$A$7:$A$51</definedName>
    <definedName name="DEPENDENCIAS" localSheetId="1">'[2]LISTA PARA VALIDACION'!$A$8:$A$51</definedName>
    <definedName name="DEPENDENCIAS">'[1]LISTA PARA VALIDACION'!$A$8:$A$51</definedName>
    <definedName name="DIRECCIONES1" localSheetId="0">'[1]LISTA PARA VALIDACION'!#REF!</definedName>
    <definedName name="DIRECCIONES1" localSheetId="1">'[2]LISTA PARA VALIDACION'!#REF!</definedName>
    <definedName name="DIRECCIONES1" localSheetId="2">'[1]LISTA PARA VALIDACION'!#REF!</definedName>
    <definedName name="DIRECCIONES1" localSheetId="3">'[1]LISTA PARA VALIDACION'!#REF!</definedName>
    <definedName name="DIRECCIONES1">'[1]LISTA PARA VALIDACION'!#REF!</definedName>
    <definedName name="direcciones2" localSheetId="0">'[1]LISTA PARA VALIDACION'!#REF!</definedName>
    <definedName name="direcciones2" localSheetId="1">'[2]LISTA PARA VALIDACION'!#REF!</definedName>
    <definedName name="direcciones2" localSheetId="2">'[1]LISTA PARA VALIDACION'!#REF!</definedName>
    <definedName name="direcciones2" localSheetId="3">'[1]LISTA PARA VALIDACION'!#REF!</definedName>
    <definedName name="direcciones2">'[1]LISTA PARA VALIDACION'!#REF!</definedName>
    <definedName name="efectos1" localSheetId="1">'[2]LISTA PARA VALIDACION'!$A$362:$A$366</definedName>
    <definedName name="efectos1">'[1]LISTA PARA VALIDACION'!$A$362:$A$366</definedName>
    <definedName name="ESTADOS">[6]Hoja1!$B$200:$B$203</definedName>
    <definedName name="FACTOR" localSheetId="0">#REF!</definedName>
    <definedName name="FACTOR" localSheetId="1">#REF!</definedName>
    <definedName name="FACTOR" localSheetId="2">#REF!</definedName>
    <definedName name="FACTOR" localSheetId="3">#REF!</definedName>
    <definedName name="FACTOR">#REF!</definedName>
    <definedName name="FUENTE" localSheetId="0">'[1]LISTA PARA VALIDACION'!#REF!</definedName>
    <definedName name="FUENTE" localSheetId="1">'[2]LISTA PARA VALIDACION'!#REF!</definedName>
    <definedName name="FUENTE" localSheetId="2">'[1]LISTA PARA VALIDACION'!#REF!</definedName>
    <definedName name="FUENTE" localSheetId="3">'[1]LISTA PARA VALIDACION'!#REF!</definedName>
    <definedName name="FUENTE">'[1]LISTA PARA VALIDACION'!#REF!</definedName>
    <definedName name="GERENCIA" localSheetId="0">'[1]LISTA PARA VALIDACION'!#REF!</definedName>
    <definedName name="GERENCIA" localSheetId="1">'[2]LISTA PARA VALIDACION'!#REF!</definedName>
    <definedName name="GERENCIA" localSheetId="2">'[1]LISTA PARA VALIDACION'!#REF!</definedName>
    <definedName name="GERENCIA" localSheetId="3">'[1]LISTA PARA VALIDACION'!#REF!</definedName>
    <definedName name="GERENCIA">'[1]LISTA PARA VALIDACION'!#REF!</definedName>
    <definedName name="GERENCIA1" localSheetId="0">'[1]LISTA PARA VALIDACION'!#REF!</definedName>
    <definedName name="GERENCIA1" localSheetId="1">'[2]LISTA PARA VALIDACION'!#REF!</definedName>
    <definedName name="GERENCIA1" localSheetId="2">'[1]LISTA PARA VALIDACION'!#REF!</definedName>
    <definedName name="GERENCIA1" localSheetId="3">'[1]LISTA PARA VALIDACION'!#REF!</definedName>
    <definedName name="GERENCIA1">'[1]LISTA PARA VALIDACION'!#REF!</definedName>
    <definedName name="GERENCIAS" localSheetId="0">#REF!</definedName>
    <definedName name="GERENCIAS" localSheetId="1">#REF!</definedName>
    <definedName name="GERENCIAS" localSheetId="2">#REF!</definedName>
    <definedName name="GERENCIAS" localSheetId="3">#REF!</definedName>
    <definedName name="GERENCIAS">#REF!</definedName>
    <definedName name="macroproceso1" localSheetId="1">'[2]LISTA PARA VALIDACION'!$A$73:$A$120</definedName>
    <definedName name="macroproceso1">'[1]LISTA PARA VALIDACION'!$A$73:$A$120</definedName>
    <definedName name="MARCA1" localSheetId="1">'[2]LISTA PARA VALIDACION'!$B$396:$B$397</definedName>
    <definedName name="MARCA1">'[1]LISTA PARA VALIDACION'!$B$396:$B$397</definedName>
    <definedName name="MEDIDAS" localSheetId="1">'[2]LISTA PARA VALIDACION'!$A$402:$A$410</definedName>
    <definedName name="MEDIDAS">'[1]LISTA PARA VALIDACION'!$A$402:$A$410</definedName>
    <definedName name="NCONTROL" localSheetId="0">#REF!</definedName>
    <definedName name="NCONTROL" localSheetId="1">#REF!</definedName>
    <definedName name="NCONTROL" localSheetId="2">#REF!</definedName>
    <definedName name="NCONTROL" localSheetId="3">#REF!</definedName>
    <definedName name="NCONTROL">#REF!</definedName>
    <definedName name="NIVEL0" localSheetId="0">'[1]LISTA PARA VALIDACION'!#REF!</definedName>
    <definedName name="NIVEL0" localSheetId="1">'[2]LISTA PARA VALIDACION'!#REF!</definedName>
    <definedName name="NIVEL0" localSheetId="2">'[1]LISTA PARA VALIDACION'!#REF!</definedName>
    <definedName name="NIVEL0" localSheetId="3">'[1]LISTA PARA VALIDACION'!#REF!</definedName>
    <definedName name="NIVEL0">'[1]LISTA PARA VALIDACION'!#REF!</definedName>
    <definedName name="Nivel1" localSheetId="0">#REF!</definedName>
    <definedName name="Nivel1" localSheetId="1">#REF!</definedName>
    <definedName name="Nivel1" localSheetId="2">#REF!</definedName>
    <definedName name="Nivel1" localSheetId="3">#REF!</definedName>
    <definedName name="Nivel1">#REF!</definedName>
    <definedName name="nivel2" localSheetId="0">#REF!</definedName>
    <definedName name="nivel2" localSheetId="1">#REF!</definedName>
    <definedName name="nivel2" localSheetId="2">#REF!</definedName>
    <definedName name="nivel2" localSheetId="3">#REF!</definedName>
    <definedName name="nivel2">#REF!</definedName>
    <definedName name="Nivel3" localSheetId="0">#REF!</definedName>
    <definedName name="Nivel3" localSheetId="1">#REF!</definedName>
    <definedName name="Nivel3" localSheetId="2">#REF!</definedName>
    <definedName name="Nivel3" localSheetId="3">#REF!</definedName>
    <definedName name="Nivel3">#REF!</definedName>
    <definedName name="Nivel4" localSheetId="0">#REF!</definedName>
    <definedName name="Nivel4" localSheetId="1">#REF!</definedName>
    <definedName name="Nivel4" localSheetId="2">#REF!</definedName>
    <definedName name="Nivel4" localSheetId="3">#REF!</definedName>
    <definedName name="Nivel4">#REF!</definedName>
    <definedName name="nIVEL5" localSheetId="0">#REF!</definedName>
    <definedName name="nIVEL5" localSheetId="1">#REF!</definedName>
    <definedName name="nIVEL5" localSheetId="2">#REF!</definedName>
    <definedName name="nIVEL5" localSheetId="3">#REF!</definedName>
    <definedName name="nIVEL5">#REF!</definedName>
    <definedName name="Nivel6" localSheetId="0">#REF!</definedName>
    <definedName name="Nivel6" localSheetId="1">#REF!</definedName>
    <definedName name="Nivel6" localSheetId="2">#REF!</definedName>
    <definedName name="Nivel6" localSheetId="3">#REF!</definedName>
    <definedName name="Nivel6">#REF!</definedName>
    <definedName name="NOMBRE" localSheetId="0">#REF!</definedName>
    <definedName name="NOMBRE" localSheetId="1">#REF!</definedName>
    <definedName name="NOMBRE" localSheetId="2">#REF!</definedName>
    <definedName name="NOMBRE" localSheetId="3">#REF!</definedName>
    <definedName name="NOMBRE">#REF!</definedName>
    <definedName name="NUMERO" localSheetId="0">#REF!</definedName>
    <definedName name="NUMERO" localSheetId="1">#REF!</definedName>
    <definedName name="NUMERO" localSheetId="2">#REF!</definedName>
    <definedName name="NUMERO" localSheetId="3">#REF!</definedName>
    <definedName name="NUMERO">#REF!</definedName>
    <definedName name="OBJETIVOS" localSheetId="1">'[2]LISTA PARA VALIDACION'!$A$54:$A$60</definedName>
    <definedName name="OBJETIVOS">'[1]LISTA PARA VALIDACION'!$A$54:$A$60</definedName>
    <definedName name="PESO" localSheetId="0">#REF!</definedName>
    <definedName name="PESO" localSheetId="1">#REF!</definedName>
    <definedName name="PESO" localSheetId="2">#REF!</definedName>
    <definedName name="PESO" localSheetId="3">#REF!</definedName>
    <definedName name="PESO">#REF!</definedName>
    <definedName name="Peso2" localSheetId="0">#REF!</definedName>
    <definedName name="Peso2" localSheetId="1">#REF!</definedName>
    <definedName name="Peso2" localSheetId="2">#REF!</definedName>
    <definedName name="Peso2" localSheetId="3">#REF!</definedName>
    <definedName name="Peso2">#REF!</definedName>
    <definedName name="PESOS" localSheetId="0">#REF!</definedName>
    <definedName name="PESOS" localSheetId="1">#REF!</definedName>
    <definedName name="PESOS" localSheetId="2">#REF!</definedName>
    <definedName name="PESOS" localSheetId="3">#REF!</definedName>
    <definedName name="PESOS">#REF!</definedName>
    <definedName name="PROCEDIMIENTOS" localSheetId="1">'[2]LISTA PARA VALIDACION'!$A$133:$A$270</definedName>
    <definedName name="PROCEDIMIENTOS">'[1]LISTA PARA VALIDACION'!$A$133:$A$270</definedName>
    <definedName name="PROCESO" localSheetId="0">#REF!</definedName>
    <definedName name="PROCESO" localSheetId="1">#REF!</definedName>
    <definedName name="PROCESO" localSheetId="2">#REF!</definedName>
    <definedName name="PROCESO" localSheetId="3">#REF!</definedName>
    <definedName name="PROCESO">#REF!</definedName>
    <definedName name="RESPONSABILIDAD1" localSheetId="1">'[2]LISTA PARA VALIDACION'!$A$521:$A$525</definedName>
    <definedName name="RESPONSABILIDAD1">'[1]LISTA PARA VALIDACION'!$A$521:$A$525</definedName>
    <definedName name="rS" localSheetId="0">#REF!</definedName>
    <definedName name="rS" localSheetId="1">#REF!</definedName>
    <definedName name="rS" localSheetId="2">#REF!</definedName>
    <definedName name="rS" localSheetId="3">#REF!</definedName>
    <definedName name="rS">#REF!</definedName>
    <definedName name="tipo_riesgo">[7]Hoja3!$A$2:$A$9</definedName>
    <definedName name="tratamiento" localSheetId="0">#REF!</definedName>
    <definedName name="tratamiento" localSheetId="1">#REF!</definedName>
    <definedName name="tratamiento" localSheetId="5">'DATOS '!$A$24:$A$27</definedName>
    <definedName name="tratamiento" localSheetId="2">#REF!</definedName>
    <definedName name="tratamiento" localSheetId="3">#REF!</definedName>
    <definedName name="tratamiento">#REF!</definedName>
    <definedName name="Valor1" localSheetId="0">#REF!</definedName>
    <definedName name="Valor1" localSheetId="1">#REF!</definedName>
    <definedName name="Valor1" localSheetId="2">#REF!</definedName>
    <definedName name="Valor1" localSheetId="3">#REF!</definedName>
    <definedName name="Valor1">#REF!</definedName>
    <definedName name="valor2" localSheetId="0">#REF!</definedName>
    <definedName name="valor2" localSheetId="1">#REF!</definedName>
    <definedName name="valor2" localSheetId="2">#REF!</definedName>
    <definedName name="valor2" localSheetId="3">#REF!</definedName>
    <definedName name="valor2">#REF!</definedName>
  </definedNames>
  <calcPr calcId="152511"/>
</workbook>
</file>

<file path=xl/calcChain.xml><?xml version="1.0" encoding="utf-8"?>
<calcChain xmlns="http://schemas.openxmlformats.org/spreadsheetml/2006/main">
  <c r="Z27" i="40" l="1"/>
  <c r="AA27" i="40" s="1"/>
  <c r="Z26" i="40"/>
  <c r="AA26" i="40" s="1"/>
  <c r="DB25" i="40"/>
  <c r="CZ25" i="40"/>
  <c r="CV25" i="40"/>
  <c r="CU25" i="40"/>
  <c r="AK25" i="40"/>
  <c r="Z25" i="40"/>
  <c r="AA25" i="40" s="1"/>
  <c r="AC26" i="40" l="1"/>
  <c r="AD26" i="40" s="1"/>
  <c r="P25" i="40"/>
  <c r="AC25" i="40"/>
  <c r="AD25" i="40" s="1"/>
  <c r="AC27" i="40"/>
  <c r="AD27" i="40" s="1"/>
  <c r="Z24" i="40"/>
  <c r="AA24" i="40" s="1"/>
  <c r="Z23" i="40"/>
  <c r="AA23" i="40" s="1"/>
  <c r="DB22" i="40"/>
  <c r="CZ22" i="40"/>
  <c r="CV22" i="40"/>
  <c r="CU22" i="40"/>
  <c r="Z22" i="40"/>
  <c r="AA22" i="40" s="1"/>
  <c r="P22" i="40" l="1"/>
  <c r="AE25" i="40"/>
  <c r="AF25" i="40" s="1"/>
  <c r="AK22" i="40"/>
  <c r="AC22" i="40"/>
  <c r="AD22" i="40" s="1"/>
  <c r="AC23" i="40"/>
  <c r="AD23" i="40" s="1"/>
  <c r="AC24" i="40"/>
  <c r="AD24" i="40" s="1"/>
  <c r="AE22" i="40" l="1"/>
  <c r="AF22" i="40" s="1"/>
  <c r="Z21" i="40" l="1"/>
  <c r="AA21" i="40" s="1"/>
  <c r="Z20" i="40"/>
  <c r="AA20" i="40" s="1"/>
  <c r="DB19" i="40"/>
  <c r="CZ19" i="40"/>
  <c r="CV19" i="40"/>
  <c r="CU19" i="40"/>
  <c r="Z19" i="40"/>
  <c r="AA19" i="40" s="1"/>
  <c r="AK19" i="40" l="1"/>
  <c r="P19" i="40"/>
  <c r="AC19" i="40"/>
  <c r="AD19" i="40" s="1"/>
  <c r="AC20" i="40"/>
  <c r="AD20" i="40" s="1"/>
  <c r="AC21" i="40"/>
  <c r="AD21" i="40" s="1"/>
  <c r="Z15" i="40"/>
  <c r="AA15" i="40" s="1"/>
  <c r="Z14" i="40"/>
  <c r="AA14" i="40" s="1"/>
  <c r="DB13" i="40"/>
  <c r="CZ13" i="40"/>
  <c r="CV13" i="40"/>
  <c r="CU13" i="40"/>
  <c r="Z13" i="40"/>
  <c r="AA13" i="40" s="1"/>
  <c r="Z12" i="40"/>
  <c r="AA12" i="40" s="1"/>
  <c r="Z11" i="40"/>
  <c r="AA11" i="40" s="1"/>
  <c r="DB10" i="40"/>
  <c r="CZ10" i="40"/>
  <c r="CV10" i="40"/>
  <c r="CU10" i="40"/>
  <c r="Z10" i="40"/>
  <c r="AA10" i="40" s="1"/>
  <c r="AE19" i="40" l="1"/>
  <c r="AF19" i="40" s="1"/>
  <c r="AK10" i="40"/>
  <c r="P13" i="40"/>
  <c r="P10" i="40"/>
  <c r="AK13" i="40"/>
  <c r="AC13" i="40"/>
  <c r="AD13" i="40" s="1"/>
  <c r="AC14" i="40"/>
  <c r="AD14" i="40" s="1"/>
  <c r="AC15" i="40"/>
  <c r="AD15" i="40" s="1"/>
  <c r="AC10" i="40"/>
  <c r="AD10" i="40" s="1"/>
  <c r="AC11" i="40"/>
  <c r="AD11" i="40" s="1"/>
  <c r="AC12" i="40"/>
  <c r="AD12" i="40" s="1"/>
  <c r="AE13" i="40" l="1"/>
  <c r="AF13" i="40" s="1"/>
  <c r="AE10" i="40"/>
  <c r="AF10" i="40" s="1"/>
  <c r="U3" i="42"/>
  <c r="U4" i="42"/>
  <c r="U5" i="42"/>
  <c r="U6" i="42"/>
  <c r="U2" i="42"/>
  <c r="V3" i="42" l="1"/>
  <c r="V4" i="42"/>
  <c r="V5" i="42"/>
  <c r="V6" i="42"/>
  <c r="DB16" i="40" l="1"/>
  <c r="CZ16" i="40"/>
  <c r="AK16" i="40" l="1"/>
  <c r="Z62" i="46" l="1"/>
  <c r="AA62" i="46" s="1"/>
  <c r="Z61" i="46"/>
  <c r="AA61" i="46" s="1"/>
  <c r="DF60" i="46"/>
  <c r="DD60" i="46"/>
  <c r="CZ60" i="46"/>
  <c r="CY60" i="46"/>
  <c r="Z60" i="46"/>
  <c r="AA60" i="46" s="1"/>
  <c r="AC60" i="46" s="1"/>
  <c r="Z59" i="46"/>
  <c r="AA59" i="46" s="1"/>
  <c r="DF58" i="46"/>
  <c r="DD58" i="46"/>
  <c r="CZ58" i="46"/>
  <c r="CY58" i="46"/>
  <c r="Z58" i="46"/>
  <c r="AA58" i="46" s="1"/>
  <c r="AC58" i="46" s="1"/>
  <c r="Z57" i="46"/>
  <c r="AA57" i="46" s="1"/>
  <c r="Z56" i="46"/>
  <c r="AA56" i="46" s="1"/>
  <c r="Z55" i="46"/>
  <c r="AA55" i="46" s="1"/>
  <c r="DF54" i="46"/>
  <c r="DD54" i="46"/>
  <c r="CZ54" i="46"/>
  <c r="CY54" i="46"/>
  <c r="Z54" i="46"/>
  <c r="AA54" i="46" s="1"/>
  <c r="AC54" i="46" s="1"/>
  <c r="DF53" i="46"/>
  <c r="DD53" i="46"/>
  <c r="CZ53" i="46"/>
  <c r="CY53" i="46"/>
  <c r="Z53" i="46"/>
  <c r="AA53" i="46" s="1"/>
  <c r="AC53" i="46" s="1"/>
  <c r="Z52" i="46"/>
  <c r="AA52" i="46" s="1"/>
  <c r="DF51" i="46"/>
  <c r="DD51" i="46"/>
  <c r="CZ51" i="46"/>
  <c r="CY51" i="46"/>
  <c r="Z51" i="46"/>
  <c r="AA51" i="46" s="1"/>
  <c r="AC51" i="46" s="1"/>
  <c r="Z50" i="46"/>
  <c r="AA50" i="46" s="1"/>
  <c r="Z49" i="46"/>
  <c r="AA49" i="46" s="1"/>
  <c r="DF48" i="46"/>
  <c r="DD48" i="46"/>
  <c r="CZ48" i="46"/>
  <c r="CY48" i="46"/>
  <c r="Z48" i="46"/>
  <c r="AA48" i="46" s="1"/>
  <c r="AC48" i="46" s="1"/>
  <c r="Z47" i="46"/>
  <c r="AA47" i="46" s="1"/>
  <c r="DF46" i="46"/>
  <c r="DD46" i="46"/>
  <c r="CZ46" i="46"/>
  <c r="CY46" i="46"/>
  <c r="Z46" i="46"/>
  <c r="AA46" i="46" s="1"/>
  <c r="AC46" i="46" s="1"/>
  <c r="Z45" i="46"/>
  <c r="AA45" i="46" s="1"/>
  <c r="DF44" i="46"/>
  <c r="DD44" i="46"/>
  <c r="CZ44" i="46"/>
  <c r="CY44" i="46"/>
  <c r="Z44" i="46"/>
  <c r="AA44" i="46" s="1"/>
  <c r="AC44" i="46" s="1"/>
  <c r="Z43" i="46"/>
  <c r="AA43" i="46" s="1"/>
  <c r="Z42" i="46"/>
  <c r="AA42" i="46" s="1"/>
  <c r="DF41" i="46"/>
  <c r="DD41" i="46"/>
  <c r="CZ41" i="46"/>
  <c r="CY41" i="46"/>
  <c r="Z41" i="46"/>
  <c r="AA41" i="46" s="1"/>
  <c r="AC41" i="46" s="1"/>
  <c r="Z40" i="46"/>
  <c r="AA40" i="46" s="1"/>
  <c r="Z39" i="46"/>
  <c r="AA39" i="46" s="1"/>
  <c r="Z38" i="46"/>
  <c r="AA38" i="46" s="1"/>
  <c r="DF37" i="46"/>
  <c r="DD37" i="46"/>
  <c r="CZ37" i="46"/>
  <c r="CY37" i="46"/>
  <c r="Z37" i="46"/>
  <c r="AA37" i="46" s="1"/>
  <c r="Z36" i="46"/>
  <c r="AA36" i="46" s="1"/>
  <c r="AC36" i="46" s="1"/>
  <c r="DF35" i="46"/>
  <c r="DD35" i="46"/>
  <c r="CZ35" i="46"/>
  <c r="CY35" i="46"/>
  <c r="Z35" i="46"/>
  <c r="AA35" i="46" s="1"/>
  <c r="Z34" i="46"/>
  <c r="AA34" i="46" s="1"/>
  <c r="AC34" i="46" s="1"/>
  <c r="DF33" i="46"/>
  <c r="DD33" i="46"/>
  <c r="CZ33" i="46"/>
  <c r="CY33" i="46"/>
  <c r="Z33" i="46"/>
  <c r="AA33" i="46" s="1"/>
  <c r="DF32" i="46"/>
  <c r="DD32" i="46"/>
  <c r="CZ32" i="46"/>
  <c r="CY32" i="46"/>
  <c r="Z32" i="46"/>
  <c r="AA32" i="46" s="1"/>
  <c r="Z31" i="46"/>
  <c r="AA31" i="46" s="1"/>
  <c r="AC31" i="46" s="1"/>
  <c r="Z30" i="46"/>
  <c r="AA30" i="46" s="1"/>
  <c r="AC30" i="46" s="1"/>
  <c r="DF29" i="46"/>
  <c r="DD29" i="46"/>
  <c r="CZ29" i="46"/>
  <c r="CY29" i="46"/>
  <c r="Z29" i="46"/>
  <c r="AA29" i="46" s="1"/>
  <c r="AC29" i="46" s="1"/>
  <c r="Z28" i="46"/>
  <c r="AA28" i="46" s="1"/>
  <c r="AC28" i="46" s="1"/>
  <c r="Z27" i="46"/>
  <c r="AA27" i="46" s="1"/>
  <c r="AC27" i="46" s="1"/>
  <c r="DF26" i="46"/>
  <c r="DD26" i="46"/>
  <c r="CZ26" i="46"/>
  <c r="CY26" i="46"/>
  <c r="Z26" i="46"/>
  <c r="AA26" i="46" s="1"/>
  <c r="Z25" i="46"/>
  <c r="AA25" i="46" s="1"/>
  <c r="AC25" i="46" s="1"/>
  <c r="DF24" i="46"/>
  <c r="DD24" i="46"/>
  <c r="CZ24" i="46"/>
  <c r="CY24" i="46"/>
  <c r="Z24" i="46"/>
  <c r="AA24" i="46" s="1"/>
  <c r="Z23" i="46"/>
  <c r="AA23" i="46" s="1"/>
  <c r="AC23" i="46" s="1"/>
  <c r="Z22" i="46"/>
  <c r="AA22" i="46" s="1"/>
  <c r="DF21" i="46"/>
  <c r="DD21" i="46"/>
  <c r="CZ21" i="46"/>
  <c r="CY21" i="46"/>
  <c r="Z21" i="46"/>
  <c r="AA21" i="46" s="1"/>
  <c r="AC21" i="46" s="1"/>
  <c r="Z20" i="46"/>
  <c r="AA20" i="46" s="1"/>
  <c r="AC20" i="46" s="1"/>
  <c r="Z19" i="46"/>
  <c r="AA19" i="46" s="1"/>
  <c r="AC19" i="46" s="1"/>
  <c r="DF18" i="46"/>
  <c r="DD18" i="46"/>
  <c r="CZ18" i="46"/>
  <c r="CY18" i="46"/>
  <c r="Z18" i="46"/>
  <c r="AA18" i="46" s="1"/>
  <c r="AC18" i="46" s="1"/>
  <c r="Z17" i="46"/>
  <c r="AA17" i="46" s="1"/>
  <c r="Z16" i="46"/>
  <c r="AA16" i="46" s="1"/>
  <c r="DF15" i="46"/>
  <c r="DD15" i="46"/>
  <c r="CZ15" i="46"/>
  <c r="CY15" i="46"/>
  <c r="Z15" i="46"/>
  <c r="AA15" i="46" s="1"/>
  <c r="AC15" i="46" s="1"/>
  <c r="Z14" i="46"/>
  <c r="AA14" i="46" s="1"/>
  <c r="Z13" i="46"/>
  <c r="AA13" i="46" s="1"/>
  <c r="Z12" i="46"/>
  <c r="AA12" i="46" s="1"/>
  <c r="Z11" i="46"/>
  <c r="AA11" i="46" s="1"/>
  <c r="DF10" i="46"/>
  <c r="DD10" i="46"/>
  <c r="CZ10" i="46"/>
  <c r="CY10" i="46"/>
  <c r="Z10" i="46"/>
  <c r="AA10" i="46" s="1"/>
  <c r="AC10" i="46" s="1"/>
  <c r="P41" i="46" l="1"/>
  <c r="P60" i="46"/>
  <c r="P18" i="46"/>
  <c r="P46" i="46"/>
  <c r="P51" i="46"/>
  <c r="P53" i="46"/>
  <c r="P15" i="46"/>
  <c r="P35" i="46"/>
  <c r="P10" i="46"/>
  <c r="P26" i="46"/>
  <c r="P32" i="46"/>
  <c r="P54" i="46"/>
  <c r="AC22" i="46"/>
  <c r="AD22" i="46" s="1"/>
  <c r="AD20" i="46"/>
  <c r="AD28" i="46"/>
  <c r="P44" i="46"/>
  <c r="P48" i="46"/>
  <c r="P58" i="46"/>
  <c r="P21" i="46"/>
  <c r="P24" i="46"/>
  <c r="P29" i="46"/>
  <c r="P33" i="46"/>
  <c r="P37" i="46"/>
  <c r="AC32" i="46"/>
  <c r="AD32" i="46" s="1"/>
  <c r="AE32" i="46" s="1"/>
  <c r="AF32" i="46" s="1"/>
  <c r="AC35" i="46"/>
  <c r="AD35" i="46" s="1"/>
  <c r="AD10" i="46"/>
  <c r="AC11" i="46"/>
  <c r="AD11" i="46" s="1"/>
  <c r="AC12" i="46"/>
  <c r="AD12" i="46" s="1"/>
  <c r="AC13" i="46"/>
  <c r="AD13" i="46" s="1"/>
  <c r="AC14" i="46"/>
  <c r="AD14" i="46" s="1"/>
  <c r="AD15" i="46"/>
  <c r="AC16" i="46"/>
  <c r="AD16" i="46" s="1"/>
  <c r="AC17" i="46"/>
  <c r="AD17" i="46" s="1"/>
  <c r="AD18" i="46"/>
  <c r="AD19" i="46"/>
  <c r="AD21" i="46"/>
  <c r="AD23" i="46"/>
  <c r="AC24" i="46"/>
  <c r="AD24" i="46" s="1"/>
  <c r="AD25" i="46"/>
  <c r="AC26" i="46"/>
  <c r="AD26" i="46" s="1"/>
  <c r="AD27" i="46"/>
  <c r="AD29" i="46"/>
  <c r="AC33" i="46"/>
  <c r="AD33" i="46" s="1"/>
  <c r="AC37" i="46"/>
  <c r="AD37" i="46" s="1"/>
  <c r="AD30" i="46"/>
  <c r="AD31" i="46"/>
  <c r="AD34" i="46"/>
  <c r="AD36" i="46"/>
  <c r="AC38" i="46"/>
  <c r="AD38" i="46" s="1"/>
  <c r="AC39" i="46"/>
  <c r="AD39" i="46" s="1"/>
  <c r="AC40" i="46"/>
  <c r="AD40" i="46" s="1"/>
  <c r="AD41" i="46"/>
  <c r="AC42" i="46"/>
  <c r="AD42" i="46" s="1"/>
  <c r="AC43" i="46"/>
  <c r="AD43" i="46" s="1"/>
  <c r="AD44" i="46"/>
  <c r="AC45" i="46"/>
  <c r="AD45" i="46" s="1"/>
  <c r="AD46" i="46"/>
  <c r="AC47" i="46"/>
  <c r="AD47" i="46" s="1"/>
  <c r="AD48" i="46"/>
  <c r="AC49" i="46"/>
  <c r="AD49" i="46" s="1"/>
  <c r="AC50" i="46"/>
  <c r="AD50" i="46" s="1"/>
  <c r="AD51" i="46"/>
  <c r="AC52" i="46"/>
  <c r="AD52" i="46" s="1"/>
  <c r="AD53" i="46"/>
  <c r="AE53" i="46" s="1"/>
  <c r="AF53" i="46" s="1"/>
  <c r="AD54" i="46"/>
  <c r="AC55" i="46"/>
  <c r="AD55" i="46" s="1"/>
  <c r="AC56" i="46"/>
  <c r="AD56" i="46" s="1"/>
  <c r="AC57" i="46"/>
  <c r="AD57" i="46" s="1"/>
  <c r="AD58" i="46"/>
  <c r="AC59" i="46"/>
  <c r="AD59" i="46" s="1"/>
  <c r="AD60" i="46"/>
  <c r="AC61" i="46"/>
  <c r="AD61" i="46" s="1"/>
  <c r="AC62" i="46"/>
  <c r="AD62" i="46" s="1"/>
  <c r="AE46" i="46" l="1"/>
  <c r="AF46" i="46" s="1"/>
  <c r="DG46" i="46" s="1"/>
  <c r="AJ46" i="46" s="1"/>
  <c r="AE24" i="46"/>
  <c r="AF24" i="46" s="1"/>
  <c r="DG24" i="46" s="1"/>
  <c r="AJ24" i="46" s="1"/>
  <c r="AE35" i="46"/>
  <c r="AF35" i="46" s="1"/>
  <c r="DG35" i="46" s="1"/>
  <c r="AJ35" i="46" s="1"/>
  <c r="DG32" i="46"/>
  <c r="AJ32" i="46" s="1"/>
  <c r="DE32" i="46"/>
  <c r="AE60" i="46"/>
  <c r="AF60" i="46" s="1"/>
  <c r="AE58" i="46"/>
  <c r="AF58" i="46" s="1"/>
  <c r="AE54" i="46"/>
  <c r="AF54" i="46" s="1"/>
  <c r="AE48" i="46"/>
  <c r="AF48" i="46" s="1"/>
  <c r="DE46" i="46"/>
  <c r="AE44" i="46"/>
  <c r="AF44" i="46" s="1"/>
  <c r="AE37" i="46"/>
  <c r="AF37" i="46" s="1"/>
  <c r="AE33" i="46"/>
  <c r="AF33" i="46" s="1"/>
  <c r="AE15" i="46"/>
  <c r="AF15" i="46" s="1"/>
  <c r="AE26" i="46"/>
  <c r="AF26" i="46" s="1"/>
  <c r="DG53" i="46"/>
  <c r="AJ53" i="46" s="1"/>
  <c r="DE53" i="46"/>
  <c r="AE51" i="46"/>
  <c r="AF51" i="46" s="1"/>
  <c r="AE41" i="46"/>
  <c r="AF41" i="46" s="1"/>
  <c r="AE29" i="46"/>
  <c r="AF29" i="46" s="1"/>
  <c r="AE21" i="46"/>
  <c r="AF21" i="46" s="1"/>
  <c r="AE18" i="46"/>
  <c r="AF18" i="46" s="1"/>
  <c r="AE10" i="46"/>
  <c r="AF10" i="46" s="1"/>
  <c r="DE35" i="46" l="1"/>
  <c r="AI35" i="46" s="1"/>
  <c r="DE24" i="46"/>
  <c r="AI24" i="46" s="1"/>
  <c r="DG18" i="46"/>
  <c r="AJ18" i="46" s="1"/>
  <c r="DE18" i="46"/>
  <c r="DG29" i="46"/>
  <c r="AJ29" i="46" s="1"/>
  <c r="DE29" i="46"/>
  <c r="DG51" i="46"/>
  <c r="AJ51" i="46" s="1"/>
  <c r="DE51" i="46"/>
  <c r="DG15" i="46"/>
  <c r="AJ15" i="46" s="1"/>
  <c r="DE15" i="46"/>
  <c r="DG37" i="46"/>
  <c r="AJ37" i="46" s="1"/>
  <c r="DE37" i="46"/>
  <c r="AK46" i="46"/>
  <c r="AI46" i="46"/>
  <c r="DG48" i="46"/>
  <c r="AJ48" i="46" s="1"/>
  <c r="DE48" i="46"/>
  <c r="DG58" i="46"/>
  <c r="AJ58" i="46" s="1"/>
  <c r="DE58" i="46"/>
  <c r="AK35" i="46"/>
  <c r="AK32" i="46"/>
  <c r="AI32" i="46"/>
  <c r="DG10" i="46"/>
  <c r="AJ10" i="46" s="1"/>
  <c r="DE10" i="46"/>
  <c r="DG21" i="46"/>
  <c r="AJ21" i="46" s="1"/>
  <c r="DE21" i="46"/>
  <c r="DG41" i="46"/>
  <c r="AJ41" i="46" s="1"/>
  <c r="DE41" i="46"/>
  <c r="AK53" i="46"/>
  <c r="AI53" i="46"/>
  <c r="DG26" i="46"/>
  <c r="AJ26" i="46" s="1"/>
  <c r="DE26" i="46"/>
  <c r="DG33" i="46"/>
  <c r="AJ33" i="46" s="1"/>
  <c r="DE33" i="46"/>
  <c r="DG44" i="46"/>
  <c r="AJ44" i="46" s="1"/>
  <c r="DE44" i="46"/>
  <c r="DG54" i="46"/>
  <c r="AJ54" i="46" s="1"/>
  <c r="DE54" i="46"/>
  <c r="DG60" i="46"/>
  <c r="AJ60" i="46" s="1"/>
  <c r="DE60" i="46"/>
  <c r="AK24" i="46" l="1"/>
  <c r="AK60" i="46"/>
  <c r="AI60" i="46"/>
  <c r="AK54" i="46"/>
  <c r="AI54" i="46"/>
  <c r="AK44" i="46"/>
  <c r="AI44" i="46"/>
  <c r="AK33" i="46"/>
  <c r="AI33" i="46"/>
  <c r="AI26" i="46"/>
  <c r="AK26" i="46"/>
  <c r="AK41" i="46"/>
  <c r="AI41" i="46"/>
  <c r="AK21" i="46"/>
  <c r="AI21" i="46"/>
  <c r="AK10" i="46"/>
  <c r="AI10" i="46"/>
  <c r="AK58" i="46"/>
  <c r="AI58" i="46"/>
  <c r="AK48" i="46"/>
  <c r="AI48" i="46"/>
  <c r="AK37" i="46"/>
  <c r="AI37" i="46"/>
  <c r="AK15" i="46"/>
  <c r="AI15" i="46"/>
  <c r="AK51" i="46"/>
  <c r="AI51" i="46"/>
  <c r="AK29" i="46"/>
  <c r="AI29" i="46"/>
  <c r="AK18" i="46"/>
  <c r="AI18" i="46"/>
  <c r="DH18" i="46"/>
  <c r="Z18" i="40" l="1"/>
  <c r="AA18" i="40" s="1"/>
  <c r="Z17" i="40"/>
  <c r="AA17" i="40" s="1"/>
  <c r="Z16" i="40"/>
  <c r="AA16" i="40" s="1"/>
  <c r="V2" i="42"/>
  <c r="AC18" i="40" l="1"/>
  <c r="AD18" i="40" s="1"/>
  <c r="AC17" i="40"/>
  <c r="AD17" i="40" s="1"/>
  <c r="CV16" i="40"/>
  <c r="CU16" i="40"/>
  <c r="P16" i="40" l="1"/>
  <c r="AC16" i="40"/>
  <c r="AD16" i="40" s="1"/>
  <c r="AE16" i="40" l="1"/>
  <c r="AF16" i="40" s="1"/>
</calcChain>
</file>

<file path=xl/comments1.xml><?xml version="1.0" encoding="utf-8"?>
<comments xmlns="http://schemas.openxmlformats.org/spreadsheetml/2006/main">
  <authors>
    <author>Jenny Trujillo</author>
  </authors>
  <commentList>
    <comment ref="J19" authorId="0" shapeId="0">
      <text>
        <r>
          <rPr>
            <b/>
            <sz val="9"/>
            <color indexed="81"/>
            <rFont val="Tahoma"/>
            <family val="2"/>
          </rPr>
          <t>Jenny Trujillo:</t>
        </r>
        <r>
          <rPr>
            <sz val="9"/>
            <color indexed="81"/>
            <rFont val="Tahoma"/>
            <family val="2"/>
          </rPr>
          <t xml:space="preserve">
ecónomicos, personas, procesos, sistemas, tecnología, información.</t>
        </r>
      </text>
    </comment>
    <comment ref="S19" authorId="0" shapeId="0">
      <text>
        <r>
          <rPr>
            <b/>
            <sz val="9"/>
            <color indexed="81"/>
            <rFont val="Tahoma"/>
            <family val="2"/>
          </rPr>
          <t>Jenny Trujillo:</t>
        </r>
        <r>
          <rPr>
            <sz val="9"/>
            <color indexed="81"/>
            <rFont val="Tahoma"/>
            <family val="2"/>
          </rPr>
          <t xml:space="preserve">
ecónomicos, personas, procesos, sistemas, tecnología, información.</t>
        </r>
      </text>
    </comment>
  </commentList>
</comments>
</file>

<file path=xl/comments2.xml><?xml version="1.0" encoding="utf-8"?>
<comments xmlns="http://schemas.openxmlformats.org/spreadsheetml/2006/main">
  <authors>
    <author>Yanet Burgos Duitama</author>
  </authors>
  <commentList>
    <comment ref="M19" authorId="0" shapeId="0">
      <text>
        <r>
          <rPr>
            <b/>
            <sz val="9"/>
            <color indexed="81"/>
            <rFont val="Tahoma"/>
            <family val="2"/>
          </rPr>
          <t>Yanet Burgos Duitama:</t>
        </r>
        <r>
          <rPr>
            <sz val="9"/>
            <color indexed="81"/>
            <rFont val="Tahoma"/>
            <family val="2"/>
          </rPr>
          <t xml:space="preserve">
 </t>
        </r>
      </text>
    </comment>
  </commentList>
</comments>
</file>

<file path=xl/sharedStrings.xml><?xml version="1.0" encoding="utf-8"?>
<sst xmlns="http://schemas.openxmlformats.org/spreadsheetml/2006/main" count="2063" uniqueCount="696">
  <si>
    <t>DEPENDENCIA</t>
  </si>
  <si>
    <t>TIPO DE PROCESO</t>
  </si>
  <si>
    <t>PROCESO</t>
  </si>
  <si>
    <t>RIESGO RESIDUAL
(Después de controles)</t>
  </si>
  <si>
    <t>Probabilidad</t>
  </si>
  <si>
    <t xml:space="preserve">Impacto </t>
  </si>
  <si>
    <t>Zona de riesgo</t>
  </si>
  <si>
    <t>Casi seguro</t>
  </si>
  <si>
    <t>Probable</t>
  </si>
  <si>
    <t>Posible</t>
  </si>
  <si>
    <t>Improbable</t>
  </si>
  <si>
    <t>Rara vez</t>
  </si>
  <si>
    <t>Impacto</t>
  </si>
  <si>
    <t>Catastrófico</t>
  </si>
  <si>
    <t>Mayor</t>
  </si>
  <si>
    <t>Moderado</t>
  </si>
  <si>
    <t>Menor</t>
  </si>
  <si>
    <t>Insignificante</t>
  </si>
  <si>
    <t>Extrema</t>
  </si>
  <si>
    <t>Alta</t>
  </si>
  <si>
    <t>Moderada</t>
  </si>
  <si>
    <t>Baja</t>
  </si>
  <si>
    <t>Oficina Asesora de Comunicaciones</t>
  </si>
  <si>
    <t>Subdirección de Gestión, Redes Sociales e Informalidad</t>
  </si>
  <si>
    <t>Subdirección Administrativa y Financiera</t>
  </si>
  <si>
    <t>Subdirección Jurídica y de Contratación</t>
  </si>
  <si>
    <t>Asesoría de Control Interno</t>
  </si>
  <si>
    <t>Apoyo</t>
  </si>
  <si>
    <t>TOTAL</t>
  </si>
  <si>
    <t>Extremo</t>
  </si>
  <si>
    <t>Alto</t>
  </si>
  <si>
    <t>Bajo</t>
  </si>
  <si>
    <t>FECHA DEL SEGUIMIENTO</t>
  </si>
  <si>
    <t>SI</t>
  </si>
  <si>
    <t>ACCIÓN DE CONTINGENCIA APLICADA</t>
  </si>
  <si>
    <t>RIESGO INHERENTE
(Antes de controles)</t>
  </si>
  <si>
    <t>FECHA DE INICIO</t>
  </si>
  <si>
    <t>FECHA DE TERMINACIÓN</t>
  </si>
  <si>
    <t>REGISTROS O EVIDENCIAS</t>
  </si>
  <si>
    <t>OBJETIVO</t>
  </si>
  <si>
    <t>DATOS DEL PROCESO</t>
  </si>
  <si>
    <t>IDENTIFICACIÓN Y VALORACIÓN DEL RIESGO</t>
  </si>
  <si>
    <t>CONTROL DE CAMBIOS</t>
  </si>
  <si>
    <t>VERSIÓN No.</t>
  </si>
  <si>
    <t>DESCRIPCIÓN DEL CAMBIO</t>
  </si>
  <si>
    <t>FECHA</t>
  </si>
  <si>
    <t>CAUSAS</t>
  </si>
  <si>
    <t>CONSECUENCIAS</t>
  </si>
  <si>
    <t>Opciones de manejo</t>
  </si>
  <si>
    <t>EFECTIVIDAD DE LOS CONTROLES</t>
  </si>
  <si>
    <t>EVIDENCIA</t>
  </si>
  <si>
    <t>PLAN DE TRATAMIENTO</t>
  </si>
  <si>
    <t>Subdirección de Formación y Empleabilidad</t>
  </si>
  <si>
    <t>Subdirección de Diseño y Análisis Estratégico</t>
  </si>
  <si>
    <t>Subdirección de Emprendimiento, Servicios Empresariales y Comercialización</t>
  </si>
  <si>
    <t>Periodicidad</t>
  </si>
  <si>
    <t>¿La oportunidad en que se ejecuta el control ayuda a  prevenir la mitigación del riesgo o a detectar la  materialización del riesgo de manera oportuna?</t>
  </si>
  <si>
    <t xml:space="preserve">Qué pasa con las  observaciones o  desviaciones
</t>
  </si>
  <si>
    <t>Asignado</t>
  </si>
  <si>
    <t>Adecuado</t>
  </si>
  <si>
    <t>Oportuna</t>
  </si>
  <si>
    <t>Prevenir</t>
  </si>
  <si>
    <t>Confiable</t>
  </si>
  <si>
    <t>Completa</t>
  </si>
  <si>
    <t>Proposito</t>
  </si>
  <si>
    <t>No Asignado</t>
  </si>
  <si>
    <t>Inadecuado</t>
  </si>
  <si>
    <t>Inoportuna</t>
  </si>
  <si>
    <t>Asignación del responsable</t>
  </si>
  <si>
    <t xml:space="preserve">Segregación y autoridad  del responsable.
</t>
  </si>
  <si>
    <t xml:space="preserve">Cómo se realiza la actividad  de control.
</t>
  </si>
  <si>
    <t>Evidencia de la ejecución  del control.</t>
  </si>
  <si>
    <t>Detectar</t>
  </si>
  <si>
    <t>No es un Control</t>
  </si>
  <si>
    <t>No Confiable</t>
  </si>
  <si>
    <t>Se Investigan y resuelven oportunamente</t>
  </si>
  <si>
    <t>No se investigan y resuelven oportunamente</t>
  </si>
  <si>
    <t>Incompleta</t>
  </si>
  <si>
    <t>No existe</t>
  </si>
  <si>
    <t>Consecuencia / Impacto</t>
  </si>
  <si>
    <t xml:space="preserve">TABLA DE PROBABILIDAD </t>
  </si>
  <si>
    <t xml:space="preserve">(Insignificante) </t>
  </si>
  <si>
    <t>(Menor)</t>
  </si>
  <si>
    <t>(Moderado)</t>
  </si>
  <si>
    <t>(Mayor)</t>
  </si>
  <si>
    <t>(Catastrófico )</t>
  </si>
  <si>
    <t xml:space="preserve">Nivel </t>
  </si>
  <si>
    <t xml:space="preserve"> Descriptor </t>
  </si>
  <si>
    <t xml:space="preserve">Descripción </t>
  </si>
  <si>
    <t xml:space="preserve">Frecuencia </t>
  </si>
  <si>
    <t xml:space="preserve">(Raro) 1 </t>
  </si>
  <si>
    <t xml:space="preserve">Raro </t>
  </si>
  <si>
    <t xml:space="preserve">El evento solo puede ocurrir solo en circunstancias excepcionales </t>
  </si>
  <si>
    <t xml:space="preserve">No se ha presentado en los últimos 5 años </t>
  </si>
  <si>
    <t>2 (Improbable)</t>
  </si>
  <si>
    <t xml:space="preserve">Improbable </t>
  </si>
  <si>
    <t xml:space="preserve">El evento puede ocurrir en algún momento  </t>
  </si>
  <si>
    <t xml:space="preserve">Al menos de una vez en los ultimos 5 años </t>
  </si>
  <si>
    <t xml:space="preserve">3 (Posible) </t>
  </si>
  <si>
    <t xml:space="preserve">Posible </t>
  </si>
  <si>
    <t xml:space="preserve">Al menos de una vez en los 2 últimos años </t>
  </si>
  <si>
    <t>4 (Probable)</t>
  </si>
  <si>
    <t xml:space="preserve">Probable </t>
  </si>
  <si>
    <t xml:space="preserve">El evento probablemente ocurrira en la mayoría de las circunstancias </t>
  </si>
  <si>
    <t xml:space="preserve">Al menos de una vez en el último año </t>
  </si>
  <si>
    <t>5 (Casi seguro)</t>
  </si>
  <si>
    <t xml:space="preserve">Casi seguro </t>
  </si>
  <si>
    <t xml:space="preserve">Se espera que el evento ocurra en la mayoria de las circunstancias </t>
  </si>
  <si>
    <t xml:space="preserve">Mas de una vez al año </t>
  </si>
  <si>
    <t xml:space="preserve">B: Zona de riesgo baja: Asumir el riesgo </t>
  </si>
  <si>
    <t xml:space="preserve">M: Zona de riesgo moderada: Asumir el riesgo, reducir el riesgo </t>
  </si>
  <si>
    <t xml:space="preserve">TABLA DE IMPACTO </t>
  </si>
  <si>
    <t>A: Zona de riesgo Alta: Reducir el riesgo, evitar, compartir o transferir</t>
  </si>
  <si>
    <t xml:space="preserve"> E: Zona de riesgo extrema: Reducir el riesgo, evitar, compartir o transferir</t>
  </si>
  <si>
    <t xml:space="preserve">Si el hecho llegara a presentarse, tendría consecuencias o efectos minimos sobre la entidad </t>
  </si>
  <si>
    <t xml:space="preserve">Si el hecho llegara a presentarse, tendría bajo impacto o efecto sobre la entidad </t>
  </si>
  <si>
    <t xml:space="preserve">Si el hecho llegara a presentarse, tendría medianas consecuencias o efectos  o efecto sobre la entidad </t>
  </si>
  <si>
    <t xml:space="preserve">PROBABILIDAD </t>
  </si>
  <si>
    <t xml:space="preserve">IMPACTO </t>
  </si>
  <si>
    <t xml:space="preserve">Si el hecho llegara a presentarse, tendría altas consecuencias o efectos  o efecto sobre la entidad </t>
  </si>
  <si>
    <t xml:space="preserve">Si </t>
  </si>
  <si>
    <t xml:space="preserve">Si el hecho llegara a presentarse, tendría desastrosas consecuencias o efectos  o efecto sobre la entidad </t>
  </si>
  <si>
    <t xml:space="preserve">No </t>
  </si>
  <si>
    <t xml:space="preserve">RIESGO RESIDUAL </t>
  </si>
  <si>
    <t xml:space="preserve">Zona de Riesgo </t>
  </si>
  <si>
    <t xml:space="preserve">Accion de Tratamiento </t>
  </si>
  <si>
    <t xml:space="preserve">SOLIDEZ </t>
  </si>
  <si>
    <t xml:space="preserve">EL CONJUNTO DE CONTROLES DISMINUYE PROBABILIDAD </t>
  </si>
  <si>
    <t xml:space="preserve">EL CONJUNTO DE CONTROLES DISMINUYE EL IMPACTO </t>
  </si>
  <si>
    <t xml:space="preserve">Asumir el Riesgo </t>
  </si>
  <si>
    <t xml:space="preserve">NO </t>
  </si>
  <si>
    <t xml:space="preserve">SI </t>
  </si>
  <si>
    <t xml:space="preserve"> Asumir el riesgo, reducir el riesgo </t>
  </si>
  <si>
    <t>Débil</t>
  </si>
  <si>
    <t xml:space="preserve">Reducir el riesgo, evitar, compartir,  transferir </t>
  </si>
  <si>
    <t xml:space="preserve">MODERADO </t>
  </si>
  <si>
    <t xml:space="preserve"> Reducir el riesgo, evitar, compartir, transferir </t>
  </si>
  <si>
    <t xml:space="preserve">FUERTE </t>
  </si>
  <si>
    <t>VALOR PROBABILIDAD</t>
  </si>
  <si>
    <t>VALOR IMPACTO</t>
  </si>
  <si>
    <t>Rara Vez</t>
  </si>
  <si>
    <t>Fuerte</t>
  </si>
  <si>
    <t>Debil</t>
  </si>
  <si>
    <t>Para determinar el puntaje a disminuir en probabilidad e impacto tener en cuenta la siguiente tabla:</t>
  </si>
  <si>
    <t>Solidez del Conjunto de Controles</t>
  </si>
  <si>
    <t>Controles Disminuyen Probabilidad…</t>
  </si>
  <si>
    <t>Controles Disminuyen Impacto…</t>
  </si>
  <si>
    <t>Puntaje a Disminuir en Probabilidad</t>
  </si>
  <si>
    <t>Puntaje a Disminuir en Impacto</t>
  </si>
  <si>
    <t>Si se trata de un Riesgo de Corrupción, valorar según la tabla a continuación:</t>
  </si>
  <si>
    <t>Directamente</t>
  </si>
  <si>
    <t>Indirectamente</t>
  </si>
  <si>
    <t>No Disminuye</t>
  </si>
  <si>
    <t>No Aplica</t>
  </si>
  <si>
    <t>Residual</t>
  </si>
  <si>
    <t>Aceptar el riesgo</t>
  </si>
  <si>
    <t>Evaluación Integral</t>
  </si>
  <si>
    <t>TIPO DE CONTROL</t>
  </si>
  <si>
    <t>Preventivo</t>
  </si>
  <si>
    <t xml:space="preserve">ACCIÓN </t>
  </si>
  <si>
    <t>SOPORTE</t>
  </si>
  <si>
    <t xml:space="preserve">RESPONSABLE </t>
  </si>
  <si>
    <t xml:space="preserve">INDICADOR </t>
  </si>
  <si>
    <t xml:space="preserve">EFECTIVIDAD </t>
  </si>
  <si>
    <t>RESULTADO DEL INDICADOR</t>
  </si>
  <si>
    <t>MATERIALIZACIÓN DEL RIESGO</t>
  </si>
  <si>
    <t>PLAN DE MANEJO</t>
  </si>
  <si>
    <t>SE PRESENTÓ EL EVENTO?</t>
  </si>
  <si>
    <t>DESCRIPCIÓN DEL EVENTO</t>
  </si>
  <si>
    <t>DESCRIPCIÓN DEL AVANCE</t>
  </si>
  <si>
    <t>CONTROL</t>
  </si>
  <si>
    <t>¿El responsable tiene la autoridad y adecuada segregación  de funciones en la ejecución del control?</t>
  </si>
  <si>
    <t>Las actividades que se desarrollan en el control realmente  buscan por si sola prevenir o detectar las causas que  pueden dar origen al riesgo?</t>
  </si>
  <si>
    <t>¿La fuente de información que se utiliza en el desarrollo  del control es información confiable que permita mitigar el  riesgo?</t>
  </si>
  <si>
    <t>¿Las observaciones, desviaciones o diferencias  identificadas como resultados de la ejecución del control  son investigadas y resueltas de manera oportuna?</t>
  </si>
  <si>
    <t>¿Se deja evidencia o rastro de la ejecución del control, que  permita a cualquier tercero con la evidencia, llegar a la  misma conclusión?</t>
  </si>
  <si>
    <t>ASIGNACIÓN DEL RESPONSABLE</t>
  </si>
  <si>
    <t>SEGREGACIÓN Y AUTORIDAD DEL RESPONSABLE</t>
  </si>
  <si>
    <t>PERIODICIDAD</t>
  </si>
  <si>
    <t>PROPÓSITO</t>
  </si>
  <si>
    <t>CÓMO SE REALIZA LA ACTIVIDAD DE CONTROL</t>
  </si>
  <si>
    <t>QUÉ PASA CON LAS OBSERVACIONES O DESVIACIONES</t>
  </si>
  <si>
    <t>EVIDENCIA DE LA EJECUCIÓN DEL CONTROL</t>
  </si>
  <si>
    <t>DISEÑO DE CONTROL</t>
  </si>
  <si>
    <t>EJECUCIÓN DE CONTROL</t>
  </si>
  <si>
    <t>SOLIDEZ INDIVIDUAL</t>
  </si>
  <si>
    <t>SOLIDEZ DE CONJUNTO</t>
  </si>
  <si>
    <t>CONTROLES AYUDAN A DISMINUIR PROBABILIDAD</t>
  </si>
  <si>
    <t>CONTROLES AYUDAN A DISMINUIR IMPACTO</t>
  </si>
  <si>
    <t>MONITOREO Y SEGUIMIENTO PRIMER TRIMESTRE DE 2019</t>
  </si>
  <si>
    <t>MONITOREO Y SEGUIMIENTO CUARTO TRIMESTRE DE 2019</t>
  </si>
  <si>
    <t>MONITOREO Y SEGUIMIENTO TERCER TRIMESTRE DE 2019</t>
  </si>
  <si>
    <t>MONITOREO Y SEGUIMIENTO SEGUNDO TRIMESTRE DE 2019</t>
  </si>
  <si>
    <t>Opciones de tratamiento</t>
  </si>
  <si>
    <t>Estratégico</t>
  </si>
  <si>
    <t>PROCESOS</t>
  </si>
  <si>
    <t>Evaluación</t>
  </si>
  <si>
    <t>Misional</t>
  </si>
  <si>
    <t>Fortalecimiento de la Economía Popular - Alternativas Comerciales</t>
  </si>
  <si>
    <t>Fortalecimiento de la Economía Popular - Emprendimiento y Emprendimiento Social</t>
  </si>
  <si>
    <t xml:space="preserve">Gestión Contractual </t>
  </si>
  <si>
    <t>Gestión de Comunicaciones</t>
  </si>
  <si>
    <t>Gestión Recursos Financieros - Tesorería</t>
  </si>
  <si>
    <t>Gestión Recursos Financieros - Cartera</t>
  </si>
  <si>
    <t>Gestión Recursos Financieros - Contabilidad</t>
  </si>
  <si>
    <t>Gestión Recursos Financieros - Presupuesto</t>
  </si>
  <si>
    <t>Gestión Recursos Físicos - Almacén e Inventarios</t>
  </si>
  <si>
    <t>Gestión Recursos Físicos - Servicios Generales</t>
  </si>
  <si>
    <t>Gestión Recursos Físicos - Infraestructura</t>
  </si>
  <si>
    <t>Gestión del Talento Humano - Nómina</t>
  </si>
  <si>
    <t>Gestión del Talento Humano - Talento Humano</t>
  </si>
  <si>
    <t>Gestión del Talento Humano - SGSST</t>
  </si>
  <si>
    <t>Gestión Documental</t>
  </si>
  <si>
    <t xml:space="preserve">Gestión Jurídica </t>
  </si>
  <si>
    <t xml:space="preserve">Gestión para la Formación y Empleabilidad </t>
  </si>
  <si>
    <t>Gestión para la Soberanía, Seguridad Alimentaria y Nutricional</t>
  </si>
  <si>
    <t>Identificación, Caracterización y Registro de Población Sujeto de Atención</t>
  </si>
  <si>
    <t>Planeación Estratégica y Táctica</t>
  </si>
  <si>
    <t>Planeación Estratégica y Táctica - Riesgos Ambientales</t>
  </si>
  <si>
    <t>Servicio al Usuario</t>
  </si>
  <si>
    <t>Gestión de Seguridad de la Información y Recursos Tecnológicos</t>
  </si>
  <si>
    <t>Ejecución del control</t>
  </si>
  <si>
    <t>Tipo de control</t>
  </si>
  <si>
    <t>Detectivo</t>
  </si>
  <si>
    <t>31 de enero de 2019</t>
  </si>
  <si>
    <t>Elaboración del documento.</t>
  </si>
  <si>
    <t>Reducir, evitar o compartir el riesgo</t>
  </si>
  <si>
    <t>Control Interno Disciplinario</t>
  </si>
  <si>
    <t xml:space="preserve">MAPA DE RIESGOS DE CORRUPCIÓN 2019
INSTITUTO PARA LA ECONOMÍA SOCIAL - IPES </t>
  </si>
  <si>
    <t>Aceptar o reducir el riesgo</t>
  </si>
  <si>
    <t xml:space="preserve">EVIDENCIA </t>
  </si>
  <si>
    <t>PRIMERA LINEA DE DEFENSA</t>
  </si>
  <si>
    <t xml:space="preserve">SEGUIMIENTO </t>
  </si>
  <si>
    <t>AVANCE RESULTADO INDICADOR</t>
  </si>
  <si>
    <t>PRIMER CUATRIMESTRE
(30 DE ABRIL DE 2019)</t>
  </si>
  <si>
    <t>SEGUNDO  CUATRIMESTRE
(31 DE AGOSTO DE 2019)</t>
  </si>
  <si>
    <t>TERCER  CUATRIMESTRE
(31 DE DICIEMBRE DE 2019)</t>
  </si>
  <si>
    <t>TIPO DE RIESGO</t>
  </si>
  <si>
    <t>Estratégicos</t>
  </si>
  <si>
    <t>Gerenciales</t>
  </si>
  <si>
    <t xml:space="preserve">Operativos </t>
  </si>
  <si>
    <t xml:space="preserve">Financieros </t>
  </si>
  <si>
    <t>Tecnológicos</t>
  </si>
  <si>
    <t>Cumplimiento</t>
  </si>
  <si>
    <t>Imagen o reputacional</t>
  </si>
  <si>
    <t xml:space="preserve">Corrupción </t>
  </si>
  <si>
    <t xml:space="preserve">Seguridad digital </t>
  </si>
  <si>
    <t>Contar</t>
  </si>
  <si>
    <t>Riesgo 1</t>
  </si>
  <si>
    <t>DESCRIPCIÓN DEL RIESGO</t>
  </si>
  <si>
    <t xml:space="preserve">RIESGO </t>
  </si>
  <si>
    <t>ACCION U OMISIÓN</t>
  </si>
  <si>
    <t xml:space="preserve">USO DEL PODER </t>
  </si>
  <si>
    <t xml:space="preserve">DESVIAR LA GESTIÓN DE LO PÚBLICO </t>
  </si>
  <si>
    <t xml:space="preserve">BENEFICIO PRIVADO </t>
  </si>
  <si>
    <t xml:space="preserve">DEFINICIÓN DE RIESGO DE CORRUPCIÓN </t>
  </si>
  <si>
    <t>MAPA DE RIESGOS</t>
  </si>
  <si>
    <r>
      <rPr>
        <b/>
        <sz val="12"/>
        <rFont val="Calibri"/>
        <family val="2"/>
      </rPr>
      <t>Página</t>
    </r>
    <r>
      <rPr>
        <sz val="12"/>
        <rFont val="Calibri"/>
        <family val="2"/>
      </rPr>
      <t xml:space="preserve"> 1 de 6</t>
    </r>
  </si>
  <si>
    <t xml:space="preserve">Código: </t>
  </si>
  <si>
    <t>FR-01-PR-MEJ-05</t>
  </si>
  <si>
    <t>Versión:</t>
  </si>
  <si>
    <t>Fecha:</t>
  </si>
  <si>
    <t>Se analiza las amenzas y debilidades, teniendo en cuenta los objetivos estratégicos y de proceso de la entidad, a nivel de Contexto interno, externo y del Proceso.</t>
  </si>
  <si>
    <t>CONTEXTO ESTRATÉGICO DE LOS PROCESO</t>
  </si>
  <si>
    <t xml:space="preserve"> EXTERNOS</t>
  </si>
  <si>
    <t xml:space="preserve"> INTERNOS</t>
  </si>
  <si>
    <t>FACTORES</t>
  </si>
  <si>
    <t>AMENAZAS</t>
  </si>
  <si>
    <t>SITUACION DE RIESGO</t>
  </si>
  <si>
    <t>DEBILIDADES</t>
  </si>
  <si>
    <r>
      <t xml:space="preserve">Políticos
</t>
    </r>
    <r>
      <rPr>
        <sz val="14"/>
        <rFont val="Cambria"/>
        <family val="1"/>
        <scheme val="major"/>
      </rPr>
      <t>(Cambios de gobierno, legislación, políticas públicas, regulación).</t>
    </r>
  </si>
  <si>
    <r>
      <t xml:space="preserve">Estructura Organizacional
PERSONAS
</t>
    </r>
    <r>
      <rPr>
        <sz val="14"/>
        <rFont val="Cambria"/>
        <family val="1"/>
        <scheme val="major"/>
      </rPr>
      <t>(competencia del personal, disponibilidad del personal, seguridad y salud ocupacional).</t>
    </r>
  </si>
  <si>
    <r>
      <t xml:space="preserve">Objetivo del Proceso Proceso
DISEÑO DEL PROCESO: </t>
    </r>
    <r>
      <rPr>
        <sz val="14"/>
        <rFont val="Cambria"/>
        <family val="1"/>
        <scheme val="major"/>
      </rPr>
      <t>claridad en la descripción del alcance y objetivo del proceso.</t>
    </r>
  </si>
  <si>
    <r>
      <t xml:space="preserve">Sociales y Culturales
</t>
    </r>
    <r>
      <rPr>
        <sz val="14"/>
        <rFont val="Cambria"/>
        <family val="1"/>
        <scheme val="major"/>
      </rPr>
      <t>(demografía, responsabilidad social, orden público)</t>
    </r>
  </si>
  <si>
    <t>Funciones y Responsabilidades</t>
  </si>
  <si>
    <r>
      <t xml:space="preserve">Legales y reglamentarios
</t>
    </r>
    <r>
      <rPr>
        <sz val="14"/>
        <rFont val="Cambria"/>
        <family val="1"/>
        <scheme val="major"/>
      </rPr>
      <t>(Normatividad externa (leyes, decretos,
ordenanzas y acuerdos)</t>
    </r>
  </si>
  <si>
    <r>
      <t xml:space="preserve">Políticas, objetivos y estrategias implementadas
ESTRATÉGICOS
</t>
    </r>
    <r>
      <rPr>
        <sz val="14"/>
        <rFont val="Cambria"/>
        <family val="1"/>
        <scheme val="major"/>
      </rPr>
      <t>(direccionamiento estratégico, planeación institucional,liderazgo, trabajo en equipo).</t>
    </r>
  </si>
  <si>
    <r>
      <t xml:space="preserve">Interrelación con otros procesos
INTERACCIONES CON OTROS PROCESOS: </t>
    </r>
    <r>
      <rPr>
        <sz val="14"/>
        <rFont val="Cambria"/>
        <family val="1"/>
        <scheme val="major"/>
      </rPr>
      <t>relación precisa con otros procesos en cuanto a insumos, proveedores, productos, usuarios o clientes.</t>
    </r>
  </si>
  <si>
    <r>
      <t xml:space="preserve">Tecnológicos
</t>
    </r>
    <r>
      <rPr>
        <sz val="14"/>
        <rFont val="Cambria"/>
        <family val="1"/>
        <scheme val="major"/>
      </rPr>
      <t>(Avances en tecnología, acceso a sistemas de información
externos, gobierno en línea)</t>
    </r>
  </si>
  <si>
    <r>
      <t xml:space="preserve">Recursos y conocimientos con que se cuenta
FINANCIEROS
</t>
    </r>
    <r>
      <rPr>
        <sz val="14"/>
        <rFont val="Cambria"/>
        <family val="1"/>
        <scheme val="major"/>
      </rPr>
      <t>(presupuesto de funcionamiento, recursos de inversión, infraestructura, capacidad instalada).</t>
    </r>
  </si>
  <si>
    <r>
      <t xml:space="preserve">Procedimientos asociados
</t>
    </r>
    <r>
      <rPr>
        <sz val="14"/>
        <rFont val="Cambria"/>
        <family val="1"/>
        <scheme val="major"/>
      </rPr>
      <t>Pertinencia en los procedimientos que
desarrollan los procesos.</t>
    </r>
  </si>
  <si>
    <r>
      <t xml:space="preserve">Financieros
</t>
    </r>
    <r>
      <rPr>
        <sz val="14"/>
        <rFont val="Cambria"/>
        <family val="1"/>
        <scheme val="major"/>
      </rPr>
      <t>(Disponibilidad de capital, liquidez, mercados
financieros, desempleo, competencia.)</t>
    </r>
  </si>
  <si>
    <r>
      <t xml:space="preserve">Relaciones con las partes involucradas
COMUNICACIÓN INTERNA: </t>
    </r>
    <r>
      <rPr>
        <sz val="14"/>
        <rFont val="Cambria"/>
        <family val="1"/>
        <scheme val="major"/>
      </rPr>
      <t>canales utilizados y su efectividad, flujo de la información necesaria para el desarrollo de las operaciones.</t>
    </r>
  </si>
  <si>
    <r>
      <t xml:space="preserve">Responsable del proceso </t>
    </r>
    <r>
      <rPr>
        <sz val="14"/>
        <rFont val="Cambria"/>
        <family val="1"/>
        <scheme val="major"/>
      </rPr>
      <t>Grado de autoridad y responsabilidad de los funcionarios frente al proceso.</t>
    </r>
  </si>
  <si>
    <t>RIESGO</t>
  </si>
  <si>
    <t>Dirigir y coordinar la formulación, implementación y seguimiento de la Plataforma Estratégica de la Entidad  y los proyectos de inversión en el marco del Sistema Integrado de Gestión, en concordancia con las líneas de intervención y los programas del plan de desarrollo de la ciudad y las políticas del sector que formula la secretaría de desarrollo económico.</t>
  </si>
  <si>
    <t>Posibilidad de recibir o solicitar cualquier dadiva o beneficio a nombre propio o de terceros con el fin de manipular o alterar la información de los resultados alcanzados en los planes y proyectos institucionales.</t>
  </si>
  <si>
    <t>1. Falta de seguimiento a la implementación de políticas de seguridad de la información.
2. Falta de socialización de la normativa vigente.
3. Deficiencia en los controles para el manejo de la información de planes y proyectos institucionales.
4. Falta de conciencia de los funcionarios en la aplicación de los principios institucionales.</t>
  </si>
  <si>
    <t>1. Presentación de información inexacta, errónea o incompleta.
2. Pérdida de imagen y credibilidad institucional.
3.  Investigaciones penales, disciplinarias y fiscales.
4. Detrimento patrimonial.</t>
  </si>
  <si>
    <t xml:space="preserve">Los funcionarios y contratistas de la SDAE-Sistemas son responsables de divulgar y concientizar a los funcionarios de la Política de Seguridad de la Información y Resolución 259 del 2018 Actualización Manual de Seguridad y Privacidad de la Información del IPES y verificar su cumplimiento a través de los diferentes controles establecidos en la Declaración de Aplicabilidad. En caso de encontrar fallas o ausencia de la aplicación de los controles establecidos, se informa a través del formato incidentes de seguridad. Como evidencia la aplicación del Plan de Seguridad y Privacidad de la Información. </t>
  </si>
  <si>
    <t>Continuar con el monitoreo a la aplicación de los controles establecidos en la Declaración de Aplicabilidad.</t>
  </si>
  <si>
    <t>Reportes de Incidentes de seguridad</t>
  </si>
  <si>
    <t xml:space="preserve">Subdirección de Diseño y Análisis Estratégico </t>
  </si>
  <si>
    <t>(# de incidentes resueltos / # total de incidentes reportados) x 100</t>
  </si>
  <si>
    <t>Los responsables o lideres de cada proceso actualizan el normograma y socializan la normativa vigente en la aplicación del desarrollo de sus actividades o funciones. En caso de encontrar incumplimientos en la aplicación de los procedimientos definidos por la entidad definidos en el proceso de Gestión Jurídica. Como evidencia el normograma publicado en compartidos y en la página web de la entidad, correos masivos de la actualización de la normatividad y los procedimientos de la Gestión Jurídica.</t>
  </si>
  <si>
    <t>Verificar el cumplimiento de la aplicación de la normatividad de la ley 1712 de 2014.
Actualizar normograma cuando se identifique nueva normativa o se derogue.</t>
  </si>
  <si>
    <t>Matriz seguimiento página web
Normograma actualizado</t>
  </si>
  <si>
    <t>(# de seguimientos realizados / # de seguimientos programados) x 100
# de actualizaciones del normograma</t>
  </si>
  <si>
    <t>Los responsables de la SDAE-Planeación aplican los procedimientos establecidos para formulación, seguimiento y evaluación a los proyectos de inversión y realizan comités de autoevaluación de la gestión. En caso de encontrar inconsistencias se generan las acciones pertinentes y se actualizan los procedimientos que haya a lugar. Como evidencia las respectivas actas de comités de autoevaluación y documentación del proceso.</t>
  </si>
  <si>
    <t>Realizar comités de autoevaluación de la gestión.
Realizar seguimiento mensuales a las metas y planes de acción de la entidad.</t>
  </si>
  <si>
    <t>Actas de Comités
Metas y planes con seguimiento mensual y publicados</t>
  </si>
  <si>
    <t>(# de comités realizados / # de comités programados) x100
(# de seguimientos realizados / # de seguimientos programados) x 100</t>
  </si>
  <si>
    <t>Los profesionales de la Asesoría de Control Interno realizan auditorias internas con el identificar oportunidades de mejoras en los procesos. En caso de encontrar inconsistencias en la aplicación de los controles realizan las observaciones y hallazgos pertinentes. Como evidencia los informes de auditorias internas y los hallazgos encontrados.</t>
  </si>
  <si>
    <t>Atender las auditorias de la Asesoría de Control Interno en el marco del proceso de Planeación Estratégica y Táctica.</t>
  </si>
  <si>
    <t>Informes de auditorías</t>
  </si>
  <si>
    <t># de auditorias según Plan de Auditoria de Control Interno</t>
  </si>
  <si>
    <t>La SAF-Talento Humano socializa y realiza seguimiento a través de los gestores de integridad para garantizar la implementación del Código de Integridad donde se establecen los principios básicos, reglas, políticas y modelos de conducta de los funcionarios y contratistas de la entidad. En caso de encontrar incumplimientos por parte del servidor público informa a Control Interno Disciplinario para la aplicación de los procesos pertinentes. Como evidencia el Código de Integridad y las actas del Comité de Integridad.</t>
  </si>
  <si>
    <t>Participar en las socializaciones del Código de Integridad según convocatoria de Talento Humano.
Participación del delegado de la SDAE en los Comités de Integridad según convocatoria de la SAF.</t>
  </si>
  <si>
    <t>Actas de socializaciones
Actas de Comités de Integridad</t>
  </si>
  <si>
    <t># de socializaciones en las que participe
# de comités en los que participe</t>
  </si>
  <si>
    <t>Definir política, estrategias e instrumentos de comunicación interna y externa para promover y  divulgar el portafolio de servicios y la gestión de la entidad a la ciudadanía, con oportunidad, transparencia y eficacia, en el marco de los objetivos y metas institucionales.</t>
  </si>
  <si>
    <t>1. Posibilidad de recibir o solicitar cualquier dadiva o beneficio a nombre propio o de terceros con el fin de ocultar u omitir información de la entidad.</t>
  </si>
  <si>
    <t>1. Entrega de Información no confiable o extemporánea por las áreas.
2. Presiones indebidas por parte de terceros.</t>
  </si>
  <si>
    <t>1. Pérdida de imagen y de credibilidad institucional.
2. Investigaciones penales, disciplinarias y fiscales.
3. Detrimento patrimonial o pérdidas de recursos.</t>
  </si>
  <si>
    <t>El profesional de la Oficina Asesora de Comunicaciones cada vez que se radica una solicitud de apoyo o servicio de las áreas revisa que el Formato FO-039 Orden de apoyo o servicio este firmado por el subdirector y/o jefe de oficina asesora solicitante y que la fecha de solicitud sea acorde al día que se solicita el servicio, a través de los formatos radicados y la revisión con la información suministrada. En caso de encontrar inconsistencias o información faltante, se devuelve la orden de apoyo o servicio al área solicitante en físico para que se realicen los ajustes correspondientes para su divulgación. Como evidencia los respectivos  Formatos FO-039 Orden de apoyo o servicio.</t>
  </si>
  <si>
    <t xml:space="preserve">Revisar que la información que se recibe en la OAC esté avalada por el Subdirector y/o Jefe de Oficina Asesora y cumpla con los parámetros establecidos. </t>
  </si>
  <si>
    <t xml:space="preserve">FO-039 Orden de apoyo o servicio diligenciados </t>
  </si>
  <si>
    <t>Número de formatos diligenciados que cumplen los parámetros establecidos</t>
  </si>
  <si>
    <t>El Jefe de la Oficina Asesora de Comunicaciones cada vez que se radica una solicitud de apoyo o servicio evalúa la viabilidad y que cumpla con los parámetros establecidos de la solicitud, a través de los formatos radicados. En caso de no ser procedente, se informa al área solicitantes a través de memorandos. Como evidencia los respectivos formatos FO-039 Orden de apoyo o servicio y memorandos.</t>
  </si>
  <si>
    <t>Revisar la viabilidad de la solicitudes realizadas por las áreas.</t>
  </si>
  <si>
    <t>Memorandos radicados a las áreas</t>
  </si>
  <si>
    <t>Número de solicitudes viables</t>
  </si>
  <si>
    <t>El Jefe de la Oficina Asesora de Comunicaciones realiza seguimiento y revisión mensual al cumplimiento de actividades solicitadas mediante un informe de la gestión de la oficina. En caso de encontrar solicitudes no tramitadas realizará las observaciones y recomendaciones pertinentes. Como evidencia los respectivos informes.</t>
  </si>
  <si>
    <t>Realizar seguimiento al cumplimiento de actividades de la OAC.</t>
  </si>
  <si>
    <t>Formato de seguimiento de indicador diligenciado</t>
  </si>
  <si>
    <t>(# de actividades realizadas / # de actividades solicitadas) x 100</t>
  </si>
  <si>
    <t xml:space="preserve">Subdirección de Gestión, Redes Sociales e Informalidad
</t>
  </si>
  <si>
    <t>Brindar alternativas económicas transitorias reguladas en el espacio público y fuera de él, asesorar y acompañar las unidades e iniciativas productivas de la economía popular a través de la formulación de planes de negocio, fortalecimiento empresarial, el apalancamiento financiero con el fin de mejorar su productividad y calidad de vida de los beneficiarios.</t>
  </si>
  <si>
    <t>Posibilidad de recibir o solicitar cualquier dadiva o beneficio a nombre propio o de terceros con el fin de que las alternativas comerciales otorgadas por la SGRSI favorezcan a personas que no pertenecen a la población sujeto de atención del IPES.</t>
  </si>
  <si>
    <t>1. Desconocimiento del procedimiento de asignación de alternativas comerciales.
2. Falta de control en la aplicación de criterios de focalización en el proceso de asignación de las alternativas comerciales.
3. Errores en el ingreso de la información que alteran el índice de vulnerabilidad para la priorización en la asignación de alternativas comerciales.</t>
  </si>
  <si>
    <t>1. La población sujeta de atención de la Entidad no se beneficia de las alternativas comerciales.
2. Falta de igualdad de oportunidades para los potenciales beneficiarios en la asignación de los servicios del IPES.
3. Pérdida de imagen y de credibilidad institucional.
4. Demandas contra la entidad de poblaciones no favorecidas que cumpliendo los requisitos fueron excluidas por favorecimiento indebido de otros.
5. Investigaciones penales, disciplinarias y fiscales.
6. Detrimento patrimonial.</t>
  </si>
  <si>
    <t>El grupo de trabajo de Planeación de la SGRSI realiza socialización anual y cada vez que se presente alguna modificación del procedimiento para la asignación de alternativas comerciales a los grupos misionales de esta subdirección, con el propósito de concientizar sobre la responsabilidad que tienen todos los colaboradores en este proceso. En caso de que el procedimiento no sea implementado una vez que se ha socializado, se debe capacitar a los colaboradores de este proceso; dejando como evidencia, las planillas de asistencia  y/o actas de reunión.</t>
  </si>
  <si>
    <t>Realizar socializaciones del procedimiento para la asignación de alternativas comerciales a los grupos misionales de esta subdirección.</t>
  </si>
  <si>
    <t>Actas de socializaciones y/o planillas de asistencia</t>
  </si>
  <si>
    <t>Profesionales del Grupo de Planeación de la Subdirección de Gestión, Redes Sociales e Informalidad</t>
  </si>
  <si>
    <t xml:space="preserve">
(# de socializaciones realizadas / # de socializaciones programadas) x 100</t>
  </si>
  <si>
    <t xml:space="preserve">La meta de asiganaciones de alternativas comerciales es anual, para esto se establece una programación mensual de carácter dinamico, es decir, puede variar de acuerdo a las circunstancias. </t>
  </si>
  <si>
    <t>El grupo de trabajo Atención Integral del SGRSI cada vez que se realiza solicitud para la asignación de alternativas comerciales, verifica que la información suministrada por el ciudadano corresponda con los criterios de ingreso de la alternativa, a través del cruce de la información con bases de datos externas como RUAF, Catastro y Victimas del Conflicto. En caso de encontrar información faltante o inconsistencias, se le solicita al ciudadano a través de correo electrónico la información faltante o que aclare las inconsistencias. Como evidencia esta el documento estratégico DE-017 Criterios de Focalización y el correo electrónico.</t>
  </si>
  <si>
    <t>Elaborar e implementar el formato de Check List para verificar la aplicación de los criterios de focalización para los contratos nuevos a partir de la aprobación de este formato.</t>
  </si>
  <si>
    <t>Formato de Check List formalizado en la documentación del SIG</t>
  </si>
  <si>
    <t>(# de contratos con el Check List aplicado / # de contratos elaborados) x 100</t>
  </si>
  <si>
    <t>El grupo de trabajo Atención Integral del SGRSI revisa y verifica el componente de vulnerabilidad de los informes de intervención, para cada una de las jornadas realizadas.  Si una vez realizada esta revisión y verificación, se detecta que no fue efectiva, se le informa al responsable de la elaboración del informe para su corrección en la herramienta misional HEMI e informe respectivo. Quedando como evidencia el informe con las firmas de revisado  por los profesionales del grupo de Gestión Local y Atención Integral.</t>
  </si>
  <si>
    <t xml:space="preserve">Realizar socializaciones a los grupos misionales de esta subdirección del Procedimiento de Identificación, Caracterización y Registro de la Población Sujeto de Atención y el documento estratégico DE-034 Metodología para Medir el Índice de Vulnerabilidad del Vendedor informal. 
Realizar capacitación en  la herramienta misional -HEMI. </t>
  </si>
  <si>
    <t xml:space="preserve">Profesionales del Grupo de Atención Integral y Planeación de la Subdirección de Gestión, Redes Sociales e Informalidad
Subdirección de Diseño y Análisis Estratégico - Sistemas </t>
  </si>
  <si>
    <t>(# de socializaciones realizadas / # de socializaciones programadas) x 100</t>
  </si>
  <si>
    <t>Posibilidad de recibir o solicitar cualquier dadiva o beneficio a nombre propio o de terceros con el fin ingresar ciudadanos a las alternativas de emprendimiento sin el cumplimiento de los criterios de entrada.</t>
  </si>
  <si>
    <r>
      <t xml:space="preserve">
1. Desconocimiento  o falta de aplicación de los criterios de ingreso a las alternativas de emprendimiento.
2</t>
    </r>
    <r>
      <rPr>
        <sz val="11"/>
        <rFont val="Arial"/>
        <family val="2"/>
      </rPr>
      <t xml:space="preserve">. Presiones indebidas ejercidas por agentes internos o </t>
    </r>
    <r>
      <rPr>
        <sz val="11"/>
        <color theme="1"/>
        <rFont val="Arial"/>
        <family val="2"/>
      </rPr>
      <t xml:space="preserve">externos a la entidad  para beneficiar a cierta población o </t>
    </r>
    <r>
      <rPr>
        <sz val="11"/>
        <rFont val="Arial"/>
        <family val="2"/>
      </rPr>
      <t>personas.
3. Falta de conocimiento y/o experiencia del personal que gestiona las alternativas al interior del área.</t>
    </r>
  </si>
  <si>
    <t>1.  Pérdida de imagen y de credibilidad en la gestión de la Entidad y en el sector público.
2. Demandas contra la entidad por parte de ciudadanos no favorecidos que cumpliendo los requisitos fueron excluidas por favorecimiento indebido de otros.
3. Investigaciones penales, disciplinarias y fiscales.
4. Detrimento patrimonial.
5. Enriquecimiento ilícito de contratistas y/o servidores públicos.</t>
  </si>
  <si>
    <r>
      <t>Los profesionales de SESEC responsables de realizar el seguimiento de las personas que ingresan a las alternativas de emprendimiento, cada vez que se realice un</t>
    </r>
    <r>
      <rPr>
        <sz val="11"/>
        <rFont val="Arial"/>
        <family val="2"/>
      </rPr>
      <t>a solicitud a una alternativa de emprendimiento</t>
    </r>
    <r>
      <rPr>
        <sz val="11"/>
        <color theme="1"/>
        <rFont val="Arial"/>
        <family val="2"/>
      </rPr>
      <t>, verifican que la información suministrada por el ciudadano corresponda con los criterios de ingreso establecidos en el documento estratégico DE-017 Criterios de Focalización, a través de FO-426 Lista de chequeo criterios de entrada. En el caso de que se establezca que el usuario no tiene perfil o no cumple con el perfil emprendedor, se procede a referenciarlos a otros programas del IPES o  la entidad competente de acuerdo a su necesidad. Como evidencia los respectivas listas de chequeo y FO -068  cartas enviadas a los solicitantes.</t>
    </r>
  </si>
  <si>
    <t>Realizar capacitaciones a funcionarios y contratistas de la SESEC con relación a los criterios de focalización establecidos en el documento estratégico DE-017 y las herramientas de verificación  de dichos criterios.</t>
  </si>
  <si>
    <t>Listas de asistencia</t>
  </si>
  <si>
    <t>Subdirección Emprendimiento, Servicios Empresariales y Comercialización</t>
  </si>
  <si>
    <t>(# de capacitaciones realizadas / # de capacitaciones programadas) x 100</t>
  </si>
  <si>
    <t>La entidad informa en la página web a los ciudadanos que los trámites para el ingreso de las alternativas de emprendimiento y emprendimiento social no generan costo alguno, al igual en los folletos informativos de la alternativa de emprendimiento social se comunica que los costos de implementación de las unidades productivas es asumido por el IPES. En caso de que se presenten situaciones de corrupción deben informarlo a la entidad. Como evidencia la información publicada en la página web de la entidad y los folletos informativos de la alternativa de emprendimiento social.</t>
  </si>
  <si>
    <t>Realizar seguimiento periódico de la información publicada en la página web de la entidad y los folletos informativos de la alternativa de emprendimiento social.</t>
  </si>
  <si>
    <t>Pagina web actualizada y folletos informativos</t>
  </si>
  <si>
    <t>(# de revisiones de actualización página web realizadas / # de revisiones de actualización página web programadas) x 100</t>
  </si>
  <si>
    <t>El equipo profesional de SESEC realiza comités de autoevaluación en los cuales se retroalimenta a los profesionales asignados, sobre la gestión realizada, cumplimiento de metas y resultados obtenidos, para con ello fortalecer el conocimiento y experiencia del personal. En caso de encontrar novedades se realiza las observaciones y recomendaciones pertinentes. Como evidencia la respectivas actas de comités de autoevaluación.</t>
  </si>
  <si>
    <t>Realizar seguimiento a la gestión a través de comités de autoevaluación con el equipo SESEC.</t>
  </si>
  <si>
    <t>Actas de comités de autoevaluación</t>
  </si>
  <si>
    <t>(# de comités de autoevaluación realizados / # de comités de autoevaluación programados) x 100</t>
  </si>
  <si>
    <t>Destinación de recursos con fines diferentes  a los establecidos en las alternativas y actividades de emprendimiento promovidas por la entidad.</t>
  </si>
  <si>
    <t xml:space="preserve">
1. Falta de cumplimiento de controles contemplados en el procedimiento de contratación.
2. Presiones indebidas.</t>
  </si>
  <si>
    <t>1. Incumplimiento de la misión de la entidad.  
2. Insatisfacción de la población objeto de atención. 
3. Pérdida de imagen y de credibilidad institucional.
4. Demandas contra la entidad.
5. Detrimento patrimonial.
6. Enriquecimiento ilícito de contratistas y/o servidores públicos.</t>
  </si>
  <si>
    <t>Los responsables de apoyo a la supervisión deberán velar por el cumplimiento de obligaciones, productos y metas de los contratos suscritos con la Subdirección mediante informes, actas,  productos de conformidad a las especificaciones técnicas estipuladas y de acuerdo a los procedimientos establecidos por la entidad. En caso de encontrar incumplimiento contractual, se requiere al contratista mediante oficios para tomar las medidas pertinentes. Como evidencia los procedimientos de gestión contractual, los informes de ejecución, productos y los oficios enviados.</t>
  </si>
  <si>
    <t>Revisión de los informes financieros y técnicos enviados por los operadores contratados por el IPES.</t>
  </si>
  <si>
    <t>Informes, actas, productos listados de asistencia</t>
  </si>
  <si>
    <t>(#  de informes revisados / #  de  informes programados) x 100</t>
  </si>
  <si>
    <t>El equipo profesional de SESEC realiza comités técnicos correspondientes a cada proceso, con el fin de realizar seguimiento  permanente a la ejecución de los contratos así como de la población beneficiaria de los mismos. En caso de encontrar inconsistencias en alguna de las etapas del proceso de contratación se realizarán las recomendaciones pertinentes. Como evidencia la respectivas actas de comités técnicos.</t>
  </si>
  <si>
    <t>Administrar el Sistema Distrital de Plazas de Mercado con el fin de suministrar los productos básicos de consumo doméstico (canasta básica familiar) en condiciones óptimas de calidad, costos, accesibilidad, oportunidad y confianza en el marco de las normas sanitarias y ambientales vigentes.</t>
  </si>
  <si>
    <t>Posibilidad de recibir o solicitar cualquier dadiva o beneficio a nombre propio o de terceros con el fin de ingresar comerciantes a las plazas de mercado sin el cumplimiento de los criterios de entrada.</t>
  </si>
  <si>
    <t xml:space="preserve">1. Entrega de información no confiable o falsa por parte de los ciudadanos para ingresar a las plazas de mercado.
2. Falta de soporte que evidencie la consulta del estado de cartera de un posible candidato.
3. Presiones indebidas ejercidas por agentes internos o externos a la entidad  para beneficiar a cierta población o personas.
</t>
  </si>
  <si>
    <t>1.  Pérdida de imagen y de credibilidad institucional.
2. Investigaciones penales, disciplinarias y fiscales.
3. Detrimento patrimonial.</t>
  </si>
  <si>
    <t>El gerente de la plaza de mercado y/o profesional del equipo jurídico de SESEC, cada vez que se reciba una solicitud de ingreso de un comerciante a las plazas de mercado, verifica que la información suministrada por el ciudadano(a) corresponda con los requisitos establecidos en la Resolución 018 de 2017 a través del FO-557 Hoja de Vida del Comerciante y FO-580  Hoja de Control Contrato Plazas de Mercado. En caso de encontrar información faltante o inconsistente, se comunica telefónicamente con el solicitante en forma directa (para solicitante nuevo) o través del gerente de la plaza para requerir el ajuste de la información; si el solicitante no allega lo requerido se le devuelve la carpeta. Como evidencia queda el respectivo oficio con que se remite el expediente.</t>
  </si>
  <si>
    <t>Realizar capacitaciones al equipo jurídico y gerentes de plazas de mercado con relación a la aplicación de criterios de asignación con base en una lista que contenga las características que debe cumplir cada uno de los soportes (tiempo de vigencia, entidad autorizada para expedir un certificado, entre otros).</t>
  </si>
  <si>
    <t>El abogado el equipo jurídico de SESEC cada vez que se reciba una solicitud de ingreso de un comerciante a las plazas de mercado, verifica el estado de cartera del solicitante con el IPES en la base de datos de cartera por edades que emite el área de cartera de SAF. En caso de encontrar deuda a caso del solicitante, se notifica al equipo de coordinación de plazas y se solicita la cancelación de la deuda a través de correo electrónico. Como evidencia la base de datos de cartera por edades y los respectivos correos electrónicos.</t>
  </si>
  <si>
    <t>Realizar sensibilizaciones al equipo jurídico y gerentes de plazas de mercado con relación a los soportes de la consulta de estado de cartera criterios.</t>
  </si>
  <si>
    <t>Listas de asistencia, presentaciones en power point y registro fotográfico</t>
  </si>
  <si>
    <t>(# de sensibilizaciones realizadas / # de sensibilizaciones programadas) x 100</t>
  </si>
  <si>
    <t>SESEC publicará en cada una de las plazas comunicado para los comerciantes informando que cualquier trámite no genera costo alguno, que los funcionarios no están autorizados a recibir dinero y que en todo  caso, deben denunciar situaciones de corrupción que puedan presentarse en la plaza (articulación con Control disciplinario- SAF). Como evidencia las comunicaciones enviadas.</t>
  </si>
  <si>
    <t xml:space="preserve">Elaborar y publicar comunicados en cada una de las plazas de mercado. </t>
  </si>
  <si>
    <t>Comunicados publicados</t>
  </si>
  <si>
    <t>(# de comunicados publicados  / # comunicados programados) x 100</t>
  </si>
  <si>
    <t>Posibilidad de recibir o solicitar cualquier dadiva o beneficio a nombre propio o de terceros con el fin de reportar una información  inadecuada o eliminar datos de  los comerciantes del listado que se entrega al Área de cartera para emitir la facturación respectiva.</t>
  </si>
  <si>
    <t xml:space="preserve">
1. La Entidad no cuenta con un área de facturación y un sistema de soporte tecnológico que permita realizar un seguimiento a los cambios y / o novedades  en la facturación.
2. Presiones indebidas ejercidas por agentes internos o externos a la entidad.</t>
  </si>
  <si>
    <t>1. Detrimento patrimonial, pérdida de recursos económicos o aumento de la cartera.
2. Pérdida de imagen y de credibilidad institucional.
3. Investigaciones penales, fiscales y disciplinarias.</t>
  </si>
  <si>
    <t>La Subdirectora de SESEC solicitará a la alta dirección, la conformación de un área de facturación independiente de la SESEC para evitar conflicto de intereses, a través de memorando interno o en comité directivo luego de mesas de trabajo con las áreas involucradas. Como evidencia las actas de mesa de trabajo y memorando interno.</t>
  </si>
  <si>
    <t>Solicitar mesas de trabajo a las áreas involucradas.</t>
  </si>
  <si>
    <t>Memorandos internos</t>
  </si>
  <si>
    <t>Subdirección de Emprendimiento, Servicios Empresariales y Comercialización -Subdirección Administrativa y Financiera</t>
  </si>
  <si>
    <t># de solicitud de mesas de trabajo</t>
  </si>
  <si>
    <t>El profesional de apoyo administrativo de SESEC verifica que el número de comerciantes reportado en el listado para facturación suministrado por el gerente de la plaza coincida con el número de puestos ocupados en dicha plaza y que las novedades reportadas en dicho listado cuenten con los correspondientes soportes. En caso de encontrar inconsistencias o información faltante, se hará un requerimiento por escrito al gerente de la plaza respectivo. Como evidencia  en visita trimestral a las plazas, se verificarán los listados para facturación con los soportes correspondientes, en comparación con la ocupación.</t>
  </si>
  <si>
    <t>Realizar talleres de sensibilización a los gerentes de las plazas de mercado.</t>
  </si>
  <si>
    <t xml:space="preserve">Actas de sensibilización </t>
  </si>
  <si>
    <t>(# de talleres de sensibilización realizados / # de talleres de sensibilización programados) x 100</t>
  </si>
  <si>
    <t>Fortalecer las competencias laborales generales y específicas de las personas que ejercen actividades de la economía informal,  que les facilite su inserción en el sistema productivo de la ciudad.</t>
  </si>
  <si>
    <t>Posibilidad de incluir ciudadanos en los servicios de formación y orientación para el empleo, que han sido contratados con recursos del proyecto de inversión, sin el que cumplimiento de los criterios de focalización.</t>
  </si>
  <si>
    <t>1. Desconocimiento  de los criterios de focalización para acceder a los servicios de Formación y Orientación para el Empleo o presiones indebidas ejercidas por agentes internos o externos a la entidad.</t>
  </si>
  <si>
    <t>1. Acceso de personas a los servicios sin el cumplimiento de los criterios establecidos.
2. Pérdida de la imagen institucional.
3. Pérdida de confianza en lo público.
4. Investigaciones disciplinarias.</t>
  </si>
  <si>
    <t>El profesional designado(a) por La (El) Subdirector(a) para realizar el seguimiento de las personas que ingresan a los procesos de capacitación,  cada vez que se realice la actividad de perfilación, verificará que la información suministrada por el ciudadano(a) corresponda con los requisitos establecidos, extractando la información directamente de la herramienta misional - HEMI, y validando la información concerniente a la tenencia de vivienda en Bogotá, asignación de pensión y servicio de salud, a través de los portales de UAE de Catastro Distrital,  ruaf.sispro.gov.co,appb.saludcapital.gov.co/Comprobadordederechos/Consulta.aspx.  En caso de que el ciudadano(a) no cumpla con los criterios de focalización se procederá a informarle verbalmente de manera inmediata el no ingreso a los servicios. Como evidencia se encuentra toda la información socioeconómica de los ciudadanos que accedieron al servicio registrada en HEMI.</t>
  </si>
  <si>
    <t>Capacitar al talento humano de la SFE con relación a los criterios de focalización establecidos en el documento estratégico DE-017 y las herramientas de verificación  de dichos criterios.</t>
  </si>
  <si>
    <t>(# de capacitaciones realizadas / # de capacitaciones programadas) x 100
(3 capacitaciones al año
Entre febrero y noviembre)</t>
  </si>
  <si>
    <t>Gestión Contractual</t>
  </si>
  <si>
    <t>Asesorar y adelantar  la gestión contractual de la entidad con el fin de adquirir bienes y servicios conforme a las disposiciones legales vigentes</t>
  </si>
  <si>
    <t>Posibilidad de recibir o solicitar cualquier dadiva o beneficio a nombre propio o de terceros con el fin de celebrar un contrato.</t>
  </si>
  <si>
    <t>1. Debilidades en la etapa de planeación, que faciliten la inclusión en los estudios y documentos previos requisitos orientados a favorecer un proponente.
2. Presiones indebidas.</t>
  </si>
  <si>
    <t>1. Pérdida de imagen institucional.
2. Demandas contra la entidad.
3. Incumplimiento por parte del contratista en el objeto contratado. 
3. Investigaciones penales, disciplinarias y fiscales.
4. Detrimento patrimonial.
5. Enriquecimiento ilícito de contratistas y/o servidores públicos.</t>
  </si>
  <si>
    <t>Los profesionales de contratación cada vez que se va a realizar un contrato, verifican que la información suministrada por las áreas solicitantes corresponda con los requisitos establecidos de contratación, a través de una lista de chequeo donde están los requisitos de información y la revisión con la información suministrada. En caso de encontrar información faltante, se requiere a las áreas solicitantes a través de correo para el suministro de la información y poder continuar con el proceso de contratación. Como evidencia la respectiva lista de chequeo diligenciada y correos solicitando la información faltante en los casos que aplique.</t>
  </si>
  <si>
    <t>Realizar capacitaciones a funcionarios y contratistas en la elaboración de estudios y documentos previos, supervisión y liquidación de contratos.</t>
  </si>
  <si>
    <t>Actas de capacitación, Circulares recordando cumplimiento funciones supervisores.</t>
  </si>
  <si>
    <t>La Entidad lleva a cabo el Comité de Contratación presidido por la Directora General mediante el cual se realiza el seguimiento a los procesos de contratación de conformidad con lo dispuesto en la Resolución 570 de 2012. En caso de encontrar inconsistencias en alguna de las etapas del proceso de contratación se realizarán las recomendaciones pertinentes. Como evidencia la respectivas actas de comité de contratación.</t>
  </si>
  <si>
    <t>Iniciar la investigación disciplinaria, fiscal o remitir a las instancias  correspondientes para el proceso penal cuando sea procedente.</t>
  </si>
  <si>
    <t>Comunicación iniciando o remitiendo  investigación</t>
  </si>
  <si>
    <t># de casos de favorecimiento presentados</t>
  </si>
  <si>
    <t>Prevenir, evitar y gestionar el daño antijurídico a través de la asesoría, representación y acompañamiento a todos los procesos de la entidad, en cumplimiento de las normas constitucionales y legales vigentes.</t>
  </si>
  <si>
    <t>Posibilidad de recibir o solicitar cualquier dadiva o beneficio a nombre propio o de terceros con el fin de realizar una deficiente función de defensa judicial y conceptualización.</t>
  </si>
  <si>
    <t>1. Debilidades en la gestión misional y de apoyo. Res. No.202 de 2018. Debilidades en la defensa judicial y conceptualización técnica.
2. Presiones indebidas.</t>
  </si>
  <si>
    <t>1. Pérdida de imagen y de credibilidad institucional.
2. Demandas contra la entidad.
3. Investigaciones penales, disciplinarias y fiscales.
4. Detrimento patrimonial o pérdida de recursos de la entidad.
5. Enriquecimiento ilícito de contratistas y/o servidores públicos.</t>
  </si>
  <si>
    <t>La Subdirectora Jurídica y de Contratación a partir del Manual de Defensa Judicial realiza sensibilizaciones a las áreas sobre la importancia de la prevención del daño antijurídico y realiza la supervisión a la gestión de los profesionales que adelantan la defensa judicial y asesoría jurídica, a través de la vigilancia de procesos judiciales mediante el FO-588 y la revisión de los conceptos emitidos por los profesionales, en materia de asesoría jurídica mediante la aprobación del FO-068 y FO-069. En caso de encontrar inconsistencias, los requerirá mediante correo electrónico para realizar los debidos ajustes en la defensa. Como evidencia los respectivos formatos, en los mismos documentos y correos electrónicos.</t>
  </si>
  <si>
    <t>Realizar seguimiento a la gestión de los abogados de defensa judicial.</t>
  </si>
  <si>
    <t>Índice de seguimiento a los tiempos de radicación de procesos y gestiones de subsanación</t>
  </si>
  <si>
    <t>La Entidad lleva a cabo el Comité de Conciliación presidido por la Directora General mediante el cual se realiza el seguimiento a las estrategias de defensa judicial y los procesos, de conformidad con lo dispuesto en la Resolución 200 de 2018. En caso de encontrar inconsistencias en la defensa judicial se realizarán las recomendaciones pertinentes. Como evidencia la respectivas actas de comité de conciliación.</t>
  </si>
  <si>
    <t>Realizar vigilancia semanal a los procesos judiciales.</t>
  </si>
  <si>
    <t>FO-588 diligenciado</t>
  </si>
  <si>
    <t>Número de procesos judiciales con seguimiento jurídico</t>
  </si>
  <si>
    <t>Garantizar el buen manejo del erario público, a partir de la custodia y administración eficiente de los recursos   financieros, de tal forma que permitan  satisfacer las necesidades de inversión y funcionamiento requeridas por la Entidad para el cumplimiento de su misión institucional.</t>
  </si>
  <si>
    <t>1. Posibilidad de recibir o solicitar cualquier dadiva o beneficio a nombre propio o de terceros con el fin de tramitar un pago  de manera inadecuada.</t>
  </si>
  <si>
    <t xml:space="preserve">1. Manipulación de registros en el PAC.
2. Falta  de soportes documentales o requisitos para realizar los pagos.
3. Falta de controles en el manejo de efectivo. 
4. Tráfico de influencias. (Desconocimiento o falta de pericia, presiones jerárquicas).
</t>
  </si>
  <si>
    <r>
      <t xml:space="preserve">1. Detrimento o pérdida de recursos de la entidad por multas y sanciones.
2. Pérdida de imagen institucional
</t>
    </r>
    <r>
      <rPr>
        <sz val="11"/>
        <rFont val="Arial"/>
        <family val="2"/>
      </rPr>
      <t>3. Perdida de recursos de la entidad por apropiación de terceros.</t>
    </r>
    <r>
      <rPr>
        <sz val="11"/>
        <color theme="1"/>
        <rFont val="Arial"/>
        <family val="2"/>
      </rPr>
      <t xml:space="preserve">
4. Investigaciones penales, fiscales y disciplinarias.</t>
    </r>
  </si>
  <si>
    <t>El tesorero, profesional del grupo de trabajo y personal de apoyo  de tesorería elaboran bimestralmente la base que contiene los datos de los compromisos presupuestales que se tienen a la fecha, de manera que se reprogramen los pagos de los dos meses siguientes; en caso de que sea necesario realizar una programación adicional por que no se encuentre en el PAC se debe adelantar acorde a lo establecido en el  PR-020 Programación del PAC; dejando como evidencia el PAC en el Aplicativo SISPAC.</t>
  </si>
  <si>
    <t>Elaboración del PAC bimensual.</t>
  </si>
  <si>
    <t>PAC</t>
  </si>
  <si>
    <t>Subdirección Administrativa y Financiera - Tesorería</t>
  </si>
  <si>
    <t>PAC elaborado</t>
  </si>
  <si>
    <t xml:space="preserve">Se recomienda a los responsables de reprogramar el PAC que hagan una adecuada programación teniendo en cuenta todos los compromisos adquiridos para el pago de los siguientes dos meses.  </t>
  </si>
  <si>
    <t>El tesorero, profesional del grupo de trabajo y personal de apoyo  de tesorería revisan que las obligaciones a pagar, dentro de los plazos establecidos por la Subdirección Administrativa y Financiera y los cronogramas de la SDH, tengan todos los documentos soporte y firmas correspondientes de acuerdo al PR-018 Cancelación de Obligaciones; en caso de que las cuentas o pagos a realizar no cuenten con los respectivos soportes son regresadas al área gestora por medio del formato  FO-313 Devolución de Cuentas, que queda como evidencia.</t>
  </si>
  <si>
    <t>Emitir y  socializar circular donde se establecen las fechas de recibo de cuentas de proveedores y contratistas.</t>
  </si>
  <si>
    <t xml:space="preserve">Circular </t>
  </si>
  <si>
    <t>Circular emitida y socializada</t>
  </si>
  <si>
    <t xml:space="preserve">Se realiza recomendación a las áreas que radiquen las cuentas en los plazos establecidos, mas aún tratándose de valores altos que ameritan una mayor revisión por parte de la SAF, con el fin de evitar errores y retrasos en los pagos. Adicionalmente, la radicación de cuentas tardías ocasiona demoras en la reprogramación del PAC del siguiente mes. </t>
  </si>
  <si>
    <t>El funcionario responsable del recaudo por ventanilla verifica diariamente la relación de los ingresos contra el aplicativo Goobi, diligenciando el formato Relación de Ingresos, el formato Arqueo Diario de Ventanilla,  reportando y entregando al tesorero(a) los dineros y formatos resultantes de la operación del día y procede a diligenciar el formato Entregas Diarias de Recaudo por Ventanilla. En caso de encontrar inconsistencias se realiza una revisión de las operaciones del día contra el conteo del efectivo.. Como evidencia los respectivos formatos: FO- 156 Relación de Ingresos, FO-667 Arqueo Diario de Ventanilla.</t>
  </si>
  <si>
    <t xml:space="preserve">Diligenciamiento diario de formato  FO-668 Entregas Diarias de Recaudo por Ventanilla, posterior a la revisión del efectivo contra los formatos de reporte. </t>
  </si>
  <si>
    <t>FO-668 Entregas Diarias de Recaudo Por Ventanilla</t>
  </si>
  <si>
    <t>(# de reportes de recaudo / # planillas diligenciadas) x 100</t>
  </si>
  <si>
    <t>La Entidad llevará a cabo el comité de sostenibilidad contable,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sostenibilidad contable.</t>
  </si>
  <si>
    <t>Realizar comités de sostenibilidad contable.</t>
  </si>
  <si>
    <t>Actas de comités</t>
  </si>
  <si>
    <t>(# de comités realizados/ # de comités programados) x 100</t>
  </si>
  <si>
    <t>Posibilidad de recibir o solicitar cualquier dadiva o beneficio a nombre propio o de terceros con el fin de modificar los estados de deuda de cartera.</t>
  </si>
  <si>
    <t>1. Captación ilegal por parte de servidores del IPES en contacto con los vendedores informales y comerciantes de plaza.
2. Presiones indebidas por parte de terceros.
3. Alteración de información de cartera.</t>
  </si>
  <si>
    <t>1. Detrimento patrimonial, pérdida de recursos económicos o aumento de la cartera.
2. Pérdida de imagen institucional.
3. Investigaciones penales, fiscales y disciplinarias.</t>
  </si>
  <si>
    <t>El profesional de cartera adelanta el proceso de cobro persuasivo, el cual es reportado mediante soportes de registro de jornadas de cobro persuasivo y visitas personalizadas en forma permanente,  con el fin de realizar la recuperación de cartera. Como evidencia quedan los soportes de jornadas y actas de visita.</t>
  </si>
  <si>
    <t>Realización de controles mensuales a las planillas de cobro respecto de los saldos reportados del mes anterior.</t>
  </si>
  <si>
    <t>Planillas de cobro  respecto de los saldos reportados del mes anterior</t>
  </si>
  <si>
    <t>Subdirección Administrativa y Financiera - Cartera</t>
  </si>
  <si>
    <t>(# controles mensuales a las planillas de cobro respecto de los saldos reportados del mes anterior / # controles a realizar en el año) x 100</t>
  </si>
  <si>
    <t>La Entidad llevará a cabo el Comités de cartera,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cartera.</t>
  </si>
  <si>
    <t>Advertir a los beneficiarios que los puntos de recaudo son los bancos autorizados, la ventanilla del IPES y las jornadas de recaudo autorizadas.</t>
  </si>
  <si>
    <t>Evidencias de socialización de convenios</t>
  </si>
  <si>
    <t>La manipulación de las bases de datos de cartera se restringen a través de permisos específicos en cabeza del Profesional de cartera y se mantiene la trazabilidad de las  modificaciones en el aplicativo Goobi. En caso de observar anomalías se realiza el seguimiento e identificación y de ser necesario se corrigen e informan a Control Interno Disciplinario o los entes de control e investigación pertinentes.</t>
  </si>
  <si>
    <t>Restringir el acceso a la información a usuarios específicos con actividades de cartera.</t>
  </si>
  <si>
    <t>Permisos de acceso</t>
  </si>
  <si>
    <t>Tabla de control de acceso</t>
  </si>
  <si>
    <t>Posibilidad de recibir o solicitar cualquier dadiva o beneficio a nombre propio o de terceros con el fin de adulterar, manipular o duplicar soportes y requisitos contables de la entidad.</t>
  </si>
  <si>
    <t xml:space="preserve">1. Registro de transacciones no reales y sin los soportes idóneos.
2. Presiones indebidas a servidores por parte de terceros. </t>
  </si>
  <si>
    <t>1. Detrimento patrimonial o pérdida de recursos económicos. 
2. Pérdida de imagen institucional.
3. Investigaciones penales, fiscales y disciplinarias.</t>
  </si>
  <si>
    <t>El profesional de contabilidad verifica las conciliaciones de la información de las demás áreas que alimentan el proceso contable, conforme con el procedimiento PR-022 Preparación de Los Estados Financieros y los instructivos IN-063 Conciliación Convenios Recursos Recibidos, IN-064 Convenios Conciliación Convenios Entregados, IN-065 Conciliación  Contabilidad Cartera, IN-066 Conciliación  Contabilidad Inventarios, IN-067 Conciliación SIPROJ. En caso de encontrar diferencias de información en las conciliaciones entre áreas, solicita soportes y justificación. Como evidencia quedan las conciliaciones y los estados financieros del Instituto.</t>
  </si>
  <si>
    <t>Conciliar los pagos realizados mensualmente con la información reportada por las áreas.</t>
  </si>
  <si>
    <t>Conciliaciones realizadas</t>
  </si>
  <si>
    <t>Subdirección Administrativa y Financiera - Contabilidad</t>
  </si>
  <si>
    <t>(# de conciliaciones revisadas/  # conciliaciones totales recibidas) x 100</t>
  </si>
  <si>
    <t xml:space="preserve">El área de tesorería envia mensualmente a las áreas antes del cierre de OPGET (aplicativo de la Secretaría de Hacienda donde se solicitan los recursos de transferencia), la relación de las cuentas que fueron programadas en el PAC  y a la fecha no han sido radicadas en tesorería, para que tomen las medidas del caso. </t>
  </si>
  <si>
    <t>Gestionar y administrar los recursos destinados a la construcción, mantenimiento, aseo de instalaciones, suministro de bienes y mobiliario  de la entidad; efectuar  la supervisión, el control  de las intervenciones en la infraestructura fija y semiestacionaria, conforme a las normas  vigentes; realizando la custodia, administración y protección del inventario de bienes muebles e inmuebles a cargo o de propiedad del Instituto para apoyar el desarrollo de las actividades encaminadas al cumplimiento de su misión.</t>
  </si>
  <si>
    <t>Posibilidad de recibir o solicitar cualquier dadiva o beneficio a nombre propio o de terceros con el fin de generar pérdida de bienes o recursos físicos de la entidad.</t>
  </si>
  <si>
    <r>
      <t>1. Falta de controles en el registro y seguimiento a los inventarios de la entidad.</t>
    </r>
    <r>
      <rPr>
        <sz val="11"/>
        <color theme="1"/>
        <rFont val="Arial"/>
        <family val="2"/>
      </rPr>
      <t xml:space="preserve">
2. Presiones indebidas a servidores por parte de terceros. </t>
    </r>
    <r>
      <rPr>
        <sz val="11"/>
        <color rgb="FFFF0000"/>
        <rFont val="Arial"/>
        <family val="2"/>
      </rPr>
      <t xml:space="preserve"> </t>
    </r>
  </si>
  <si>
    <t>El Almacenista, profesional o apoyo de Almacén realizan tomas de inventarios general y aleatorios, con propósito de evidenciar la pérdida o falta de registro de bienes muebles e inmuebles; en caso de encontrar bienes faltantes se adelanta el proceso de investigación y determinación de responsables, si se evidencia falta de registro se realiza la inclusión en el inventario. Como evidencia quedan los formatos FO-430 Toma Física de Inventarios.</t>
  </si>
  <si>
    <t>Realizar inventarios de los bienes en forma periódica.</t>
  </si>
  <si>
    <t>Inventario periódico</t>
  </si>
  <si>
    <t>Subdirección Administrativa y Financiera - Almacén e Inventarios</t>
  </si>
  <si>
    <t>(# de inventarios realizados / # de inventarios programados) x 100</t>
  </si>
  <si>
    <t>La Entidad llevará a cabo el comité de sostenibilidad contable,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sostenibilidad contable.</t>
  </si>
  <si>
    <t>Gestionar la vinculación, evaluación y retiro del personal de planta de la entidad, desarrollar  actividades encaminadas al fortalecimiento continuo de las competencias, mejoramiento del clima organizacional, la integridad, bienestar, seguridad y salud en el trabajo, reconocer los derechos laborales, promover los valores y principios éticos; con el propósito de tener servidores íntegros y comprometidos con la misión, visión y objetivos institucionales y de la administración distrital.</t>
  </si>
  <si>
    <t>Posibilidad de recibir o solicitar cualquier dadiva o beneficio a nombre propio o de terceros con el fin de vinculación de personas naturales o jurídicas que no cumple con los requisitos para el desempeño de las funciones u obligaciones establecidas.</t>
  </si>
  <si>
    <t xml:space="preserve">1. Incumplimiento de los procedimientos establecidos para la vinculación del personal.
2. Presentación de documentos falsos.
3. Incumplimiento de los procedimientos establecidos para la vinculación de terceros.
</t>
  </si>
  <si>
    <t>1. Reprocesos.
2. Pérdida de imagen y credibilidad institucional.
3. Investigaciones penales, fiscales y disciplinarias.</t>
  </si>
  <si>
    <t>El profesional de Talento Humano cada vez que se vincula una persona por concurso de mérito, en cumplimiento de la normatividad vigente y del PR-151 Procedimiento Selección, Vinculación, Desvinculación del personal de planta, verifica los documentos que debe aportar la persona a vincular, a través del formato FO-099 Verificación de Requisitos; en caso de encontrar documentos faltantes o inconsistencias en al información se solicita que se allegue la documentación necesaria, dejando como trazabilidad los respectivos formatos FO-099 Verificación de requisitos y correos o memorandos solicitando la información faltante en los casos que aplique.</t>
  </si>
  <si>
    <t>Modificar la lista de chequeo de revisión de documentos de forma que se incluya una declaratoria de que los documentos aportados por la persona a vincular son verídicos.</t>
  </si>
  <si>
    <t>Declaratoria</t>
  </si>
  <si>
    <t>Subdirección Administrativa y Financiera - Talento Humano</t>
  </si>
  <si>
    <t>(# de carpetas verificadas / # de carpetas programadas para revisar) x 100</t>
  </si>
  <si>
    <t>Los Estados Contables reflejan la realidad económica de la entidad a pesar de las falencias del sistema de información</t>
  </si>
  <si>
    <t>El profesional de Talento Humano que identifica documentación falsa informa de las anomalías a Control Interno Disciplinario en los casos de personal vinculado, a través de memorando interno; en los caso de personas que están en proceso de vinculación se da a conocer el hecho a la Fiscalía general de la nación, por medio de oficio. Como evidencia los respectivos memorandos y oficios.</t>
  </si>
  <si>
    <t>Realizar la verificación posterior a la vinculación de la veracidad de los documentos aportados en cuanto a formación académica.</t>
  </si>
  <si>
    <t>Hojas de vida verificadas</t>
  </si>
  <si>
    <t>(# de hojas de vida revisadas / # de hojas de vida a verificar) x 100</t>
  </si>
  <si>
    <t>El profesional de Talento Humano cada vez que se vincula un proveedor, verifica los documentos suministrados por el proveedor correspondan con los requisitos de contratación establecidos en el MS-012 Manual de Contratación, Supervisión e Interventoría, a través de una lista de chequeo. En caso de encontrar documentos faltantes o inconsistencias en la información se solicita que se allegue la documentación necesaria, dejando como trazabilidad la respectiva lista de chequeo y correos o memorandos solicitando la información faltante en los casos que aplique.</t>
  </si>
  <si>
    <t>Realizar los procesos de contratación por medio de la plataforma SECOP II.</t>
  </si>
  <si>
    <t>SECOP II</t>
  </si>
  <si>
    <t>(# de procesos adelantados/ # de procesos reportados en SECOP II) x 100</t>
  </si>
  <si>
    <t>Evaluar las quejas presentadas en contra de los servidores públicos del Instituto para la Economía Social, aunque se hayan retirado del servicio, para determinar la responsabilidad derivada de la comisión de conductas disciplinarias, conforme a la actividad probatoria.</t>
  </si>
  <si>
    <t>Posibilidad de recibir o solicitar cualquier dadiva o beneficio a nombre propio o de terceros con el fin de omitir el ejercicio de la acción disciplinaria o proferir fallos absolutorios ilegales.</t>
  </si>
  <si>
    <t>1. Falta de seguimiento permanente a las denuncias o procesos disciplinarios.
2. Presiones indebidas por parte de terceros.</t>
  </si>
  <si>
    <r>
      <rPr>
        <sz val="11"/>
        <rFont val="Arial"/>
        <family val="2"/>
      </rPr>
      <t>1. Vencimiento de términos, permitiendo que la  conducta disciplinaria quede impune.</t>
    </r>
    <r>
      <rPr>
        <sz val="11"/>
        <color theme="1"/>
        <rFont val="Arial"/>
        <family val="2"/>
      </rPr>
      <t xml:space="preserve">
2. Pérdida de imagen institucional.
3. Investigaciones disciplinarias a los operadores disciplinarios de la entidad.</t>
    </r>
  </si>
  <si>
    <t>El profesional con funciones de control interno disciplinario registra las quejas, denuncias y procesos disciplinarios en la base de datos de gestión, con objeto de hacer seguimiento y cumplir con los términos establecidos normativamente; si no se realiza el seguimiento en la base de datos se solicita por parte de la Subdirectora Administrativa y Financiera, como responsable del proceso, realizar el seguimiento necesario y oportuno mediante memorando interno. Como evidencia queda la base de datos de gestión diligenciada y los respectivos memorandos.</t>
  </si>
  <si>
    <t>Revisión de los proyectos de decisiones proferidas en el desarrollo del proceso disciplinario.</t>
  </si>
  <si>
    <t>Proyectos de decisiones proferidas</t>
  </si>
  <si>
    <t>Subdirección Administrativa y Financiera - Control Interno Disciplinario</t>
  </si>
  <si>
    <t>(# de autos  proferidos / # de proyectos de autos) x 100</t>
  </si>
  <si>
    <t>La Subdirectora Administrativa y Financiera realiza control por medio de seguimiento mensual al estado de las quejas, denuncias y procesos disciplinarios, para evitar la desviación por presiones indebidas, a través de la revisión de la información suministrada por los profesionales del área. En caso de encontrar información faltante o inconsistencia, los requiere por medio de correo electrónico para que realicen los ajustes pertinentes. Como evidencia los respectivos correos electrónicos.</t>
  </si>
  <si>
    <t>Verificar información de los procesos disciplinarios.</t>
  </si>
  <si>
    <t>Correos electrónicos</t>
  </si>
  <si>
    <t># correos electrónicos remitidos</t>
  </si>
  <si>
    <t>Administrar técnicamente la documentación producida por las diferentes unidades de información, para la toma de decisiones asertivas y  la salvaguarda de la memoria histórica del Instituto para la Economía Social IPES</t>
  </si>
  <si>
    <t>Posibilidad de recibir o solicitar cualquier dadiva o beneficio a nombre propio o de terceros con el fin de sustraer, manipular o modificar documentos de la entidad para uso indebido de la información o eliminación de la misma.</t>
  </si>
  <si>
    <t>1. Falta de controles en materia archivística por parte de los funcionarios para  la organización, conservación, almacenamiento, consulta y  préstamo de los documentos de la entidad.</t>
  </si>
  <si>
    <r>
      <t>1. Afectación de la información con reserva legal, contable y administrativa.
2. Daño parcial o total de documentos.</t>
    </r>
    <r>
      <rPr>
        <sz val="11"/>
        <color theme="1"/>
        <rFont val="Arial"/>
        <family val="2"/>
      </rPr>
      <t xml:space="preserve">
3. Pérdida de imagen institucional.
4. Investigaciones penales, fiscales y disciplinarias.</t>
    </r>
  </si>
  <si>
    <t>El profesional de Gestión documental, los técnicos y asistentes con funciones de archivo realizan, de forma permanente, el manejo de administración, gestión y préstamos de documentos a funcionarios y terceros a través de los formatos FO-064 Formato Único de Inventario Documental, Formato FO-160 Consulta y Préstamo de Documentos, Formato FO-063 Guía de Afuera y Formato FO-361 Hoja de Control Historias Laborales. En caso de encontrar documentos faltantes, se requiere al área solicitante mediante correo electrónicos u oficios para la devolución o construcción de la información. Como evidencia los respectivos formatos, correo y oficios.</t>
  </si>
  <si>
    <t>Realizar sensibilizaciones en materia de gestión documental a las dependencias.</t>
  </si>
  <si>
    <t>Actas de capacitación</t>
  </si>
  <si>
    <t>Subdirección Administrativa y Financiera - Gestión Documental</t>
  </si>
  <si>
    <t>Ofrecer y prestar un servicio digno, efectivo, de calidad, oportuno, cálido y confiable a nuestros usuarios externos e internos, a través de los diferentes canales de interacción definidos por el Instituto para la Economía Social, bajo los principios de transparencia, prevención y lucha contra la corrupción, que permita resolver las PQRS, facilitando el ejercicio de los deberes y derechos de la ciudadanía.</t>
  </si>
  <si>
    <t>Posibilidad de recibir o solicitar cualquier dadiva o beneficio a nombre propio o de terceros con el fin de manipular o entregar la información de la entidad.</t>
  </si>
  <si>
    <t xml:space="preserve">1. Desconocimiento y falta de apropiación de los funcionarios del código de ética.
2. Desconocimiento del portafolio de servicios de la entidad por parte de los funcionarios.
3. Desconocimiento de la ciudadanía sobre los trámites de la entidad y su gratuidad.
4. Presiones indebidas por parte de terceros. </t>
  </si>
  <si>
    <t>1. Pérdida de imagen institucional.
2. Demandas contra la entidad.
3. Investigaciones penales, fiscales y disciplinarias.</t>
  </si>
  <si>
    <t>El(la) profesional de Servicio al Usuario verifica semanalmente que se tramiten las respuesta dadas por las áreas a las PQRS, dentro de los tiempos establecidos por el manual para la gestión de peticiones, a través de los informes semanales obtenidos de la plataforma Bogotá Escucha - SDQS. En caso de encontrar PQRS vencidos, se requiere al funcionario a través de correo electrónico para dar respuesta inmediata. Como evidencia los respectivos informes semanales de la plataforma Bogotá Escucha - SDQS y correos electrónicos.</t>
  </si>
  <si>
    <t>Remitir a las diferentes áreas de la entidad los informes semanales en los cuales se evidencian los requerimientos vencidos y por vencerse.</t>
  </si>
  <si>
    <t>Correos electrónicos o memorandos.</t>
  </si>
  <si>
    <t>Subdirección Administrativa y Financiera - Servicio al Usuario</t>
  </si>
  <si>
    <t># de comunicaciones enviadas a las áreas</t>
  </si>
  <si>
    <t>El área de Servicio al Usuario realiza mensualmente el informe de satisfacción en la atención, a través del digiturno y apoya en la encuesta de satisfacción realizada por la SDAE y aplicada por las áreas misionales, con el fin de medir la satisfacción de los servicios dirigidos a los usuarios de la entidad. En caso de encontrar anomalías, las áreas misionales realizan el seguimiento e identificación y lo informan a Control Interno Disciplinario o los entes de control para las investigaciones pertinentes. Como evidencia el informe de satisfacción de digiturno, encuestas de satisfacción y los respectivos memorandos u oficios.</t>
  </si>
  <si>
    <t>Realizar  y publicar el informe mensual de la estadística del digiturno.</t>
  </si>
  <si>
    <t xml:space="preserve">Informes </t>
  </si>
  <si>
    <t>(# de informes realizados / # de informes programados) x 100</t>
  </si>
  <si>
    <t xml:space="preserve">El(la) profesional de Servicio al Usuario verifica que se actualice mensualmente la Guía Distrital de Trámites y Servicios de la entidad, con el fin de dar a conocer los trámites y servicios prestados por la entidad y su gratuidad. En caso de presentarse hechos de corrupción, el ciudadano de se debe denunciar a través de la página web del IPES o comunicarse al PBX 2976030. Como evidencia la Guía Distrital de Trámites y Servicios de la entidad publicada en la página web. </t>
  </si>
  <si>
    <t>Actualizar la Guía Distrital de Trámites y Servicios acorde con los cambios establecidos por las áreas.</t>
  </si>
  <si>
    <t>Guía Distrital de Trámites y Servicios</t>
  </si>
  <si>
    <t># actualizaciones de la Guía de Trámites y Servicios realizadas</t>
  </si>
  <si>
    <t>La entidad cuenta con los medios habilitados para la interposición de denuncias sobre hechos de corrupción por parte de los ciudadanos, a través de la plataforma Bogotá Escucha - SDQS, link que se encuentra en la página web de la entidad. Como evidencia el link de la Bogotá Escucha - SDQS en la página web de la entidad y los informes mensuales de dicha plataforma.</t>
  </si>
  <si>
    <t>Realizar el reporte de las denuncias de la plataforma Bogotá Escucha - SDQS en el informe mensual para Veeduría Distrital.</t>
  </si>
  <si>
    <t>Informes</t>
  </si>
  <si>
    <t>(# de reportes realizados / # de reportes programados) x 100</t>
  </si>
  <si>
    <t xml:space="preserve">Analizar, diseñar e implementar soluciones de tecnologías de información y comunicaciones que aumenten niveles de continuidad en la prestación de los sistemas y servicios informáticos misionales, administrativos y de gestión que apoyan el cumplimiento de los objetivos y la misionalidad de la entidad, a través de la administración, seguimiento, monitoreo, mantenimiento y mejora de la infraestructura tecnológica que soporta la operación informática del Instituto Para la Economía Social en el marco de  las políticas y la normativa vigente. </t>
  </si>
  <si>
    <t>Posibilidad de recibir o solicitar cualquier dadiva o beneficio a nombre propio o de terceros con el fin de extraer, manipular, adulterar o realizar uso indebido de la información confidencial o reservada de la entidad.</t>
  </si>
  <si>
    <t>1. Desconocimiento de lineamientos, políticas y directrices asociadas al sistema de gestión de seguridad y privacidad de la información por parte de los funcionarios de la entidad y normatividad vigente. 
2. Falta de conciencia alrededor de la seguridad de la información.</t>
  </si>
  <si>
    <t>1. Pérdida o  afectación de la confidencialidad e integridad de la información.
2.Violaciones a las políticas de seguridad, lo cual impacta los servicios misionales de la entidad. 
3. Afectación de la imagen y credibilidad institucional.
4. Investigaciones y posibles sanciones penales, disciplinarias y fiscales. 
5. Detrimento patrimonial.</t>
  </si>
  <si>
    <t xml:space="preserve">Los profesionales del área de sistemas informan a los usuarios sobre las responsabilidades en el uso de los activos de información institucional, desde el momento de la asignación de privilegios de acceso a la plataforma tecnológica. Desde el sistema de gestión de seguridad de la información se han realizado ejercicios de sensibilización a usuarios.  En caso de encontrar fallas o ausencia de la aplicación de los controles establecidos, los usuarios deben informar a través de del formato incidentes de seguridad. Como evidencia los reportes de incidentes de seguridad. </t>
  </si>
  <si>
    <t>Establecer y desarrollar campañas de sensibilización de seguridad y privacidad de la Información.
Realizar seguimiento y actualización del marco  normativo de seguridad y privacidad de la información en la entidad.</t>
  </si>
  <si>
    <t>Campañas de sensibilización
Documentos actualizados</t>
  </si>
  <si>
    <t>Subdirección de Diseño y Análisis Estratégico - Sistemas</t>
  </si>
  <si>
    <t>(# de campañas de sensibilización realizadas / # de campañas programadas) x 100
Documentos aprobados, publicados y socializados</t>
  </si>
  <si>
    <t>El área de sistemas implementa, mantiene y mejora los controles de seguridad para asegurar  los activos de información institucional en el marco del cumplimiento de la Política de Seguridad de la Información y realiza jornadas de sensibilización sobre seguridad de la información que se reflejen en la consolidación de una cultura alrededor de la seguridad de la información por parte de los usuarios, teniendo como referencia los riesgos de seguridad identificados. En caso de materialización de riesgos de seguridad y privacidad el área de sistemas establece medidas correctivas y plantea la necesidad de desarrollar estrategias de formación a usuarios. Como evidencia las actas de capacitaciones.</t>
  </si>
  <si>
    <t>Realizar capacitaciones en seguridad y privacidad de la información.</t>
  </si>
  <si>
    <t>Actas de socializaciones</t>
  </si>
  <si>
    <t>Contribuir al logro de los objetivos estratégicos de la Entidad aportando un enfoque sistemático y disciplinado para evaluar y mejorar la eficacia de los procesos de: gestión de riesgos, control y gobierno, en ejercicio de la auditoría interna como una actividad independiente y objetiva de aseguramiento y consulta, concebida para agregar valor y mejorar las operaciones del Instituto, en el marco de sus planes, programas y proyectos.</t>
  </si>
  <si>
    <t xml:space="preserve">Posibilidad de recibir o solicitar cualquier dadiva o beneficio a nombre propio o de terceros con el fin de ocultar y/u omitir hallazgos de auditoría para favorecer a los auditados o un tercero. </t>
  </si>
  <si>
    <t>1. Deficiencias en la definición del alcance de auditoria, la identificación y aplicación de criterios de auditoría.
2. Falta de seguimiento en etapa de planeación y ejecución de la auditoria.
3. Presiones indebidas por parte de terceros en el desarrollo de las auditorias.</t>
  </si>
  <si>
    <t>1. Falta ética, incumplimiento del estatuto de auditoria y código de ética.
2. Pérdida de imagen institucional.
3. Reprocesos.
4. Posible detrimentos del patrimonio no detectados  y/o tratados. 
5. Investigaciones penales, disciplinarias y fiscales.</t>
  </si>
  <si>
    <t xml:space="preserve">La Asesora de Control Interno para cada vigencia realiza su Plan Anual de Auditorias con enfoque basado en una evaluación de riesgos documentada, definiendo el universo auditable e incluyendo: nivel de riesgos inherentes del proceso a evaluar, requerimientos e intereses de la alta dirección, requerimientos de entes reguladores y de ley, impactos financieros, SDQS sobre los procesos a evaluar e impacto en la reputación de la entidad, que se consignan en el FO-173 Plan de Auditoria Interna de acuerdo con lo establecido en el PR-001 Auditoria Interna. Así mismo para cada actividad se define un plan de trabajo individual que contiene los alcances y criterios de auditoria a tener en cuenta el cual es revisado y aprobado por la ACI antes de ejecución. Se socializan los resultados de auditorías con los Subdirectores / Jefe de Oficina antes de comunicación oficial, con el fin de verificar que no haya inconsistencias o malas interpretaciones en la aplicación de criterios.   </t>
  </si>
  <si>
    <t>Asistir a capacitaciones o sensibilizaciones relacionadas con control interno y gestión de riesgos.</t>
  </si>
  <si>
    <t>Actas de capacitaciones</t>
  </si>
  <si>
    <t># de capacitaciones asistidas / # de capacitaciones programadas</t>
  </si>
  <si>
    <t>La Asesora de Control Interno ejerce una supervisión permanente de la calidad de los trabajos de auditoría encomendados a funcionarios y contratistas, cada vez que se realiza una auditoria verifica que el informe final de auditoria presentado por los auditores cumpla con los requisitos establecidos en el FO-175 Informe de Auditoría Interna y determina la consistencia de los hallazgos de Auditoría formulados de acuerdo con lo establecido en el  PR-001 Auditoría Interna. En caso de encontrar información faltante o inconsistencias requiere al funcionario a través de correo para revisión y actualización del informe de auditoría y de los hallazgos identificados. Como evidencia los respectivos formatos FO-175 Informe de Auditoría Interna diligenciados y correos o memorandos solicitando la información faltante en los casos que aplique.</t>
  </si>
  <si>
    <t>Socializar los resultados de las auditorías y seguimientos realizados por el equipo de control interno.</t>
  </si>
  <si>
    <t># de socializaciones realizadas</t>
  </si>
  <si>
    <t>La Asesora de Control Interno una vez identifique casos de corrupción lo lleva al Comité de Coordinación de Control Interno, al proceso disciplinario de la Entidad y la Secretaría de Transparencia de la Presidencia. Como evidencia la respectivas actas de Comité de Coordinación de Control Interno y las comunicaciones remitidas.</t>
  </si>
  <si>
    <t>Reportar casos al Comité de Coordinación de Control Interno e instancias disciplinarias y de Transparencia.</t>
  </si>
  <si>
    <t>Actas de reunión y comunicaciones remitidas</t>
  </si>
  <si>
    <t>Índice de los casos presentados = # de casos reportados.</t>
  </si>
  <si>
    <t xml:space="preserve">TIPOLOGIA DE RIESGO </t>
  </si>
  <si>
    <t>Total</t>
  </si>
  <si>
    <t>1. ¿Afectar al grupo de funcionarios del proceso?</t>
  </si>
  <si>
    <t>2. ¿Afectar el cumplimiento de metas y objetivos de la dependencia?</t>
  </si>
  <si>
    <t>3. ¿Afectar el cumplimiento de misión de la entidad?</t>
  </si>
  <si>
    <t>4. ¿Afectar el cumplimiento de la misión del sector al que pertenece la entidad?</t>
  </si>
  <si>
    <t>5. ¿Generar pérdida de confianza de la entidad, afectando su reputación?</t>
  </si>
  <si>
    <t>6. ¿Generar pérdida de recursos económicos?</t>
  </si>
  <si>
    <t>7. ¿Afectar la generación de los productos o la prestación de servicios?</t>
  </si>
  <si>
    <t>8. ¿Dar lugar al detrimento de calidad de vida de la comunidad por la pérdida del bien,
servicios o recursos públicos?</t>
  </si>
  <si>
    <t>9. ¿Generar pérdida de información de la entidad?</t>
  </si>
  <si>
    <t>10. ¿Generar intervención de los órganos de control, de la Fiscalía u otro ente?</t>
  </si>
  <si>
    <t>11. ¿Dar lugar a procesos sancionatorios?</t>
  </si>
  <si>
    <t>12. ¿Dar lugar a procesos disciplinarios?</t>
  </si>
  <si>
    <t>13. ¿Dar lugar a procesos fiscales?</t>
  </si>
  <si>
    <t>14. ¿Dar lugar a procesos penales?</t>
  </si>
  <si>
    <t>15. ¿Generar pérdida de credibilidad del sector?</t>
  </si>
  <si>
    <t>16. ¿Ocasionar lesiones físicas o pérdida de vidas humanas?</t>
  </si>
  <si>
    <t>17. ¿Afectar la imagen regional?</t>
  </si>
  <si>
    <t>18. ¿Afectar la imagen nacional?</t>
  </si>
  <si>
    <t>19. ¿Generar daño ambiental?</t>
  </si>
  <si>
    <t xml:space="preserve">PUNTAJE </t>
  </si>
  <si>
    <t>PREGUNTA :
S I  E L  R I E S G O  D E  C O R R U P C I Ó N  S E M AT E R I A L I Z A  P O D R Í A . . .</t>
  </si>
  <si>
    <t>Riesgo 2</t>
  </si>
  <si>
    <t>Riesgo 3</t>
  </si>
  <si>
    <t>Riesgo 4</t>
  </si>
  <si>
    <t>Riesgo 5</t>
  </si>
  <si>
    <t>NO</t>
  </si>
  <si>
    <t>Cambio de administración  que impliquen nuevas directrices, ajustes en programas y proyectos</t>
  </si>
  <si>
    <t>Incluir en el Plan Institucional de Capacitación temas asociados a Ofimática y normatividad asociada a la liquidación de nómina</t>
  </si>
  <si>
    <t>Definir fechas de corte para el ingreso de las novedades en el formato establecido</t>
  </si>
  <si>
    <t xml:space="preserve">Seguimiento trimestral al normograma </t>
  </si>
  <si>
    <t>En cumplimiento de la ley, la entidad debio hacer parte del proceso de implementación del NMNC, durante la vigencia 2017 como preparación obligatoria y vigencia 2018 como el primer periodo de aplicación. Las operaciones contables de la entidad durante la vigencia 2018 y en adelante, deben reflejar la correcta aplicación de la nueva normatividad contable, de no ser asi, la entidad no habra cumplido con el proceso de aplicación y sus estados financieros no podrán mostrase bajo el NMNC.</t>
  </si>
  <si>
    <t xml:space="preserve">Aspectos relacionados con que los gestores no suben las planillas de cuenta de cobro en las fechas establecidas al GOOBI y no informan de manera oportuna la novedad que surja dentro de las alternativas comerciales al igual que la  pérdida de documentación relacionada con los acuerdos de pago, además de la  falta de un módulo de cartera en el GOOBI generan un incremento de la cartera </t>
  </si>
  <si>
    <t xml:space="preserve">Factores como la  falta o fallas en el suministro de equipos tecnológicos para desarrollar la gestión de cobro persuasivo, la ausencia de controles para el préstamo de documentos, la no  entrega de los documentos que están bajo custodia de servidores y contratistas en el momento de su retiro, al igual que el  pago sin reporte de facturas, pueden generar riesgos de  no reconocimiento de las obligaciones (deudas) mayores a 91 días
</t>
  </si>
  <si>
    <r>
      <t xml:space="preserve">Verificación de la veracidad de los regustros que se llevan en Excel relacionados con la cartera </t>
    </r>
    <r>
      <rPr>
        <sz val="11"/>
        <color rgb="FFFF0000"/>
        <rFont val="Arial"/>
        <family val="2"/>
      </rPr>
      <t>(SE DEBE HACER UNA DESCRIPCIÓN DETALLADA DEL CONTROL, CONTEMPLANDO PROCEDIMIENTOS Y FORMATOS, RESPONSABLE Y PERIODICIDAD, ACCIONES ANTE POSIBLES DESVIACIONES)</t>
    </r>
  </si>
  <si>
    <r>
      <t xml:space="preserve"> Comparación del número de novedades vs. Planillas de cobro </t>
    </r>
    <r>
      <rPr>
        <sz val="11"/>
        <color rgb="FFFF0000"/>
        <rFont val="Arial"/>
        <family val="2"/>
      </rPr>
      <t>(SE DEBE HACER UNA DESCRIPCIÓN DETALLADA DEL CONTROL, CONTEMPLANDO PROCEDIMIENTOS Y FORMATOS, RESPONSABLE Y PERIODICIDAD, ACCIONES ANTE POSIBLES DESVIACIONES)</t>
    </r>
  </si>
  <si>
    <r>
      <t xml:space="preserve">Diligenciamiento de base de datos Excel con datos de los beneficiaros morosos que suscribieron acuerdos de pago y documentos organizados en archivadores </t>
    </r>
    <r>
      <rPr>
        <sz val="11"/>
        <color rgb="FFFF0000"/>
        <rFont val="Arial"/>
        <family val="2"/>
      </rPr>
      <t xml:space="preserve"> (SE DEBE HACER UNA DESCRIPCIÓN DETALLADA DEL CONTROL, CONTEMPLANDO PROCEDIMIENTOS Y FORMATOS, RESPONSABLE Y PERIODICIDAD, ACCIONES ANTE POSIBLES DESVIACIONES)</t>
    </r>
  </si>
  <si>
    <r>
      <t xml:space="preserve"> Verificación del vencimiento del término de prescripción </t>
    </r>
    <r>
      <rPr>
        <sz val="11"/>
        <color rgb="FFFF0000"/>
        <rFont val="Arial"/>
        <family val="2"/>
      </rPr>
      <t>(SE DEBE HACER UNA DESCRIPCIÓN DETALLADA DEL CONTROL, CONTEMPLANDO PROCEDIMIENTOS Y FORMATOS, RESPONSABLE Y PERIODICIDAD, ACCIONES ANTE POSIBLES DESVIACIONES)</t>
    </r>
  </si>
  <si>
    <r>
      <rPr>
        <sz val="11"/>
        <color theme="3" tint="0.39997558519241921"/>
        <rFont val="Arial"/>
        <family val="2"/>
      </rPr>
      <t>La aplicación del pago de la tarifa o canon por concepto de contratos de uso y aprovechamiento regulado y de arrendamiento de las diferentes alternativas comerciales suscritos entre los beneficiarios o comerciantes y el IPES, u ocupación en situación de hecho, se imputa conforme al recibo mensual que expida el Instituto Para la Economía Social–IPES, en concordancia con la normatividad vigente</t>
    </r>
    <r>
      <rPr>
        <sz val="11"/>
        <color rgb="FFFF0000"/>
        <rFont val="Arial"/>
        <family val="2"/>
      </rPr>
      <t xml:space="preserve"> (SE DEBE HACER UNA DESCRIPCIÓN DETALLADA DEL CONTROL, CONTEMPLANDO PROCEDIMIENTOS Y FORMATOS, RESPONSABLE Y PERIODICIDAD, ACCIONES ANTE POSIBLES DESVIACIONES)</t>
    </r>
  </si>
  <si>
    <r>
      <t xml:space="preserve">Perfeccionamiento de los contratos realidad  o contratos verbales para los beneficiaros y/o comerciantes con situaciones de hecho.  </t>
    </r>
    <r>
      <rPr>
        <sz val="11"/>
        <color rgb="FFFF0000"/>
        <rFont val="Arial"/>
        <family val="2"/>
      </rPr>
      <t>(SE DEBE HACER UNA DESCRIPCIÓN DETALLADA DEL CONTROL, CONTEMPLANDO PROCEDIMIENTOS Y FORMATOS, RESPONSABLE Y PERIODICIDAD, ACCIONES ANTE POSIBLES DESVIACIONES)</t>
    </r>
  </si>
  <si>
    <t xml:space="preserve">Dirigir y coordinar la formulación, implementación y seguimiento de la Plataforma Estratégica de la Entidad  y los proyectos de inversión en el marco del de las políticas de gestión y desempeño, en concordancia con las líneas de intervención y los programas del plan de desarrollo distrital, las políticas del sector y la normatividad vigente para el logro de los objetivos propuestos de la entidad.
</t>
  </si>
  <si>
    <t xml:space="preserve">1. Planeación inoportuna de los planes, proyectos, metas en cada vigencia.
</t>
  </si>
  <si>
    <t xml:space="preserve">2. Reducción en la asignación de recursos por inadecuada programación de metas sociales y financieras
</t>
  </si>
  <si>
    <t xml:space="preserve">3. Sanciones y afectación de imagen institucional por el incumplimiento de metas institucionales 
</t>
  </si>
  <si>
    <t xml:space="preserve">4. SIGD – MIPG IPES, insostenible y sin propuestas de fortalecimiento  con respecto a la mejora continua de la gestión  institucional.
</t>
  </si>
  <si>
    <t xml:space="preserve">1.1. Falta de procesos de inducción al personal encargado de la planeación y seguimiento de los proyectos de inversión
1,2, Cambios no planificados en la formulación de la planeación 
1.3. Requerimientos y ajuste de las  Herramientas y plataformas tecnológicas (HEMI, GOOBI)
1.4. Definición de objetivos, estrategias y metas sin estudios previos del contexto interno y externo
1.5. La información registrada en la herramienta misional - HEMI referente a las características de la población sujeto de atención no corresponde a la realidad de los usuarios
1.6. No contar con datos históricos suficientes acerca del desempeño institucional  
1.7. Aplicación inadecuada de la metodología para la construcción de planes, proyectos, metas e indicadores
1.8. Bajo compromiso y participación por parte de los responsables en la  formulación de planes, proyectos, metas e indicadores
</t>
  </si>
  <si>
    <t xml:space="preserve">1.1. Retrasos en las metas y compromisos institucionales
1.2. Desgaste administrativo y reprocesos
1.3. Incumplimiento normativo 
1.4. Pérdida de credibilidad en la gestión institucional e insatisfacción de las necesidades y  expectativas de los interesados
1.5. Pérdida de recursos por inadecuada utilización 
1.6. Incumplimiento de la misión y de las metas institucionales
1.7. Hallazgos por parte de los entes de control
1.8. Toma de decisiones inadecuada por información no confiable registrada en los instrumentos de planeación institucional
</t>
  </si>
  <si>
    <t xml:space="preserve">2.1. Desconocimiento del nivel directivo del contexto externo e interno de la entidad.
2.2. Cambios no planificados en la formulación de la planeación 
2.3. Falta de coordinación y articulación de las subdirecciones participantes con respecto a la lineamientos de programación
2.4. Baja calidad de la información utilizada en el proceso.
</t>
  </si>
  <si>
    <t xml:space="preserve">2.1. Incremento de los vendedores informales en la ciudad
2,1. Fallas sistémicas en la prestación del servicio.
2.2. Reprocesos en la asignación y distribución presupuestal.
2.3. Incumplimiento de normas legales o fallos judiciales. 
2.3. Incumplimiento de metas estratégicas.
2.4. Pérdida de confianza y credibilidad de la población
</t>
  </si>
  <si>
    <t xml:space="preserve">3.1. Cambios de escenarios políticos, económicos, sociales.
3.2. Inadecuada  articulación con los entes distritales
3.3. Directrices y lineamientos no claros dados desde la SDAE
</t>
  </si>
  <si>
    <t xml:space="preserve">3.1. Retrasos en las metas y compromisos institucionales
3.2. Desgaste administrativo y reprocesos
3.3. Incumplimiento de normas legales o fallos judiciales y requisitos establecidos por la Organización.
3.3. Pérdida de confianza y credibilidad de la sociedad en el IPES
</t>
  </si>
  <si>
    <t xml:space="preserve">4.1. Falta de apropiación y aplicación de los conceptos del SIGD – MIPG en la Entidad
4.2. Asignación de actividades diferentes a las relacionadas con el objeto contractual para atender la implementación y sostenibilidad del SIG 
4.3. Alta rotación del personal que apoya las labores del SIG
</t>
  </si>
  <si>
    <t xml:space="preserve">4.1. Incumplimiento de la misión y objetivos institucionales 
4.2. Insatisfacción de los usuarios 
4.3. Costos por reprocesos 
</t>
  </si>
  <si>
    <t xml:space="preserve">Dirigir y coordinar la formulación, implementación y seguimiento de la Plataforma Estratégica de la Entidad  y los proyectos de inversión en el marco del de las políticas de gestión y desempeño, en concordancia con las líneas de intervención y los programas del plan de desarrollo distrital, las políticas del sector y la normatividad vigente para el logro de los objetivos propuestos de la entidad.
Fortalecer el sistema integrado de gestión 
</t>
  </si>
  <si>
    <t xml:space="preserve">Dirigir y coordinar la formulación, implementación y seguimiento de la Plataforma Estratégica de la Entidad  y los proyectos de inversión en el marco del de las políticas de gestión y desempeño, en concordancia con las líneas de intervención y los programas del plan de desarrollo distrital, las políticas del sector y la normatividad vigente para el logro de los objetivos propuestos de la entidad.
</t>
  </si>
  <si>
    <t xml:space="preserve">5.1. Desconocimiento del proceso, actividad o procedimiento.
5.2. Falta de experiencia y agilidad en el trabajo
5.3. Desconocimiento y mal manejo de las plataformas tecnológicas por parte de los Procesos en la entidad.
5.4. Fallas en las actividades de revisión.
5.5. Falta de análisis de los resultados de las mediciones.
</t>
  </si>
  <si>
    <t xml:space="preserve">5,1.Toma de decisiones inadecuada.
5.2. Dificultades para la identificación e implementación de oportunidades de mejora.
5.3. No cumplimiento de los objetivos y metas institucionales.
5.4.Pérdida de Credibilidad.
5.5.Reprocesos.
5.6. Los resultados obtenidos para medir la gestión carecen de objetividad.
</t>
  </si>
  <si>
    <t>La toma de decisiones del proceso y de todos los procesos del l IPES puede resultar afectada cuando los datos registrados en las plataformas tecnológicas y canales de información  no corresponden a la veracidad de la informacion.</t>
  </si>
  <si>
    <t xml:space="preserve">Factores relacionados con la falta de apropiación y aplicación de los conceptos del SIGD – MIPG en la Entidad
al igual que la asignación de actividades diferentes a las relacionadas con el objeto contractual para atender su implementación, además de la alta rotación del personal que apoya su gestión pueden generar un sistema integrado insostenible y sin propuestas de fortalecimiento  con respecto a la mejora continua de la gestión  institucional.
</t>
  </si>
  <si>
    <r>
      <t xml:space="preserve"> (</t>
    </r>
    <r>
      <rPr>
        <sz val="11"/>
        <color rgb="FFFF0000"/>
        <rFont val="Arial"/>
        <family val="2"/>
      </rPr>
      <t>SE DEBE HACER UNA DESCRIPCIÓN DETALLADA DEL CONTROL, CONTEMPLANDO PROCEDIMIENTOS Y FORMATOS, RESPONSABLE Y PERIODICIDAD, ACCIONES ANTE POSIBLES DESVIACIONES)</t>
    </r>
  </si>
  <si>
    <t>Se cuenta con un plan de adecuación y sostenibilidad del SIGD- MIPG anual para la  la entidad donde se establecen actividades para el fortalecimiento, apropiación  y la mejora del sistema, el cual es responsabilidad del equipo SIG realizar seguimiento trimestral a través de la bitácora e indicador xxxxxx reportado SEGPLAN, cuando se presentan incumplimiento de las metas se realizaran los respectivas oportunidades de mejora  para alanzar las metas propuestas.</t>
  </si>
  <si>
    <t xml:space="preserve"> A través de la estrategia de martes de calidad  liderado por el equipo del  SIG-MIPG  realizado mensualmente cuyo objetivo es   apropiar a los funcionarios y contratistas la importancia del SIGD- MIPG con diferentes mecanismos de divulgación, como sensibilización, capacitaciones, talleres para  la aplicación de diferentes instrumentos, metodologías, procedimientos y metodologías para el desempeño  y mejora continua de los procesos, en caso de desviaciones se incluye capacitaciones del SIGD- MIPG en el marco del PIC para el fortalecimiento de los diferentes del SIG u otros talleres que se realicen para la mejora del sistema.</t>
  </si>
  <si>
    <t>El seguimiento de la metas atraves del reporte y monitioreo de SEGPLAN el cual se realiza trimestralemente por el profesional del equipo de planeacion de la SDAE,  asi mismo se presentan reportes de avances de las metas semanalmente a los comites directivo el cual es presentado por la Subdirectora SDAE,  en caso que se presente el no cumplimiento de las metas segun proyecciones  se generaran las diferentes alertas a los responsables de los proyectos para alcanzar las metas propuestas.</t>
  </si>
  <si>
    <t xml:space="preserve">El seguimiento mensual a los indicadores de proceso de acuerdo a lo establecido en el plan de accion,  el cual es realizado por el profesional asignado del equipo de planeacion de la SDAE según cronograma establecido al inicio de cada vigencia permite el monitoreo de las metas y la generacacion de alertas a los lideres de proceso para alcanzar los objetivos  propuestas e identificar  las oportunidades de  mejora que haya lugar. </t>
  </si>
  <si>
    <t xml:space="preserve">Generacion de reportes semanales o según periodicidad  de los registros del aplicativo HEMI  de los usuario de los servicios del IPES  para conocer el avance de la metas fisicas  según proyectado, control y seguimiento que es relizado por los responsables de los proyectos misionales y monitoreados por la SDAE, ante desviaciones se generan alertas. comunicados a las subdirecciones misionales, mesas de trabajo u otros mecanismo de seguimiento que permitan alzanzar las metas. </t>
  </si>
  <si>
    <t>para el fortalecimiento y mejora de los procesos  se utiliza la  actualizacion de la Documentación, el seguimiento a los indicadores, riesgos, planes  y otros mecanismo de monitoreo que se aplican para la operación  y desempeño  de  los procesos  y a traves de    jornada de seguimiento  a los procesos para revisión  y avances de las metas se desarrolan mesas de trabajo lideradas por la SDAE para  la identificacion de oportunidades de mejora para alcanzar los objetivos propuestos, en caso de desviaciones de generaran las diferentes acciones en el marco de la dimensión 3  de MIPG.</t>
  </si>
  <si>
    <t xml:space="preserve">1. Presentacion o reporte de informes inoportunos, e inexactos que afecten la toma de decisiones en la entidad.
</t>
  </si>
  <si>
    <t>2. Reportes desactualizados con respecto al cumplimiento de Planes, Programas y Proyectos:</t>
  </si>
  <si>
    <t xml:space="preserve">5.1. Desconocimiento del proceso, actividad o procedimiento.
5.2. Falta de experiencia y agilidad en el trabajo
5.3. Desconocimiento y mal manejo de las plataformas tecnológicas por parte de los Procesos en la entidad.
5.4. Fallas en las actividades de revisión.
5.5. Falta de análisis de los resultados de las mediciones.
5.6. Reportes desactualizados con respecto al cumplimiento de Planes, Programas y Proyectos.
5.7. No consolidación de temas y compromisos
para revisión por dirección
</t>
  </si>
  <si>
    <t xml:space="preserve">1.Toma de decisiones inadecuada.
2. Dificultades para la identificación e implementación de oportunidades de mejora.
3. No cumplimiento de los objetivos y metas institucionales.
4.Pérdida de Credibilidad.
5.Reprocesos.
6. Los resultados obtenidos para medir la gestión carecen de objetividad.
7. Reportes desactualizados y  toma decisiones erradas frente a la eficacia, eficiencia y efectividad del Sistema Integrado de Gestión.
</t>
  </si>
  <si>
    <t xml:space="preserve"> Equipo Planeación SDAE</t>
  </si>
  <si>
    <t>Equipo de planeación y MIPG de la SDAE</t>
  </si>
  <si>
    <t>INDICADOR /INDICE</t>
  </si>
  <si>
    <t xml:space="preserve">El seguimiento mensual a los indicadores de proceso de acuerdo a lo establecido en el plan de acción,  el cual es realizado por el equipo de planeacion de la SDAE según cronograma establecido al inicio de cada vigencia. lo que permite el monitoreo de las metas y la generación de alertas a los lideres de proceso para alcanzar los objetivos  propuestas e identificar  las oportunidades de  mejora que haya lugar. </t>
  </si>
  <si>
    <t>Generación de reportes semanales o según periodicidad  de los registros del aplicativo HEMI  de los usuarios de los servicios del IPES  para conocer el avance de las metas físicas  según proyectado, control y seguimiento que es realizado por los responsables de los proyectos misionales y monitoreados por la SDAE, ante desviaciones se generan alertas. Comunicados a las subdirecciones misionales, mesas de trabajo u otros mecanismos de seguimiento que permitan alcanzar las metas.</t>
  </si>
  <si>
    <t>1. Creación y publicación en el servidor de bases de datos la base de datos paralela a HEMI llamada Bodega (Hemi Datawarehouse) donde estarán los datos procesados de las metas físicas del Plan de desarrollo publicada en SEGPLAN.  Análisis, desarrollo, pruebas y publicación de procedimientos almacenados y funciones de tabla encargadas de extraer, procesar y cargar los datos desde HEMI a la Bodega.
2. Publicación en HEMI del reporte para consulta de los usuarios del sistema de la sabana de datos de las metas poblacionales.
3. Procesamiento de los datos socio demograficos de los beneficirios de los servicios institucionales.
4. Publicación de la pagina de consulta en HEMI.
5. Divulgación de la nueva implementación</t>
  </si>
  <si>
    <t>1. Publicación de tabla de consulta, procedimientos almacenados y funciones de tabla publicados en la base de datos Hemi y HeMi Datawarehouse.
Publicación en el servidor de reportes del reporte de la sabana de datos.
Actualización de los parámetros de las metas poblacionales.
2. Publicación en el sitio web de HEMI del formulario de consulta.
3. Llenado de la Bodega con los datos procesados de las metas poblacionales.
4. Pagina web de consulta publicada en HEMI.
Ajustes en los parametros del sistema para brindar permisos de consulta.
5. Divulgación por correo electrónico a los funcionarios pares de las áreas misionales a la espera de retro alimentación sobre el desallorro publicado.</t>
  </si>
  <si>
    <t>Equipo de Sistemas de la SDAE - HEMI</t>
  </si>
  <si>
    <t>1. Sabana de datos HEMI concordante con lo reportado en SEGPLAN
2. Publicación de página web de HEMI y otorgamiento de permisos
3. Correos electrónicos de alerta y socialización.</t>
  </si>
  <si>
    <t>AÑO:</t>
  </si>
  <si>
    <t>FECHA DE ACTUALIZACIÓN:</t>
  </si>
  <si>
    <t>Falta de procesos de inducción al personal encargado de la planeación y seguimiento de los proyectos de inversión</t>
  </si>
  <si>
    <t xml:space="preserve">N.A.
</t>
  </si>
  <si>
    <t>N/A</t>
  </si>
  <si>
    <t xml:space="preserve">Respuesta no oportuna a los seguimientos de planes, proyectos y metas 
</t>
  </si>
  <si>
    <t xml:space="preserve">Objetivo del Proceso Proceso DISEÑO DEL PROCESO: claridad en la descripción del alcance y objetivo del proceso.
</t>
  </si>
  <si>
    <t xml:space="preserve">Deficiencia de control de documentos en la Entidad.
Falta de coordinación y articulación de las subdirecciones participantes con respecto a la lineamientos de programación y utilización de procedimientos
</t>
  </si>
  <si>
    <t xml:space="preserve">Cambios normativos que impliquen nuevas directrices, ajustes en programas y proyectos  Sentencias judiciales que impliquen mayor cobertura de atención con el mismo presupuesto
</t>
  </si>
  <si>
    <t xml:space="preserve">Planeación inoportuna de los planes, proyectos, metas en cada vigencia.
Sanciones y afectación de imagen institucional por el incumplimiento de metas institucionales 
</t>
  </si>
  <si>
    <t xml:space="preserve">Cambios no planificados en la formulación de la planeación 
Falta de apropiación y aplicación de los conceptos del SIGD – MIPG en la Entidad
Asignación de actividades diferentes a las relacionadas con el objeto contractual para atender la implementación y sostenibilidad del SIG 
</t>
  </si>
  <si>
    <t>Reparto incorrecto por parte de Gestión Documental y/o pérdida de tiempo en el reparto de la documentación</t>
  </si>
  <si>
    <t xml:space="preserve">Nuevas plataformas tecnológicas que impliquen cambios de la infraestructura y la cultura organizacional de la entidad
</t>
  </si>
  <si>
    <t xml:space="preserve">Cambios no planificados en la formulación de la planeación 
Falta de apropiación y aplicación de los conceptos del SIGD – MIPG en la Entidad
Asignación de actividades diferentes a las relacionadas con el objeto contractual para atender la implementación y sostenibilidad del SIG 
</t>
  </si>
  <si>
    <t xml:space="preserve">Deficiencia de control de documentos en la Entidad.
Falta de coordinación y articulación de las subdirecciones participantes con respecto a la lineamientos de programación y utilización de procedimientos
</t>
  </si>
  <si>
    <t xml:space="preserve">Desconocimiento del nivel directivo del contexto externo e interno de la entidad.
Cambios no planificados en la formulación de la planeación 
Falta de coordinación y articulación de las subdirecciones participantes con respecto a la lineamientos de programación
Baja calidad de la información utilizada en el proceso.
</t>
  </si>
  <si>
    <t xml:space="preserve">No se ingresa la información de manera correcta y oportuna a los sistemas de información de la entidad.
 Baja calidad de la información utilizada en el proceso.
</t>
  </si>
  <si>
    <t xml:space="preserve">Perdida de integridad Perdida de disponibilidad  
</t>
  </si>
  <si>
    <t>1. Presentacion o reporte de informes inoportunos, e inexactos que afecten la toma de decisiones en la entidad</t>
  </si>
  <si>
    <t xml:space="preserve">Seguimiento  inoportuna de los planes, proyectos, metas en cada vigencia.
Sanciones y afectación de imagen institucional por el incumplimiento de metas institucionales 
Presentacion o reporte de informes inoportunos, e inexactos que afecten la toma de decisiones en la entidad
</t>
  </si>
  <si>
    <t xml:space="preserve">
Seguimiento  inoportuna de los planes, proyectos, metas en cada vigencia.
Inadecuada planeación y ejecución de los planes, proyectos, metas e indicadores
Presentacion o reporte de informes inoportunos, e inexactos que afecten la toma de decisiones en la entidad
</t>
  </si>
  <si>
    <t>Seguimiento  inoportuna de los planes, proyectos, metas en cada vigencia.
Presentacion o reporte de informes inoportunos, e inexactos que afecten la toma de decisiones en la entidad</t>
  </si>
  <si>
    <t xml:space="preserve">Seguimiento  inoportuna de los planes, proyectos, metas en cada vigencia.
Presentacion o reporte de informes inoportunos, e inexactos que afecten la toma de decisiones en la entidad
</t>
  </si>
  <si>
    <t xml:space="preserve">Seguimiento  inoportuna de los planes, proyectos, metas en cada vigencia.
Presentacion o reporte de informes inoportunos, e inexactos que afecten la toma de decisiones en la entidad
</t>
  </si>
  <si>
    <t xml:space="preserve">Seguimiento  inoportuna de los planes, proyectos, metas en cada vigencia.
Presentacion o reporte de informes inoportunos, e inexactos que afecten la toma de decisiones en la entidad
</t>
  </si>
  <si>
    <t xml:space="preserve">Ambiental </t>
  </si>
  <si>
    <t>Creación del documento</t>
  </si>
  <si>
    <t>03 de enero de 2018</t>
  </si>
  <si>
    <t xml:space="preserve">Modificación de los riesgos asociados </t>
  </si>
  <si>
    <t>23 de enero de 2018</t>
  </si>
  <si>
    <t>Se realiza cambio total de la estructura de la matriz en el marco del Modelo Integrado de Planeación y Gestión - MIPG y teniendo en cuenta los establecido en la Guía para la administración del riesgo y el diseño de controles en entidades públicas - Riesgos de gestión, corrupción y seguridad digital - Versión 4 - Octubre de 2018.</t>
  </si>
  <si>
    <t>30 de Septiembre de 2019</t>
  </si>
  <si>
    <t>1. Fortalecer el seguimiento y monitoreo del plan de acción en el marco de la implementación de las dimensiones y políticas de MIPG.
2 Capacitación sobre indicadores de gestión  y socialización del MS-017. Manual de indicadores de gestión e impacto</t>
  </si>
  <si>
    <t xml:space="preserve">1. Seguimiento y monitoreo del plan de acción institucional. 
2. Listas de asistencia capacitación sobre indicadores de gestión e  impacto social </t>
  </si>
  <si>
    <t xml:space="preserve">N°  Seguimientos realizado. 
Una (1) capacitación realilzada sobre indicadores de gestión e  impacto social </t>
  </si>
  <si>
    <t>Seguimiento cuarto trimestre 2019</t>
  </si>
  <si>
    <t>31 de diciembre de 2019</t>
  </si>
  <si>
    <t xml:space="preserve">MAPA DE RIESGOS DE PROCESO 2020
INSTITUTO PARA LA ECONOMÍA SOCIAL - IPES </t>
  </si>
  <si>
    <t xml:space="preserve">1. Contemplar un esquema de seguimiento al desempeño de la gestión </t>
  </si>
  <si>
    <t>1. Lineamiento, procedimiento o documento estratégico formulado e implementado ene l marco de MIPG</t>
  </si>
  <si>
    <t>1. Un (1) lineamiento formulado</t>
  </si>
  <si>
    <t>1. 01/04/2020
2. 01/04/2020</t>
  </si>
  <si>
    <t>1.10/03/2021
2. 31/12/2020</t>
  </si>
  <si>
    <t>PRIMER CUATRIMESTRE
(30 DE ABRIL DE 2020)</t>
  </si>
  <si>
    <t>SEGUNDO  CUATRIMESTRE
(31 DE AGOSTO DE 2020)</t>
  </si>
  <si>
    <t>TERCER  CUATRIMESTRE
(31 DE DICIEMBRE DE 2020)</t>
  </si>
  <si>
    <t>Definición, validación de riesgos a gestionar durante la vigencia 2020</t>
  </si>
  <si>
    <t>31 de enero de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</si>
</sst>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0.0%"/>
  </numFmts>
  <fonts count="44" x14ac:knownFonts="1">
    <font>
      <sz val="11"/>
      <color theme="1"/>
      <name val="Calibri"/>
      <family val="2"/>
      <scheme val="minor"/>
    </font>
    <font>
      <sz val="11"/>
      <color theme="1"/>
      <name val="Arial"/>
      <family val="2"/>
    </font>
    <font>
      <b/>
      <sz val="11"/>
      <color theme="1"/>
      <name val="Arial"/>
      <family val="2"/>
    </font>
    <font>
      <sz val="10"/>
      <color theme="1"/>
      <name val="Arial"/>
      <family val="2"/>
    </font>
    <font>
      <sz val="10"/>
      <name val="Arial"/>
      <family val="2"/>
    </font>
    <font>
      <b/>
      <sz val="10"/>
      <color theme="1"/>
      <name val="Arial"/>
      <family val="2"/>
    </font>
    <font>
      <sz val="11"/>
      <color theme="1"/>
      <name val="Calibri"/>
      <family val="2"/>
      <scheme val="minor"/>
    </font>
    <font>
      <b/>
      <sz val="13"/>
      <color theme="1"/>
      <name val="Arial"/>
      <family val="2"/>
    </font>
    <font>
      <b/>
      <sz val="20"/>
      <color theme="1"/>
      <name val="Arial"/>
      <family val="2"/>
    </font>
    <font>
      <sz val="11"/>
      <name val="Arial"/>
      <family val="2"/>
    </font>
    <font>
      <sz val="12"/>
      <color theme="1"/>
      <name val="Arial"/>
      <family val="2"/>
    </font>
    <font>
      <b/>
      <sz val="11"/>
      <color theme="1"/>
      <name val="Calibri"/>
      <family val="2"/>
      <scheme val="minor"/>
    </font>
    <font>
      <u/>
      <sz val="11"/>
      <color theme="10"/>
      <name val="Calibri"/>
      <family val="2"/>
    </font>
    <font>
      <sz val="10"/>
      <color theme="1"/>
      <name val="Calibri"/>
      <family val="2"/>
      <scheme val="minor"/>
    </font>
    <font>
      <sz val="9"/>
      <color theme="1"/>
      <name val="Arial Narrow"/>
      <family val="2"/>
    </font>
    <font>
      <b/>
      <sz val="9"/>
      <color indexed="81"/>
      <name val="Tahoma"/>
      <family val="2"/>
    </font>
    <font>
      <sz val="9"/>
      <color indexed="81"/>
      <name val="Tahoma"/>
      <family val="2"/>
    </font>
    <font>
      <b/>
      <sz val="11"/>
      <name val="Calibri"/>
      <family val="2"/>
      <scheme val="minor"/>
    </font>
    <font>
      <sz val="10"/>
      <color theme="1"/>
      <name val="Arial Narrow"/>
      <family val="2"/>
    </font>
    <font>
      <b/>
      <sz val="14"/>
      <color theme="0"/>
      <name val="Arial"/>
      <family val="2"/>
    </font>
    <font>
      <b/>
      <sz val="11"/>
      <color rgb="FFFFFFFF"/>
      <name val="Arial"/>
      <family val="2"/>
    </font>
    <font>
      <b/>
      <sz val="11"/>
      <color rgb="FF0D0D0D"/>
      <name val="Arial"/>
      <family val="2"/>
    </font>
    <font>
      <sz val="10"/>
      <name val="Calibri"/>
      <family val="2"/>
    </font>
    <font>
      <b/>
      <sz val="24"/>
      <name val="Arial"/>
      <family val="2"/>
    </font>
    <font>
      <b/>
      <sz val="24"/>
      <name val="Calibri"/>
      <family val="2"/>
    </font>
    <font>
      <sz val="12"/>
      <name val="Calibri"/>
      <family val="2"/>
    </font>
    <font>
      <b/>
      <sz val="12"/>
      <name val="Calibri"/>
      <family val="2"/>
    </font>
    <font>
      <sz val="11"/>
      <name val="Calibri"/>
      <family val="2"/>
    </font>
    <font>
      <sz val="16"/>
      <name val="Calibri"/>
      <family val="2"/>
    </font>
    <font>
      <b/>
      <sz val="16"/>
      <name val="Cambria"/>
      <family val="1"/>
      <scheme val="major"/>
    </font>
    <font>
      <b/>
      <sz val="14"/>
      <name val="Cambria"/>
      <family val="1"/>
      <scheme val="major"/>
    </font>
    <font>
      <sz val="14"/>
      <name val="Cambria"/>
      <family val="1"/>
      <scheme val="major"/>
    </font>
    <font>
      <sz val="14"/>
      <color theme="1"/>
      <name val="Cambria"/>
      <family val="1"/>
      <scheme val="major"/>
    </font>
    <font>
      <sz val="9"/>
      <color theme="1"/>
      <name val="Cambria"/>
      <family val="1"/>
      <scheme val="major"/>
    </font>
    <font>
      <sz val="11"/>
      <color rgb="FFFF0000"/>
      <name val="Arial"/>
      <family val="2"/>
    </font>
    <font>
      <sz val="11"/>
      <color rgb="FF000000"/>
      <name val="Arial"/>
      <family val="2"/>
    </font>
    <font>
      <sz val="11"/>
      <name val="Calibri"/>
      <family val="2"/>
      <scheme val="minor"/>
    </font>
    <font>
      <sz val="11"/>
      <color theme="5"/>
      <name val="Arial"/>
      <family val="2"/>
    </font>
    <font>
      <sz val="11"/>
      <color theme="4"/>
      <name val="Arial"/>
      <family val="2"/>
    </font>
    <font>
      <sz val="11"/>
      <color theme="4"/>
      <name val="Calibri"/>
      <family val="2"/>
      <scheme val="minor"/>
    </font>
    <font>
      <sz val="11"/>
      <color theme="3" tint="0.39997558519241921"/>
      <name val="Arial"/>
      <family val="2"/>
    </font>
    <font>
      <b/>
      <sz val="12"/>
      <color theme="1"/>
      <name val="Arial"/>
      <family val="2"/>
    </font>
    <font>
      <b/>
      <sz val="10"/>
      <name val="Arial"/>
      <family val="2"/>
    </font>
    <font>
      <u/>
      <sz val="11"/>
      <color theme="10"/>
      <name val="Calibri"/>
      <family val="2"/>
      <scheme val="minor"/>
    </font>
  </fonts>
  <fills count="36">
    <fill>
      <patternFill patternType="none"/>
    </fill>
    <fill>
      <patternFill patternType="gray125"/>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theme="0" tint="-0.249977111117893"/>
        <bgColor indexed="64"/>
      </patternFill>
    </fill>
    <fill>
      <patternFill patternType="solid">
        <fgColor rgb="FFFFAFAF"/>
        <bgColor indexed="64"/>
      </patternFill>
    </fill>
    <fill>
      <patternFill patternType="solid">
        <fgColor theme="0" tint="-0.14999847407452621"/>
        <bgColor indexed="64"/>
      </patternFill>
    </fill>
    <fill>
      <patternFill patternType="solid">
        <fgColor rgb="FF00B0F0"/>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AFBDD"/>
        <bgColor indexed="64"/>
      </patternFill>
    </fill>
    <fill>
      <patternFill patternType="solid">
        <fgColor theme="0"/>
        <bgColor indexed="64"/>
      </patternFill>
    </fill>
    <fill>
      <patternFill patternType="solid">
        <fgColor rgb="FFE0E0E0"/>
        <bgColor indexed="64"/>
      </patternFill>
    </fill>
    <fill>
      <patternFill patternType="solid">
        <fgColor rgb="FF339966"/>
        <bgColor indexed="64"/>
      </patternFill>
    </fill>
    <fill>
      <patternFill patternType="solid">
        <fgColor rgb="FF0000FF"/>
        <bgColor indexed="64"/>
      </patternFill>
    </fill>
    <fill>
      <patternFill patternType="solid">
        <fgColor theme="4"/>
        <bgColor indexed="64"/>
      </patternFill>
    </fill>
    <fill>
      <patternFill patternType="solid">
        <fgColor rgb="FF5B9BD5"/>
        <bgColor indexed="64"/>
      </patternFill>
    </fill>
    <fill>
      <patternFill patternType="solid">
        <fgColor theme="9" tint="-0.249977111117893"/>
        <bgColor indexed="64"/>
      </patternFill>
    </fill>
    <fill>
      <patternFill patternType="solid">
        <fgColor rgb="FFDDDDDD"/>
        <bgColor indexed="64"/>
      </patternFill>
    </fill>
    <fill>
      <patternFill patternType="solid">
        <fgColor theme="9" tint="0.59999389629810485"/>
        <bgColor indexed="64"/>
      </patternFill>
    </fill>
    <fill>
      <patternFill patternType="solid">
        <fgColor rgb="FFFFE0C1"/>
        <bgColor indexed="64"/>
      </patternFill>
    </fill>
    <fill>
      <patternFill patternType="solid">
        <fgColor rgb="FFDBB7FF"/>
        <bgColor indexed="64"/>
      </patternFill>
    </fill>
    <fill>
      <patternFill patternType="solid">
        <fgColor rgb="FFCDECFF"/>
        <bgColor indexed="64"/>
      </patternFill>
    </fill>
    <fill>
      <patternFill patternType="solid">
        <fgColor rgb="FFC2CCFE"/>
        <bgColor indexed="64"/>
      </patternFill>
    </fill>
    <fill>
      <patternFill patternType="solid">
        <fgColor rgb="FFAFEBAF"/>
        <bgColor indexed="64"/>
      </patternFill>
    </fill>
    <fill>
      <patternFill patternType="solid">
        <fgColor rgb="FFEDD7E0"/>
        <bgColor indexed="64"/>
      </patternFill>
    </fill>
    <fill>
      <patternFill patternType="solid">
        <fgColor rgb="FFC9C9FF"/>
        <bgColor indexed="64"/>
      </patternFill>
    </fill>
    <fill>
      <patternFill patternType="solid">
        <fgColor rgb="FF97BAFF"/>
        <bgColor indexed="64"/>
      </patternFill>
    </fill>
    <fill>
      <patternFill patternType="solid">
        <fgColor rgb="FFABFFFF"/>
        <bgColor indexed="64"/>
      </patternFill>
    </fill>
    <fill>
      <patternFill patternType="solid">
        <fgColor rgb="FFFFFF8F"/>
        <bgColor indexed="64"/>
      </patternFill>
    </fill>
    <fill>
      <patternFill patternType="solid">
        <fgColor rgb="FFDFFFD5"/>
        <bgColor indexed="64"/>
      </patternFill>
    </fill>
    <fill>
      <patternFill patternType="solid">
        <fgColor rgb="FFFECBC2"/>
        <bgColor indexed="64"/>
      </patternFill>
    </fill>
    <fill>
      <patternFill patternType="solid">
        <fgColor theme="8" tint="0.39997558519241921"/>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indexed="64"/>
      </left>
      <right style="medium">
        <color rgb="FF000000"/>
      </right>
      <top style="medium">
        <color indexed="64"/>
      </top>
      <bottom style="medium">
        <color indexed="64"/>
      </bottom>
      <diagonal/>
    </border>
    <border>
      <left style="hair">
        <color theme="3"/>
      </left>
      <right style="hair">
        <color theme="3"/>
      </right>
      <top/>
      <bottom style="hair">
        <color theme="3"/>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s>
  <cellStyleXfs count="7">
    <xf numFmtId="0" fontId="0" fillId="0" borderId="0"/>
    <xf numFmtId="0" fontId="4" fillId="0" borderId="0"/>
    <xf numFmtId="9" fontId="6" fillId="0" borderId="0" applyFont="0" applyFill="0" applyBorder="0" applyAlignment="0" applyProtection="0"/>
    <xf numFmtId="0" fontId="6" fillId="0" borderId="0"/>
    <xf numFmtId="0" fontId="12" fillId="0" borderId="0" applyNumberFormat="0" applyFill="0" applyBorder="0" applyAlignment="0" applyProtection="0">
      <alignment vertical="top"/>
      <protection locked="0"/>
    </xf>
    <xf numFmtId="0" fontId="4" fillId="0" borderId="0"/>
    <xf numFmtId="0" fontId="43" fillId="0" borderId="0" applyNumberFormat="0" applyFill="0" applyBorder="0" applyAlignment="0" applyProtection="0"/>
  </cellStyleXfs>
  <cellXfs count="584">
    <xf numFmtId="0" fontId="0" fillId="0" borderId="0" xfId="0"/>
    <xf numFmtId="0" fontId="1" fillId="0" borderId="0" xfId="0" applyFont="1"/>
    <xf numFmtId="0" fontId="3" fillId="2" borderId="1" xfId="0" applyFont="1" applyFill="1" applyBorder="1" applyAlignment="1">
      <alignment vertical="center" wrapText="1"/>
    </xf>
    <xf numFmtId="0" fontId="3" fillId="3" borderId="1" xfId="0" applyFont="1" applyFill="1" applyBorder="1" applyAlignment="1">
      <alignment vertical="center" wrapText="1"/>
    </xf>
    <xf numFmtId="0" fontId="3" fillId="4" borderId="1" xfId="0" applyFont="1" applyFill="1" applyBorder="1" applyAlignment="1">
      <alignment vertical="center" wrapText="1"/>
    </xf>
    <xf numFmtId="0" fontId="1" fillId="0" borderId="1" xfId="0" applyFont="1" applyBorder="1"/>
    <xf numFmtId="0" fontId="3" fillId="5" borderId="1" xfId="0" applyFont="1" applyFill="1" applyBorder="1" applyAlignment="1">
      <alignment vertical="center" wrapText="1"/>
    </xf>
    <xf numFmtId="0" fontId="3" fillId="6" borderId="1" xfId="0" applyFont="1" applyFill="1" applyBorder="1" applyAlignment="1">
      <alignment vertical="center" wrapText="1"/>
    </xf>
    <xf numFmtId="0" fontId="3" fillId="0" borderId="0" xfId="0" applyFont="1" applyAlignment="1">
      <alignment vertical="center" wrapText="1"/>
    </xf>
    <xf numFmtId="0" fontId="5" fillId="11"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0" xfId="0" applyFont="1" applyAlignment="1">
      <alignment horizontal="justify" vertical="center" wrapText="1"/>
    </xf>
    <xf numFmtId="0" fontId="1" fillId="14" borderId="1" xfId="0" applyFont="1" applyFill="1" applyBorder="1" applyAlignment="1">
      <alignment horizontal="justify" vertical="center" wrapText="1"/>
    </xf>
    <xf numFmtId="0" fontId="3" fillId="0" borderId="1" xfId="0" applyFont="1" applyBorder="1" applyAlignment="1" applyProtection="1">
      <alignment horizontal="justify" vertical="center" wrapText="1"/>
    </xf>
    <xf numFmtId="0" fontId="3" fillId="0" borderId="0" xfId="0" applyFont="1" applyBorder="1" applyAlignment="1" applyProtection="1">
      <alignment horizontal="justify" vertical="center" wrapText="1"/>
    </xf>
    <xf numFmtId="0" fontId="5" fillId="0" borderId="0" xfId="0" applyFont="1" applyFill="1" applyBorder="1" applyAlignment="1" applyProtection="1">
      <alignment horizontal="justify" vertical="center" wrapText="1"/>
    </xf>
    <xf numFmtId="9" fontId="1" fillId="0" borderId="1" xfId="2" applyNumberFormat="1" applyFont="1" applyBorder="1" applyAlignment="1">
      <alignment horizontal="center" vertical="center" wrapText="1"/>
    </xf>
    <xf numFmtId="0" fontId="3" fillId="0" borderId="1" xfId="0" applyFont="1" applyBorder="1" applyAlignment="1">
      <alignment horizontal="justify" vertical="center" wrapText="1"/>
    </xf>
    <xf numFmtId="9" fontId="10" fillId="0" borderId="1" xfId="2" applyNumberFormat="1" applyFont="1" applyFill="1" applyBorder="1" applyAlignment="1">
      <alignment horizontal="center" vertical="center" wrapText="1"/>
    </xf>
    <xf numFmtId="9" fontId="10" fillId="0" borderId="1" xfId="2" applyNumberFormat="1" applyFont="1" applyBorder="1" applyAlignment="1">
      <alignment horizontal="center" vertical="center" wrapText="1"/>
    </xf>
    <xf numFmtId="14" fontId="1" fillId="0" borderId="1" xfId="0" applyNumberFormat="1" applyFont="1" applyBorder="1" applyAlignment="1">
      <alignment horizontal="justify" vertical="center" wrapText="1"/>
    </xf>
    <xf numFmtId="0" fontId="0" fillId="0" borderId="1" xfId="0" applyBorder="1" applyAlignment="1">
      <alignment horizontal="center" vertical="center"/>
    </xf>
    <xf numFmtId="0" fontId="0" fillId="0" borderId="0" xfId="0" applyAlignment="1">
      <alignment wrapText="1"/>
    </xf>
    <xf numFmtId="0" fontId="0" fillId="0" borderId="0" xfId="0" applyAlignment="1">
      <alignment vertical="center" wrapText="1"/>
    </xf>
    <xf numFmtId="0" fontId="11" fillId="0" borderId="0" xfId="0" applyFont="1" applyAlignment="1">
      <alignment vertical="center" wrapText="1"/>
    </xf>
    <xf numFmtId="0" fontId="14" fillId="15" borderId="12" xfId="0" applyFont="1" applyFill="1" applyBorder="1" applyAlignment="1">
      <alignment horizontal="center" vertical="center" wrapText="1"/>
    </xf>
    <xf numFmtId="0" fontId="14" fillId="15" borderId="17" xfId="0" applyFont="1" applyFill="1" applyBorder="1" applyAlignment="1">
      <alignment horizontal="center" vertical="center" wrapText="1"/>
    </xf>
    <xf numFmtId="0" fontId="14" fillId="15" borderId="10" xfId="0" applyFont="1" applyFill="1" applyBorder="1" applyAlignment="1">
      <alignment horizontal="center" vertical="center" wrapText="1"/>
    </xf>
    <xf numFmtId="0" fontId="14" fillId="15" borderId="11" xfId="0" applyFont="1" applyFill="1" applyBorder="1" applyAlignment="1">
      <alignment horizontal="center" vertical="center" wrapText="1"/>
    </xf>
    <xf numFmtId="0" fontId="14" fillId="15" borderId="17" xfId="0" applyFont="1" applyFill="1" applyBorder="1" applyAlignment="1">
      <alignment horizontal="justify" vertical="center" wrapText="1"/>
    </xf>
    <xf numFmtId="0" fontId="14" fillId="16" borderId="17" xfId="0" applyFont="1" applyFill="1" applyBorder="1" applyAlignment="1">
      <alignment horizontal="center" vertical="center" wrapText="1"/>
    </xf>
    <xf numFmtId="0" fontId="14" fillId="17" borderId="1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15" borderId="12" xfId="0" applyFont="1" applyFill="1" applyBorder="1" applyAlignment="1">
      <alignment horizontal="justify" vertical="center" wrapText="1"/>
    </xf>
    <xf numFmtId="0" fontId="14" fillId="2" borderId="12" xfId="0" applyFont="1" applyFill="1" applyBorder="1" applyAlignment="1">
      <alignment vertical="center" wrapText="1"/>
    </xf>
    <xf numFmtId="0" fontId="14" fillId="0" borderId="11" xfId="0" applyFont="1" applyBorder="1" applyAlignment="1">
      <alignment horizontal="center" vertical="center" wrapText="1"/>
    </xf>
    <xf numFmtId="0" fontId="14" fillId="0" borderId="11" xfId="0" applyFont="1" applyBorder="1" applyAlignment="1">
      <alignment vertical="center" wrapText="1"/>
    </xf>
    <xf numFmtId="0" fontId="14" fillId="0" borderId="11" xfId="0" applyFont="1" applyFill="1" applyBorder="1" applyAlignment="1">
      <alignment vertical="center" wrapText="1"/>
    </xf>
    <xf numFmtId="0" fontId="14" fillId="15" borderId="18" xfId="0" applyFont="1" applyFill="1" applyBorder="1" applyAlignment="1">
      <alignment horizontal="justify" vertical="center" wrapText="1"/>
    </xf>
    <xf numFmtId="0" fontId="14" fillId="0" borderId="0" xfId="0" applyFont="1" applyFill="1" applyBorder="1" applyAlignment="1">
      <alignment vertical="center" wrapText="1"/>
    </xf>
    <xf numFmtId="0" fontId="0" fillId="0" borderId="0" xfId="0" applyFill="1" applyBorder="1" applyAlignment="1">
      <alignment vertical="center" wrapText="1"/>
    </xf>
    <xf numFmtId="0" fontId="14" fillId="14" borderId="0" xfId="0" applyFont="1" applyFill="1" applyBorder="1" applyAlignment="1">
      <alignment horizontal="center" vertical="center" wrapText="1"/>
    </xf>
    <xf numFmtId="0" fontId="0" fillId="0" borderId="11" xfId="0" applyBorder="1" applyAlignment="1">
      <alignment vertical="center" wrapText="1"/>
    </xf>
    <xf numFmtId="0" fontId="0" fillId="0" borderId="11" xfId="0" applyBorder="1" applyAlignment="1">
      <alignment horizontal="center" vertical="center" wrapText="1"/>
    </xf>
    <xf numFmtId="0" fontId="0" fillId="0" borderId="1" xfId="0" applyBorder="1" applyAlignment="1">
      <alignment vertical="center" wrapText="1"/>
    </xf>
    <xf numFmtId="0" fontId="0" fillId="0" borderId="0" xfId="0" applyBorder="1" applyAlignment="1">
      <alignment vertical="center" wrapText="1"/>
    </xf>
    <xf numFmtId="0" fontId="0" fillId="0" borderId="0" xfId="0" applyBorder="1" applyAlignment="1">
      <alignment horizontal="center" vertical="center" wrapText="1"/>
    </xf>
    <xf numFmtId="0" fontId="0" fillId="9" borderId="1" xfId="0" applyFill="1" applyBorder="1" applyAlignment="1">
      <alignment horizontal="center" vertical="center" wrapText="1"/>
    </xf>
    <xf numFmtId="0" fontId="0" fillId="0" borderId="1" xfId="0" applyBorder="1" applyAlignment="1">
      <alignment horizontal="center" vertical="center" wrapText="1"/>
    </xf>
    <xf numFmtId="0" fontId="0" fillId="0" borderId="5" xfId="0" applyBorder="1" applyAlignment="1">
      <alignment vertical="center" wrapText="1"/>
    </xf>
    <xf numFmtId="0" fontId="17" fillId="5" borderId="19" xfId="0" applyFont="1" applyFill="1" applyBorder="1" applyAlignment="1" applyProtection="1">
      <alignment horizontal="center" vertical="center" wrapText="1"/>
      <protection hidden="1"/>
    </xf>
    <xf numFmtId="0" fontId="13" fillId="0" borderId="0" xfId="0" applyFont="1" applyAlignment="1">
      <alignment wrapText="1"/>
    </xf>
    <xf numFmtId="0" fontId="13" fillId="0" borderId="0" xfId="0" applyFont="1" applyAlignment="1">
      <alignment vertical="center" wrapText="1"/>
    </xf>
    <xf numFmtId="0" fontId="18" fillId="15" borderId="11"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11" xfId="0" applyFont="1" applyBorder="1" applyAlignment="1">
      <alignment vertical="center" wrapText="1"/>
    </xf>
    <xf numFmtId="0" fontId="18" fillId="0" borderId="11" xfId="0" applyFont="1" applyFill="1" applyBorder="1" applyAlignment="1">
      <alignment vertical="center" wrapText="1"/>
    </xf>
    <xf numFmtId="0" fontId="13" fillId="0" borderId="11" xfId="0" applyFont="1" applyBorder="1" applyAlignment="1">
      <alignment vertical="center" wrapText="1"/>
    </xf>
    <xf numFmtId="0" fontId="13" fillId="0" borderId="0" xfId="0" applyFont="1" applyBorder="1" applyAlignment="1">
      <alignment vertical="center" wrapText="1"/>
    </xf>
    <xf numFmtId="0" fontId="13" fillId="9" borderId="1" xfId="0" applyFont="1" applyFill="1" applyBorder="1" applyAlignment="1">
      <alignment horizontal="center" vertical="center" wrapText="1"/>
    </xf>
    <xf numFmtId="0" fontId="13" fillId="0" borderId="1" xfId="0" applyFont="1" applyBorder="1" applyAlignment="1">
      <alignment vertical="center" wrapText="1"/>
    </xf>
    <xf numFmtId="0" fontId="13" fillId="0" borderId="1" xfId="0" applyFont="1" applyFill="1" applyBorder="1" applyAlignment="1">
      <alignment vertical="center" wrapText="1"/>
    </xf>
    <xf numFmtId="0" fontId="0" fillId="0" borderId="0" xfId="0" applyAlignment="1" applyProtection="1"/>
    <xf numFmtId="0" fontId="21" fillId="0" borderId="1" xfId="0" applyFont="1" applyFill="1" applyBorder="1" applyAlignment="1" applyProtection="1">
      <alignment horizontal="justify" vertical="center" wrapText="1"/>
    </xf>
    <xf numFmtId="0" fontId="21" fillId="0" borderId="1" xfId="0" applyFont="1" applyBorder="1" applyAlignment="1" applyProtection="1">
      <alignment horizontal="justify" vertical="center" wrapText="1"/>
    </xf>
    <xf numFmtId="0" fontId="21" fillId="0" borderId="2" xfId="0" applyFont="1" applyFill="1" applyBorder="1" applyAlignment="1" applyProtection="1">
      <alignment horizontal="justify" vertical="center" wrapText="1"/>
    </xf>
    <xf numFmtId="0" fontId="22" fillId="0" borderId="0" xfId="0" applyFont="1" applyAlignment="1">
      <alignment horizontal="left" vertical="center"/>
    </xf>
    <xf numFmtId="0" fontId="8" fillId="14" borderId="9" xfId="0" applyFont="1" applyFill="1" applyBorder="1" applyAlignment="1">
      <alignment horizontal="justify" vertical="center" wrapText="1"/>
    </xf>
    <xf numFmtId="0" fontId="8" fillId="14" borderId="9" xfId="0" applyFont="1" applyFill="1" applyBorder="1" applyAlignment="1">
      <alignment horizontal="center" vertical="center" wrapText="1"/>
    </xf>
    <xf numFmtId="0" fontId="8" fillId="14" borderId="0" xfId="0" applyFont="1" applyFill="1" applyBorder="1" applyAlignment="1">
      <alignment horizontal="center" vertical="center" wrapText="1"/>
    </xf>
    <xf numFmtId="0" fontId="8" fillId="14" borderId="0" xfId="0" applyFont="1" applyFill="1" applyBorder="1" applyAlignment="1">
      <alignment horizontal="justify" vertical="center" wrapText="1"/>
    </xf>
    <xf numFmtId="0" fontId="3" fillId="14" borderId="0" xfId="0" applyFont="1" applyFill="1" applyAlignment="1">
      <alignment horizontal="justify" vertical="center" wrapText="1"/>
    </xf>
    <xf numFmtId="0" fontId="3" fillId="14" borderId="0" xfId="0" applyFont="1" applyFill="1" applyAlignment="1">
      <alignment vertical="center" wrapText="1"/>
    </xf>
    <xf numFmtId="0" fontId="5" fillId="12" borderId="4" xfId="0" applyFont="1" applyFill="1" applyBorder="1" applyAlignment="1" applyProtection="1">
      <alignment horizontal="center" vertical="center" wrapText="1"/>
    </xf>
    <xf numFmtId="0" fontId="5" fillId="12" borderId="4" xfId="0" applyFont="1" applyFill="1" applyBorder="1" applyAlignment="1">
      <alignment horizontal="center" vertical="center" wrapText="1"/>
    </xf>
    <xf numFmtId="0" fontId="2" fillId="21" borderId="0" xfId="0" applyFont="1" applyFill="1" applyBorder="1" applyAlignment="1" applyProtection="1">
      <alignment horizontal="center" vertical="center" wrapText="1"/>
    </xf>
    <xf numFmtId="0" fontId="3" fillId="0" borderId="1"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1" fillId="0" borderId="0" xfId="0" applyFont="1" applyBorder="1"/>
    <xf numFmtId="0" fontId="2" fillId="0" borderId="0" xfId="0" applyFont="1" applyBorder="1" applyAlignment="1"/>
    <xf numFmtId="0" fontId="2" fillId="0" borderId="1" xfId="0" applyFont="1" applyBorder="1" applyAlignment="1"/>
    <xf numFmtId="0" fontId="3" fillId="0" borderId="1" xfId="0" applyFont="1" applyFill="1" applyBorder="1" applyAlignment="1">
      <alignment horizontal="center" vertical="center" wrapText="1"/>
    </xf>
    <xf numFmtId="164" fontId="9" fillId="0" borderId="1" xfId="0" applyNumberFormat="1" applyFont="1" applyBorder="1" applyAlignment="1" applyProtection="1">
      <alignment horizontal="center" vertical="center" wrapText="1"/>
      <protection locked="0"/>
    </xf>
    <xf numFmtId="0" fontId="1" fillId="0" borderId="1" xfId="0" applyFont="1" applyFill="1" applyBorder="1" applyAlignment="1">
      <alignment horizontal="justify" vertical="center" wrapText="1"/>
    </xf>
    <xf numFmtId="15" fontId="1" fillId="0" borderId="4" xfId="0" applyNumberFormat="1" applyFont="1" applyBorder="1" applyAlignment="1">
      <alignment horizontal="center" vertical="center" wrapText="1"/>
    </xf>
    <xf numFmtId="0" fontId="2" fillId="0" borderId="0" xfId="0" applyFont="1"/>
    <xf numFmtId="0" fontId="2" fillId="12" borderId="1" xfId="0" applyFont="1" applyFill="1" applyBorder="1" applyAlignment="1">
      <alignment horizontal="center" vertical="center" wrapText="1"/>
    </xf>
    <xf numFmtId="0" fontId="7" fillId="8" borderId="24"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1" xfId="0" applyFont="1" applyBorder="1" applyAlignment="1">
      <alignment horizontal="justify"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1" fillId="0" borderId="2" xfId="0" applyFont="1" applyBorder="1" applyAlignment="1">
      <alignment horizontal="justify" vertical="center" wrapText="1"/>
    </xf>
    <xf numFmtId="0" fontId="3" fillId="0" borderId="8" xfId="0" applyFont="1" applyBorder="1" applyAlignment="1">
      <alignment horizontal="center" vertical="center" wrapText="1"/>
    </xf>
    <xf numFmtId="1" fontId="1" fillId="0" borderId="1" xfId="0" applyNumberFormat="1" applyFont="1" applyBorder="1" applyAlignment="1">
      <alignment horizontal="center" vertical="center" wrapText="1"/>
    </xf>
    <xf numFmtId="0" fontId="3" fillId="0" borderId="0" xfId="0" applyFont="1" applyAlignment="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1" fillId="0" borderId="1" xfId="0" applyFont="1" applyFill="1" applyBorder="1" applyAlignment="1">
      <alignment horizontal="center" vertical="center" wrapText="1"/>
    </xf>
    <xf numFmtId="15" fontId="1" fillId="0" borderId="4" xfId="0" applyNumberFormat="1" applyFont="1" applyBorder="1" applyAlignment="1">
      <alignment horizontal="justify" vertical="center" wrapText="1"/>
    </xf>
    <xf numFmtId="0" fontId="0" fillId="0" borderId="0" xfId="0" applyAlignment="1">
      <alignment horizontal="center"/>
    </xf>
    <xf numFmtId="0" fontId="0" fillId="0" borderId="1" xfId="0" applyBorder="1"/>
    <xf numFmtId="0" fontId="0" fillId="0" borderId="1" xfId="0" applyBorder="1" applyAlignment="1">
      <alignment horizontal="center"/>
    </xf>
    <xf numFmtId="0" fontId="5" fillId="10" borderId="0" xfId="0" applyFont="1" applyFill="1" applyBorder="1" applyAlignment="1" applyProtection="1">
      <alignment horizontal="center" vertical="center" wrapText="1"/>
    </xf>
    <xf numFmtId="0" fontId="30" fillId="9" borderId="11" xfId="0" applyFont="1" applyFill="1" applyBorder="1" applyAlignment="1">
      <alignment horizontal="center" vertical="center" wrapText="1"/>
    </xf>
    <xf numFmtId="0" fontId="33" fillId="0" borderId="0" xfId="0" applyFont="1"/>
    <xf numFmtId="0" fontId="1" fillId="0" borderId="1" xfId="0" applyFont="1" applyBorder="1" applyAlignment="1">
      <alignment horizontal="center" vertical="center"/>
    </xf>
    <xf numFmtId="9" fontId="1" fillId="0" borderId="1" xfId="0" applyNumberFormat="1" applyFont="1" applyBorder="1" applyAlignment="1">
      <alignment horizontal="center" vertical="center" wrapText="1"/>
    </xf>
    <xf numFmtId="0" fontId="9" fillId="0" borderId="1" xfId="0" applyFont="1" applyBorder="1" applyAlignment="1">
      <alignment horizontal="justify" vertical="center" wrapText="1"/>
    </xf>
    <xf numFmtId="9" fontId="9" fillId="0" borderId="1" xfId="0" applyNumberFormat="1" applyFont="1" applyBorder="1" applyAlignment="1">
      <alignment horizontal="center" vertical="center" wrapText="1"/>
    </xf>
    <xf numFmtId="15" fontId="9" fillId="0" borderId="4" xfId="0" applyNumberFormat="1" applyFont="1" applyBorder="1" applyAlignment="1">
      <alignment horizontal="center" vertical="center" wrapText="1"/>
    </xf>
    <xf numFmtId="0" fontId="3" fillId="0" borderId="1" xfId="0" applyFont="1" applyBorder="1" applyAlignment="1">
      <alignment vertical="center" wrapText="1"/>
    </xf>
    <xf numFmtId="0" fontId="9" fillId="0" borderId="1" xfId="0" applyFont="1" applyFill="1" applyBorder="1" applyAlignment="1">
      <alignment horizontal="justify" vertical="center" wrapText="1"/>
    </xf>
    <xf numFmtId="9" fontId="1" fillId="0" borderId="1" xfId="2" applyFont="1" applyFill="1" applyBorder="1" applyAlignment="1">
      <alignment horizontal="center" vertical="center" wrapText="1"/>
    </xf>
    <xf numFmtId="165" fontId="9" fillId="0" borderId="1" xfId="2" applyNumberFormat="1" applyFont="1" applyFill="1" applyBorder="1" applyAlignment="1">
      <alignment horizontal="center" vertical="center" wrapText="1"/>
    </xf>
    <xf numFmtId="0" fontId="34" fillId="0" borderId="1" xfId="0" applyFont="1" applyBorder="1" applyAlignment="1">
      <alignment horizontal="justify" vertical="center" wrapText="1"/>
    </xf>
    <xf numFmtId="9" fontId="9" fillId="0" borderId="1" xfId="2" applyFont="1" applyFill="1" applyBorder="1" applyAlignment="1">
      <alignment horizontal="center" vertical="center" wrapText="1"/>
    </xf>
    <xf numFmtId="0" fontId="3" fillId="0" borderId="0" xfId="0" applyFont="1" applyBorder="1" applyAlignment="1">
      <alignment vertical="center" wrapText="1"/>
    </xf>
    <xf numFmtId="9" fontId="1" fillId="0" borderId="3" xfId="0" applyNumberFormat="1" applyFont="1" applyBorder="1" applyAlignment="1">
      <alignment horizontal="center" vertical="center" wrapText="1"/>
    </xf>
    <xf numFmtId="15" fontId="1" fillId="0" borderId="2" xfId="0" applyNumberFormat="1" applyFont="1" applyBorder="1" applyAlignment="1">
      <alignment horizontal="center" vertical="center" wrapText="1"/>
    </xf>
    <xf numFmtId="0" fontId="9" fillId="0" borderId="3" xfId="0" applyFont="1" applyBorder="1" applyAlignment="1">
      <alignment horizontal="justify" vertical="center" wrapText="1"/>
    </xf>
    <xf numFmtId="9" fontId="9" fillId="0" borderId="3" xfId="0" applyNumberFormat="1" applyFont="1" applyBorder="1" applyAlignment="1">
      <alignment horizontal="center" vertical="center" wrapText="1"/>
    </xf>
    <xf numFmtId="15" fontId="9" fillId="0" borderId="2" xfId="0" applyNumberFormat="1" applyFont="1" applyBorder="1" applyAlignment="1">
      <alignment horizontal="center" vertical="center" wrapText="1"/>
    </xf>
    <xf numFmtId="0" fontId="3" fillId="0" borderId="3" xfId="0" applyFont="1" applyBorder="1" applyAlignment="1">
      <alignment vertical="center" wrapText="1"/>
    </xf>
    <xf numFmtId="15" fontId="1" fillId="0" borderId="3" xfId="0" applyNumberFormat="1" applyFont="1" applyBorder="1" applyAlignment="1">
      <alignment horizontal="center" vertical="center" wrapText="1"/>
    </xf>
    <xf numFmtId="15" fontId="9" fillId="0" borderId="3" xfId="0" applyNumberFormat="1" applyFont="1" applyBorder="1" applyAlignment="1">
      <alignment horizontal="center" vertical="center" wrapText="1"/>
    </xf>
    <xf numFmtId="0" fontId="35" fillId="26" borderId="1" xfId="0" applyFont="1" applyFill="1" applyBorder="1" applyAlignment="1">
      <alignment horizontal="justify" vertical="center" wrapText="1"/>
    </xf>
    <xf numFmtId="0" fontId="35" fillId="0" borderId="1" xfId="0" applyFont="1" applyBorder="1" applyAlignment="1">
      <alignment horizontal="justify" vertical="center" wrapText="1"/>
    </xf>
    <xf numFmtId="0" fontId="9" fillId="0" borderId="4" xfId="0" applyFont="1" applyBorder="1" applyAlignment="1">
      <alignment horizontal="center" vertical="center" wrapText="1"/>
    </xf>
    <xf numFmtId="0" fontId="34" fillId="0" borderId="4" xfId="0" applyFont="1" applyBorder="1" applyAlignment="1">
      <alignment horizontal="justify" vertical="center" wrapText="1"/>
    </xf>
    <xf numFmtId="0" fontId="1" fillId="0" borderId="0" xfId="0" applyFont="1" applyBorder="1" applyAlignment="1">
      <alignment horizontal="center" vertical="center" wrapText="1"/>
    </xf>
    <xf numFmtId="9" fontId="1" fillId="0" borderId="1" xfId="2" applyFont="1" applyBorder="1" applyAlignment="1">
      <alignment horizontal="center" vertical="center" wrapText="1"/>
    </xf>
    <xf numFmtId="9" fontId="1" fillId="0" borderId="1" xfId="0" applyNumberFormat="1" applyFont="1" applyFill="1" applyBorder="1" applyAlignment="1">
      <alignment horizontal="center" vertical="center" wrapText="1"/>
    </xf>
    <xf numFmtId="14" fontId="1" fillId="0" borderId="4" xfId="0" applyNumberFormat="1" applyFont="1" applyBorder="1" applyAlignment="1">
      <alignment horizontal="justify" vertical="center" wrapText="1"/>
    </xf>
    <xf numFmtId="0" fontId="1" fillId="14" borderId="1" xfId="0" applyFont="1" applyFill="1" applyBorder="1" applyAlignment="1">
      <alignment vertical="center" wrapText="1"/>
    </xf>
    <xf numFmtId="1" fontId="1" fillId="0" borderId="1" xfId="2" applyNumberFormat="1" applyFont="1" applyBorder="1" applyAlignment="1">
      <alignment horizontal="center" vertical="center" wrapText="1"/>
    </xf>
    <xf numFmtId="9" fontId="34" fillId="0" borderId="1" xfId="2" applyNumberFormat="1" applyFont="1" applyFill="1" applyBorder="1" applyAlignment="1">
      <alignment horizontal="center" vertical="center" wrapText="1"/>
    </xf>
    <xf numFmtId="15" fontId="1" fillId="0" borderId="1" xfId="0" applyNumberFormat="1" applyFont="1" applyBorder="1" applyAlignment="1">
      <alignment horizontal="center" vertical="center" wrapText="1"/>
    </xf>
    <xf numFmtId="9" fontId="1" fillId="0" borderId="3" xfId="2" applyNumberFormat="1" applyFont="1" applyFill="1" applyBorder="1" applyAlignment="1">
      <alignment vertical="center" wrapText="1"/>
    </xf>
    <xf numFmtId="9" fontId="34" fillId="0" borderId="1" xfId="2" applyFont="1" applyFill="1" applyBorder="1" applyAlignment="1">
      <alignment horizontal="center" vertical="center" wrapText="1"/>
    </xf>
    <xf numFmtId="0" fontId="1" fillId="0" borderId="1" xfId="0" applyFont="1" applyBorder="1" applyAlignment="1">
      <alignment vertical="center" wrapText="1"/>
    </xf>
    <xf numFmtId="9" fontId="9" fillId="0" borderId="4" xfId="0" applyNumberFormat="1" applyFont="1" applyBorder="1" applyAlignment="1">
      <alignment horizontal="center" vertical="center" wrapText="1"/>
    </xf>
    <xf numFmtId="0" fontId="1" fillId="32" borderId="1" xfId="0" applyFont="1" applyFill="1" applyBorder="1" applyAlignment="1">
      <alignment horizontal="justify"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36" fillId="0" borderId="1" xfId="0" applyFont="1" applyBorder="1" applyAlignment="1">
      <alignment horizontal="center" vertical="center"/>
    </xf>
    <xf numFmtId="0" fontId="9" fillId="0" borderId="1" xfId="0" applyFont="1" applyBorder="1" applyAlignment="1">
      <alignment horizontal="center" vertical="center"/>
    </xf>
    <xf numFmtId="0" fontId="1" fillId="0" borderId="4" xfId="0" applyFont="1" applyFill="1" applyBorder="1" applyAlignment="1">
      <alignment horizontal="center" vertical="center" wrapText="1"/>
    </xf>
    <xf numFmtId="14" fontId="1" fillId="0" borderId="3" xfId="0" applyNumberFormat="1" applyFont="1" applyBorder="1" applyAlignment="1">
      <alignment horizontal="justify" vertical="center" wrapText="1"/>
    </xf>
    <xf numFmtId="0" fontId="1" fillId="0" borderId="3" xfId="0" applyFont="1" applyFill="1" applyBorder="1" applyAlignment="1">
      <alignment horizontal="center" vertical="center" wrapText="1"/>
    </xf>
    <xf numFmtId="0" fontId="14" fillId="0" borderId="0" xfId="0" applyFont="1" applyBorder="1" applyAlignment="1">
      <alignment horizontal="center" vertical="center" wrapText="1"/>
    </xf>
    <xf numFmtId="0" fontId="7" fillId="7"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22" borderId="5" xfId="0" applyFont="1" applyFill="1" applyBorder="1" applyAlignment="1">
      <alignment horizontal="center" vertical="center" wrapText="1"/>
    </xf>
    <xf numFmtId="0" fontId="7" fillId="22" borderId="9" xfId="0" applyFont="1" applyFill="1" applyBorder="1" applyAlignment="1">
      <alignment horizontal="center" vertical="center" wrapText="1"/>
    </xf>
    <xf numFmtId="0" fontId="7" fillId="22" borderId="7" xfId="0" applyFont="1" applyFill="1" applyBorder="1" applyAlignment="1">
      <alignment horizontal="center" vertical="center" wrapText="1"/>
    </xf>
    <xf numFmtId="0" fontId="7" fillId="22" borderId="6" xfId="0" applyFont="1" applyFill="1" applyBorder="1" applyAlignment="1">
      <alignment horizontal="center" vertical="center" wrapText="1"/>
    </xf>
    <xf numFmtId="0" fontId="3" fillId="14" borderId="0" xfId="0" applyFont="1" applyFill="1" applyAlignment="1" applyProtection="1">
      <alignment vertical="center" wrapText="1"/>
      <protection locked="0"/>
    </xf>
    <xf numFmtId="0" fontId="22" fillId="0" borderId="0" xfId="0" applyFont="1" applyAlignment="1" applyProtection="1">
      <alignment horizontal="left" vertical="center"/>
      <protection locked="0"/>
    </xf>
    <xf numFmtId="0" fontId="3" fillId="0" borderId="0" xfId="0" applyFont="1" applyAlignment="1" applyProtection="1">
      <alignment vertical="center" wrapText="1"/>
      <protection locked="0"/>
    </xf>
    <xf numFmtId="0" fontId="3" fillId="14" borderId="0" xfId="0" applyFont="1" applyFill="1" applyAlignment="1" applyProtection="1">
      <alignment horizontal="justify" vertical="center" wrapText="1"/>
      <protection locked="0"/>
    </xf>
    <xf numFmtId="0" fontId="8" fillId="14" borderId="9" xfId="0" applyFont="1" applyFill="1" applyBorder="1" applyAlignment="1" applyProtection="1">
      <alignment horizontal="justify" vertical="center" wrapText="1"/>
      <protection locked="0"/>
    </xf>
    <xf numFmtId="0" fontId="8" fillId="14" borderId="9" xfId="0" applyFont="1" applyFill="1" applyBorder="1" applyAlignment="1" applyProtection="1">
      <alignment horizontal="center" vertical="center" wrapText="1"/>
      <protection locked="0"/>
    </xf>
    <xf numFmtId="0" fontId="8" fillId="14" borderId="0" xfId="0" applyFont="1" applyFill="1" applyBorder="1" applyAlignment="1" applyProtection="1">
      <alignment horizontal="center" vertical="center" wrapText="1"/>
      <protection locked="0"/>
    </xf>
    <xf numFmtId="0" fontId="8" fillId="14" borderId="0" xfId="0" applyFont="1" applyFill="1" applyBorder="1" applyAlignment="1" applyProtection="1">
      <alignment horizontal="justify" vertical="center" wrapText="1"/>
      <protection locked="0"/>
    </xf>
    <xf numFmtId="0" fontId="21" fillId="0" borderId="1" xfId="0" applyFont="1" applyFill="1" applyBorder="1" applyAlignment="1" applyProtection="1">
      <alignment horizontal="justify" vertical="center" wrapText="1"/>
      <protection locked="0"/>
    </xf>
    <xf numFmtId="0" fontId="7" fillId="7" borderId="24" xfId="0" applyFont="1" applyFill="1" applyBorder="1" applyAlignment="1" applyProtection="1">
      <alignment horizontal="center" vertical="center" wrapText="1"/>
      <protection locked="0"/>
    </xf>
    <xf numFmtId="0" fontId="7" fillId="7" borderId="0" xfId="0" applyFont="1" applyFill="1" applyBorder="1" applyAlignment="1" applyProtection="1">
      <alignment horizontal="center" vertical="center" wrapText="1"/>
      <protection locked="0"/>
    </xf>
    <xf numFmtId="0" fontId="7" fillId="8" borderId="24" xfId="0" applyFont="1" applyFill="1" applyBorder="1" applyAlignment="1" applyProtection="1">
      <alignment horizontal="center" vertical="center" wrapText="1"/>
      <protection locked="0"/>
    </xf>
    <xf numFmtId="0" fontId="7" fillId="6" borderId="24" xfId="0" applyFont="1" applyFill="1" applyBorder="1" applyAlignment="1" applyProtection="1">
      <alignment horizontal="center" vertical="center" wrapText="1"/>
      <protection locked="0"/>
    </xf>
    <xf numFmtId="0" fontId="7" fillId="10" borderId="5" xfId="0" applyFont="1" applyFill="1" applyBorder="1" applyAlignment="1" applyProtection="1">
      <alignment horizontal="center" vertical="center" wrapText="1"/>
      <protection locked="0"/>
    </xf>
    <xf numFmtId="0" fontId="7" fillId="10" borderId="6" xfId="0" applyFont="1" applyFill="1" applyBorder="1" applyAlignment="1" applyProtection="1">
      <alignment horizontal="center" vertical="center" wrapText="1"/>
      <protection locked="0"/>
    </xf>
    <xf numFmtId="0" fontId="7" fillId="10" borderId="7" xfId="0" applyFont="1" applyFill="1" applyBorder="1" applyAlignment="1" applyProtection="1">
      <alignment horizontal="center" vertical="center" wrapText="1"/>
      <protection locked="0"/>
    </xf>
    <xf numFmtId="0" fontId="7" fillId="6" borderId="5" xfId="0" applyFont="1" applyFill="1" applyBorder="1" applyAlignment="1" applyProtection="1">
      <alignment horizontal="center" vertical="center" wrapText="1"/>
      <protection locked="0"/>
    </xf>
    <xf numFmtId="0" fontId="7" fillId="6" borderId="9" xfId="0" applyFont="1" applyFill="1" applyBorder="1" applyAlignment="1" applyProtection="1">
      <alignment horizontal="center" vertical="center" wrapText="1"/>
      <protection locked="0"/>
    </xf>
    <xf numFmtId="0" fontId="7" fillId="6" borderId="7" xfId="0" applyFont="1" applyFill="1" applyBorder="1" applyAlignment="1" applyProtection="1">
      <alignment horizontal="center" vertical="center" wrapText="1"/>
      <protection locked="0"/>
    </xf>
    <xf numFmtId="0" fontId="7" fillId="6" borderId="6" xfId="0" applyFont="1" applyFill="1" applyBorder="1" applyAlignment="1" applyProtection="1">
      <alignment horizontal="center" vertical="center" wrapText="1"/>
      <protection locked="0"/>
    </xf>
    <xf numFmtId="0" fontId="2" fillId="12" borderId="1" xfId="0" applyFont="1" applyFill="1" applyBorder="1" applyAlignment="1" applyProtection="1">
      <alignment horizontal="center" vertical="center" wrapText="1"/>
      <protection locked="0"/>
    </xf>
    <xf numFmtId="0" fontId="5" fillId="12" borderId="4" xfId="0" applyFont="1" applyFill="1" applyBorder="1" applyAlignment="1" applyProtection="1">
      <alignment horizontal="center" vertical="center" wrapText="1"/>
      <protection locked="0"/>
    </xf>
    <xf numFmtId="0" fontId="17" fillId="5" borderId="19" xfId="0" applyFont="1" applyFill="1" applyBorder="1" applyAlignment="1" applyProtection="1">
      <alignment horizontal="center" vertical="center" wrapText="1"/>
      <protection locked="0" hidden="1"/>
    </xf>
    <xf numFmtId="0" fontId="0" fillId="0" borderId="0" xfId="0" applyProtection="1">
      <protection locked="0"/>
    </xf>
    <xf numFmtId="0" fontId="21" fillId="0" borderId="2" xfId="0" applyFont="1" applyFill="1" applyBorder="1" applyAlignment="1" applyProtection="1">
      <alignment horizontal="justify" vertical="center" wrapText="1"/>
      <protection locked="0"/>
    </xf>
    <xf numFmtId="0" fontId="1" fillId="0" borderId="1" xfId="0" applyFont="1" applyFill="1" applyBorder="1" applyAlignment="1" applyProtection="1">
      <alignment horizontal="justify" vertical="center" wrapText="1"/>
      <protection locked="0"/>
    </xf>
    <xf numFmtId="14" fontId="1" fillId="0" borderId="1" xfId="0" applyNumberFormat="1" applyFont="1" applyBorder="1" applyAlignment="1" applyProtection="1">
      <alignment horizontal="justify" vertical="center" wrapText="1"/>
      <protection locked="0"/>
    </xf>
    <xf numFmtId="9" fontId="1" fillId="0" borderId="1" xfId="2" applyNumberFormat="1" applyFont="1" applyBorder="1" applyAlignment="1" applyProtection="1">
      <alignment horizontal="center" vertical="center" wrapText="1"/>
      <protection locked="0"/>
    </xf>
    <xf numFmtId="15" fontId="1" fillId="0" borderId="4" xfId="0" applyNumberFormat="1" applyFont="1" applyBorder="1" applyAlignment="1" applyProtection="1">
      <alignment horizontal="center" vertical="center" wrapText="1"/>
      <protection locked="0"/>
    </xf>
    <xf numFmtId="0" fontId="3" fillId="0" borderId="1" xfId="0" applyFont="1" applyBorder="1" applyAlignment="1" applyProtection="1">
      <alignment horizontal="justify" vertical="center" wrapText="1"/>
      <protection locked="0"/>
    </xf>
    <xf numFmtId="0" fontId="3" fillId="0" borderId="0" xfId="0" applyFont="1" applyAlignment="1" applyProtection="1">
      <alignment horizontal="justify" vertical="center" wrapText="1"/>
      <protection locked="0"/>
    </xf>
    <xf numFmtId="9" fontId="10" fillId="0" borderId="1" xfId="2" applyNumberFormat="1" applyFont="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11" fillId="0" borderId="1" xfId="0" applyFont="1" applyBorder="1"/>
    <xf numFmtId="0" fontId="11" fillId="0" borderId="0" xfId="0" applyFont="1"/>
    <xf numFmtId="0" fontId="11" fillId="26" borderId="1" xfId="0" applyFont="1" applyFill="1" applyBorder="1" applyAlignment="1">
      <alignment horizontal="center" vertical="center" wrapText="1"/>
    </xf>
    <xf numFmtId="0" fontId="11" fillId="26" borderId="1" xfId="0" applyFont="1" applyFill="1" applyBorder="1" applyAlignment="1">
      <alignment horizontal="center"/>
    </xf>
    <xf numFmtId="0" fontId="2" fillId="12" borderId="4" xfId="0" applyFont="1" applyFill="1" applyBorder="1" applyAlignment="1" applyProtection="1">
      <alignment horizontal="center" vertical="center" wrapText="1"/>
      <protection locked="0"/>
    </xf>
    <xf numFmtId="0" fontId="1" fillId="0" borderId="4" xfId="0" applyFont="1" applyBorder="1" applyAlignment="1" applyProtection="1">
      <alignment horizontal="justify" vertical="center" wrapText="1"/>
      <protection locked="0"/>
    </xf>
    <xf numFmtId="15" fontId="1" fillId="0" borderId="4" xfId="0" applyNumberFormat="1" applyFont="1" applyBorder="1" applyAlignment="1" applyProtection="1">
      <alignment horizontal="justify" vertical="center" wrapText="1"/>
      <protection locked="0"/>
    </xf>
    <xf numFmtId="0" fontId="1" fillId="0" borderId="2" xfId="0" applyFont="1" applyBorder="1" applyAlignment="1" applyProtection="1">
      <alignment horizontal="justify" vertical="center" wrapText="1"/>
      <protection locked="0"/>
    </xf>
    <xf numFmtId="0" fontId="1" fillId="0" borderId="1" xfId="0" applyFont="1" applyBorder="1" applyAlignment="1" applyProtection="1">
      <alignment horizontal="center" vertical="center" wrapText="1"/>
      <protection locked="0"/>
    </xf>
    <xf numFmtId="0" fontId="1" fillId="0" borderId="1" xfId="0" applyFont="1" applyBorder="1" applyAlignment="1" applyProtection="1">
      <alignment horizontal="justify" vertical="center" wrapText="1"/>
      <protection locked="0"/>
    </xf>
    <xf numFmtId="0" fontId="2" fillId="25" borderId="1" xfId="0" applyFont="1" applyFill="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15" fontId="1" fillId="0" borderId="1" xfId="0" applyNumberFormat="1" applyFont="1" applyBorder="1" applyAlignment="1" applyProtection="1">
      <alignment horizontal="justify" vertical="center" wrapText="1"/>
      <protection locked="0"/>
    </xf>
    <xf numFmtId="15" fontId="1" fillId="0" borderId="1" xfId="0" applyNumberFormat="1" applyFont="1" applyBorder="1" applyAlignment="1" applyProtection="1">
      <alignment horizontal="center" vertical="center" wrapText="1"/>
      <protection locked="0"/>
    </xf>
    <xf numFmtId="0" fontId="2" fillId="25" borderId="4" xfId="0" applyFont="1" applyFill="1" applyBorder="1" applyAlignment="1" applyProtection="1">
      <alignment horizontal="center" vertical="center" wrapText="1"/>
      <protection locked="0"/>
    </xf>
    <xf numFmtId="0" fontId="1" fillId="0" borderId="36" xfId="0" applyFont="1" applyFill="1" applyBorder="1" applyAlignment="1" applyProtection="1">
      <alignment horizontal="justify" vertical="center" wrapText="1"/>
      <protection locked="0"/>
    </xf>
    <xf numFmtId="0" fontId="1" fillId="0" borderId="36" xfId="0" applyFont="1" applyBorder="1" applyAlignment="1" applyProtection="1">
      <alignment horizontal="center" vertical="center" wrapText="1"/>
      <protection locked="0"/>
    </xf>
    <xf numFmtId="0" fontId="1" fillId="0" borderId="36" xfId="0" applyFont="1" applyBorder="1" applyAlignment="1" applyProtection="1">
      <alignment horizontal="justify" vertical="center" wrapText="1"/>
      <protection locked="0"/>
    </xf>
    <xf numFmtId="164" fontId="9" fillId="0" borderId="36" xfId="0" applyNumberFormat="1" applyFont="1" applyBorder="1" applyAlignment="1" applyProtection="1">
      <alignment horizontal="center" vertical="center" wrapText="1"/>
      <protection locked="0"/>
    </xf>
    <xf numFmtId="14" fontId="1" fillId="0" borderId="36" xfId="0" applyNumberFormat="1" applyFont="1" applyBorder="1" applyAlignment="1" applyProtection="1">
      <alignment horizontal="justify" vertical="center" wrapText="1"/>
      <protection locked="0"/>
    </xf>
    <xf numFmtId="0" fontId="1" fillId="14" borderId="36" xfId="0" applyFont="1" applyFill="1" applyBorder="1" applyAlignment="1" applyProtection="1">
      <alignment horizontal="justify" vertical="center" wrapText="1"/>
      <protection locked="0"/>
    </xf>
    <xf numFmtId="15" fontId="1" fillId="0" borderId="54" xfId="0" applyNumberFormat="1" applyFont="1" applyBorder="1" applyAlignment="1" applyProtection="1">
      <alignment horizontal="justify" vertical="center" wrapText="1"/>
      <protection locked="0"/>
    </xf>
    <xf numFmtId="0" fontId="1" fillId="0" borderId="54" xfId="0" applyFont="1" applyBorder="1" applyAlignment="1" applyProtection="1">
      <alignment horizontal="justify" vertical="center" wrapText="1"/>
      <protection locked="0"/>
    </xf>
    <xf numFmtId="9" fontId="1" fillId="0" borderId="36" xfId="2" applyNumberFormat="1" applyFont="1" applyBorder="1" applyAlignment="1" applyProtection="1">
      <alignment horizontal="center" vertical="center" wrapText="1"/>
      <protection locked="0"/>
    </xf>
    <xf numFmtId="15" fontId="1" fillId="0" borderId="54" xfId="0" applyNumberFormat="1" applyFont="1" applyBorder="1" applyAlignment="1" applyProtection="1">
      <alignment horizontal="center" vertical="center" wrapText="1"/>
      <protection locked="0"/>
    </xf>
    <xf numFmtId="9" fontId="10" fillId="0" borderId="36" xfId="2" applyNumberFormat="1" applyFont="1" applyFill="1" applyBorder="1" applyAlignment="1" applyProtection="1">
      <alignment horizontal="center" vertical="center" wrapText="1"/>
      <protection locked="0"/>
    </xf>
    <xf numFmtId="0" fontId="3" fillId="0" borderId="36" xfId="0" applyFont="1" applyBorder="1" applyAlignment="1" applyProtection="1">
      <alignment horizontal="justify" vertical="center" wrapText="1"/>
      <protection locked="0"/>
    </xf>
    <xf numFmtId="0" fontId="1" fillId="0" borderId="37" xfId="0" applyFont="1" applyBorder="1" applyAlignment="1" applyProtection="1">
      <alignment horizontal="justify" vertical="center" wrapText="1"/>
      <protection locked="0"/>
    </xf>
    <xf numFmtId="0" fontId="1" fillId="0" borderId="43" xfId="0" applyFont="1" applyBorder="1" applyAlignment="1" applyProtection="1">
      <alignment horizontal="justify" vertical="center" wrapText="1"/>
      <protection locked="0"/>
    </xf>
    <xf numFmtId="0" fontId="1" fillId="0" borderId="46" xfId="0" applyFont="1" applyBorder="1" applyAlignment="1" applyProtection="1">
      <alignment horizontal="justify" vertical="center" wrapText="1"/>
      <protection locked="0"/>
    </xf>
    <xf numFmtId="0" fontId="1" fillId="0" borderId="46" xfId="0" applyFont="1" applyFill="1" applyBorder="1" applyAlignment="1" applyProtection="1">
      <alignment horizontal="justify" vertical="center" wrapText="1"/>
      <protection locked="0"/>
    </xf>
    <xf numFmtId="164" fontId="9" fillId="0" borderId="46" xfId="0" applyNumberFormat="1" applyFont="1" applyBorder="1" applyAlignment="1" applyProtection="1">
      <alignment horizontal="center" vertical="center" wrapText="1"/>
      <protection locked="0"/>
    </xf>
    <xf numFmtId="14" fontId="1" fillId="0" borderId="46" xfId="0" applyNumberFormat="1" applyFont="1" applyBorder="1" applyAlignment="1" applyProtection="1">
      <alignment horizontal="justify" vertical="center" wrapText="1"/>
      <protection locked="0"/>
    </xf>
    <xf numFmtId="15" fontId="1" fillId="0" borderId="46" xfId="0" applyNumberFormat="1" applyFont="1" applyBorder="1" applyAlignment="1" applyProtection="1">
      <alignment horizontal="justify" vertical="center" wrapText="1"/>
      <protection locked="0"/>
    </xf>
    <xf numFmtId="0" fontId="1" fillId="0" borderId="55" xfId="0" applyFont="1" applyBorder="1" applyAlignment="1" applyProtection="1">
      <alignment horizontal="justify" vertical="center" wrapText="1"/>
      <protection locked="0"/>
    </xf>
    <xf numFmtId="9" fontId="1" fillId="0" borderId="46" xfId="2" applyNumberFormat="1" applyFont="1" applyBorder="1" applyAlignment="1" applyProtection="1">
      <alignment horizontal="center" vertical="center" wrapText="1"/>
      <protection locked="0"/>
    </xf>
    <xf numFmtId="15" fontId="1" fillId="0" borderId="46" xfId="0" applyNumberFormat="1" applyFont="1" applyBorder="1" applyAlignment="1" applyProtection="1">
      <alignment horizontal="center" vertical="center" wrapText="1"/>
      <protection locked="0"/>
    </xf>
    <xf numFmtId="9" fontId="10" fillId="0" borderId="46" xfId="2" applyNumberFormat="1" applyFont="1" applyBorder="1" applyAlignment="1" applyProtection="1">
      <alignment horizontal="center" vertical="center" wrapText="1"/>
      <protection locked="0"/>
    </xf>
    <xf numFmtId="0" fontId="3" fillId="0" borderId="46" xfId="0" applyFont="1" applyBorder="1" applyAlignment="1" applyProtection="1">
      <alignment horizontal="justify" vertical="center" wrapText="1"/>
      <protection locked="0"/>
    </xf>
    <xf numFmtId="0" fontId="1" fillId="0" borderId="47" xfId="0" applyFont="1" applyBorder="1" applyAlignment="1" applyProtection="1">
      <alignment horizontal="justify" vertical="center" wrapText="1"/>
      <protection locked="0"/>
    </xf>
    <xf numFmtId="0" fontId="38" fillId="0" borderId="36" xfId="0" applyFont="1" applyFill="1" applyBorder="1" applyAlignment="1" applyProtection="1">
      <alignment horizontal="center" vertical="center" wrapText="1"/>
      <protection locked="0"/>
    </xf>
    <xf numFmtId="0" fontId="38" fillId="0" borderId="1" xfId="0" applyFont="1" applyFill="1" applyBorder="1" applyAlignment="1" applyProtection="1">
      <alignment horizontal="center" vertical="center" wrapText="1"/>
      <protection locked="0"/>
    </xf>
    <xf numFmtId="0" fontId="38" fillId="0" borderId="4" xfId="0" applyFont="1" applyFill="1" applyBorder="1" applyAlignment="1" applyProtection="1">
      <alignment horizontal="center" vertical="center" wrapText="1"/>
      <protection locked="0"/>
    </xf>
    <xf numFmtId="0" fontId="38" fillId="0" borderId="36" xfId="0" applyFont="1" applyBorder="1" applyAlignment="1" applyProtection="1">
      <alignment horizontal="center" vertical="center" wrapText="1"/>
      <protection locked="0"/>
    </xf>
    <xf numFmtId="0" fontId="38" fillId="0" borderId="4" xfId="0" applyFont="1" applyBorder="1" applyAlignment="1" applyProtection="1">
      <alignment horizontal="center" vertical="center" wrapText="1"/>
    </xf>
    <xf numFmtId="0" fontId="38" fillId="0" borderId="4" xfId="0" applyFont="1" applyBorder="1" applyAlignment="1" applyProtection="1">
      <alignment horizontal="center" vertical="center" wrapText="1"/>
      <protection locked="0"/>
    </xf>
    <xf numFmtId="0" fontId="39" fillId="0" borderId="4" xfId="0" applyFont="1" applyBorder="1" applyAlignment="1" applyProtection="1">
      <alignment horizontal="center" vertical="center"/>
      <protection locked="0"/>
    </xf>
    <xf numFmtId="0" fontId="39" fillId="0" borderId="4" xfId="0" applyFont="1" applyBorder="1" applyAlignment="1" applyProtection="1">
      <alignment horizontal="center" vertical="center"/>
    </xf>
    <xf numFmtId="0" fontId="38" fillId="0" borderId="1" xfId="0" applyFont="1" applyBorder="1" applyAlignment="1" applyProtection="1">
      <alignment horizontal="center" vertical="center" wrapText="1"/>
    </xf>
    <xf numFmtId="0" fontId="38" fillId="0" borderId="1" xfId="0" applyFont="1" applyBorder="1" applyAlignment="1" applyProtection="1">
      <alignment horizontal="center" vertical="center" wrapText="1"/>
      <protection locked="0"/>
    </xf>
    <xf numFmtId="0" fontId="39" fillId="0" borderId="1" xfId="0" applyFont="1" applyBorder="1" applyAlignment="1" applyProtection="1">
      <alignment horizontal="center" vertical="center"/>
      <protection locked="0"/>
    </xf>
    <xf numFmtId="0" fontId="39" fillId="0" borderId="1" xfId="0" applyFont="1" applyBorder="1" applyAlignment="1" applyProtection="1">
      <alignment horizontal="center" vertical="center"/>
    </xf>
    <xf numFmtId="0" fontId="38" fillId="0" borderId="36" xfId="0" applyFont="1" applyBorder="1" applyAlignment="1" applyProtection="1">
      <alignment horizontal="center" vertical="center" wrapText="1"/>
    </xf>
    <xf numFmtId="0" fontId="39" fillId="0" borderId="36" xfId="0" applyFont="1" applyBorder="1" applyAlignment="1" applyProtection="1">
      <alignment horizontal="center" vertical="center"/>
      <protection locked="0"/>
    </xf>
    <xf numFmtId="0" fontId="39" fillId="0" borderId="36" xfId="0" applyFont="1" applyBorder="1" applyAlignment="1" applyProtection="1">
      <alignment horizontal="center" vertical="center"/>
    </xf>
    <xf numFmtId="0" fontId="1" fillId="0" borderId="1" xfId="0" applyFont="1" applyBorder="1" applyAlignment="1" applyProtection="1">
      <alignment horizontal="center" vertical="center" wrapText="1"/>
      <protection locked="0"/>
    </xf>
    <xf numFmtId="0" fontId="1" fillId="0" borderId="1" xfId="0" applyFont="1" applyBorder="1" applyAlignment="1" applyProtection="1">
      <alignment horizontal="justify" vertical="center" wrapText="1"/>
      <protection locked="0"/>
    </xf>
    <xf numFmtId="0" fontId="38" fillId="0" borderId="1" xfId="0" applyFont="1" applyBorder="1" applyAlignment="1" applyProtection="1">
      <alignment horizontal="center" vertical="center" wrapText="1"/>
    </xf>
    <xf numFmtId="0" fontId="38" fillId="0" borderId="1"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1" xfId="0" applyFont="1" applyBorder="1" applyAlignment="1" applyProtection="1">
      <alignment horizontal="justify" vertical="center" wrapText="1"/>
      <protection locked="0"/>
    </xf>
    <xf numFmtId="0" fontId="1" fillId="0" borderId="4" xfId="0" applyFont="1" applyBorder="1" applyAlignment="1" applyProtection="1">
      <alignment horizontal="justify" vertical="center" wrapText="1"/>
      <protection locked="0"/>
    </xf>
    <xf numFmtId="0" fontId="1" fillId="0" borderId="36" xfId="0" applyFont="1" applyBorder="1" applyAlignment="1" applyProtection="1">
      <alignment horizontal="justify" vertical="center" wrapText="1"/>
      <protection locked="0"/>
    </xf>
    <xf numFmtId="0" fontId="38" fillId="0" borderId="1" xfId="0" applyFont="1" applyBorder="1" applyAlignment="1" applyProtection="1">
      <alignment horizontal="center" vertical="center" wrapText="1"/>
    </xf>
    <xf numFmtId="0" fontId="38" fillId="0" borderId="1" xfId="0" applyFont="1" applyBorder="1" applyAlignment="1" applyProtection="1">
      <alignment horizontal="center" vertical="center" wrapText="1"/>
      <protection locked="0"/>
    </xf>
    <xf numFmtId="0" fontId="1" fillId="0" borderId="36" xfId="0" applyFont="1" applyBorder="1" applyAlignment="1" applyProtection="1">
      <alignment horizontal="center" vertical="center" wrapText="1"/>
      <protection locked="0"/>
    </xf>
    <xf numFmtId="0" fontId="38" fillId="0" borderId="36" xfId="0" applyFont="1" applyBorder="1" applyAlignment="1" applyProtection="1">
      <alignment horizontal="center" vertical="center" wrapText="1"/>
    </xf>
    <xf numFmtId="0" fontId="38" fillId="0" borderId="4" xfId="0" applyFont="1" applyBorder="1" applyAlignment="1" applyProtection="1">
      <alignment horizontal="center" vertical="center" wrapText="1"/>
    </xf>
    <xf numFmtId="0" fontId="1" fillId="0" borderId="54" xfId="0" applyFont="1" applyBorder="1" applyAlignment="1" applyProtection="1">
      <alignment horizontal="justify" vertical="center" wrapText="1"/>
      <protection locked="0"/>
    </xf>
    <xf numFmtId="0" fontId="1" fillId="0" borderId="2" xfId="0" applyFont="1" applyBorder="1" applyAlignment="1" applyProtection="1">
      <alignment horizontal="justify" vertical="center" wrapText="1"/>
      <protection locked="0"/>
    </xf>
    <xf numFmtId="0" fontId="1" fillId="0" borderId="55" xfId="0" applyFont="1" applyBorder="1" applyAlignment="1" applyProtection="1">
      <alignment horizontal="justify" vertical="center" wrapText="1"/>
      <protection locked="0"/>
    </xf>
    <xf numFmtId="0" fontId="38" fillId="0" borderId="36" xfId="0" applyFont="1" applyBorder="1" applyAlignment="1" applyProtection="1">
      <alignment horizontal="center" vertical="center" wrapText="1"/>
      <protection locked="0"/>
    </xf>
    <xf numFmtId="0" fontId="38" fillId="0" borderId="4" xfId="0" applyFont="1" applyBorder="1" applyAlignment="1" applyProtection="1">
      <alignment horizontal="center" vertical="center" wrapText="1"/>
      <protection locked="0"/>
    </xf>
    <xf numFmtId="0" fontId="40" fillId="0" borderId="36" xfId="0" applyFont="1" applyFill="1" applyBorder="1" applyAlignment="1" applyProtection="1">
      <alignment horizontal="justify" vertical="center" wrapText="1"/>
      <protection locked="0"/>
    </xf>
    <xf numFmtId="0" fontId="1" fillId="0" borderId="4" xfId="0" applyFont="1" applyBorder="1" applyAlignment="1" applyProtection="1">
      <alignment horizontal="center" vertical="center" wrapText="1"/>
      <protection locked="0"/>
    </xf>
    <xf numFmtId="0" fontId="1" fillId="0" borderId="54" xfId="0" applyFont="1" applyBorder="1" applyAlignment="1" applyProtection="1">
      <alignment horizontal="justify" vertical="center" wrapText="1"/>
      <protection locked="0"/>
    </xf>
    <xf numFmtId="0" fontId="1" fillId="0" borderId="2" xfId="0" applyFont="1" applyBorder="1" applyAlignment="1" applyProtection="1">
      <alignment horizontal="justify" vertical="center" wrapText="1"/>
      <protection locked="0"/>
    </xf>
    <xf numFmtId="0" fontId="1" fillId="0" borderId="55" xfId="0" applyFont="1" applyBorder="1" applyAlignment="1" applyProtection="1">
      <alignment horizontal="justify" vertical="center" wrapText="1"/>
      <protection locked="0"/>
    </xf>
    <xf numFmtId="0" fontId="38" fillId="0" borderId="36" xfId="0" applyFont="1" applyBorder="1" applyAlignment="1" applyProtection="1">
      <alignment horizontal="center" vertical="center" wrapText="1"/>
      <protection locked="0"/>
    </xf>
    <xf numFmtId="0" fontId="38" fillId="0" borderId="1" xfId="0" applyFont="1" applyBorder="1" applyAlignment="1" applyProtection="1">
      <alignment horizontal="center" vertical="center" wrapText="1"/>
      <protection locked="0"/>
    </xf>
    <xf numFmtId="0" fontId="38" fillId="0" borderId="4" xfId="0" applyFont="1" applyBorder="1" applyAlignment="1" applyProtection="1">
      <alignment horizontal="center" vertical="center" wrapText="1"/>
      <protection locked="0"/>
    </xf>
    <xf numFmtId="0" fontId="1" fillId="0" borderId="36" xfId="0" applyFont="1" applyBorder="1" applyAlignment="1" applyProtection="1">
      <alignment horizontal="justify" vertical="center" wrapText="1"/>
      <protection locked="0"/>
    </xf>
    <xf numFmtId="0" fontId="1" fillId="0" borderId="1" xfId="0" applyFont="1" applyBorder="1" applyAlignment="1" applyProtection="1">
      <alignment horizontal="justify" vertical="center" wrapText="1"/>
      <protection locked="0"/>
    </xf>
    <xf numFmtId="0" fontId="1" fillId="0" borderId="4" xfId="0" applyFont="1" applyBorder="1" applyAlignment="1" applyProtection="1">
      <alignment horizontal="justify" vertical="center" wrapText="1"/>
      <protection locked="0"/>
    </xf>
    <xf numFmtId="0" fontId="1" fillId="0" borderId="36"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38" fillId="0" borderId="36" xfId="0" applyFont="1" applyBorder="1" applyAlignment="1" applyProtection="1">
      <alignment horizontal="center" vertical="center" wrapText="1"/>
    </xf>
    <xf numFmtId="0" fontId="38" fillId="0" borderId="1" xfId="0" applyFont="1" applyBorder="1" applyAlignment="1" applyProtection="1">
      <alignment horizontal="center" vertical="center" wrapText="1"/>
    </xf>
    <xf numFmtId="0" fontId="38" fillId="0" borderId="4" xfId="0" applyFont="1" applyBorder="1" applyAlignment="1" applyProtection="1">
      <alignment horizontal="center" vertical="center" wrapText="1"/>
    </xf>
    <xf numFmtId="0" fontId="30" fillId="9" borderId="32" xfId="0" applyFont="1" applyFill="1" applyBorder="1" applyAlignment="1">
      <alignment horizontal="center" vertical="center" textRotation="90" wrapText="1"/>
    </xf>
    <xf numFmtId="0" fontId="30" fillId="9" borderId="26" xfId="0" applyFont="1" applyFill="1" applyBorder="1" applyAlignment="1">
      <alignment horizontal="center" vertical="center" textRotation="90" wrapText="1"/>
    </xf>
    <xf numFmtId="0" fontId="30" fillId="9" borderId="48" xfId="0" applyFont="1" applyFill="1" applyBorder="1" applyAlignment="1">
      <alignment horizontal="center" vertical="center" textRotation="90" wrapText="1"/>
    </xf>
    <xf numFmtId="0" fontId="30" fillId="9" borderId="39" xfId="0" applyFont="1" applyFill="1" applyBorder="1" applyAlignment="1">
      <alignment horizontal="center" vertical="center" textRotation="90" wrapText="1"/>
    </xf>
    <xf numFmtId="0" fontId="30" fillId="9" borderId="36" xfId="0" applyFont="1" applyFill="1" applyBorder="1" applyAlignment="1">
      <alignment horizontal="center" vertical="center" textRotation="90" wrapText="1"/>
    </xf>
    <xf numFmtId="0" fontId="30" fillId="9" borderId="38" xfId="0" applyFont="1" applyFill="1" applyBorder="1" applyAlignment="1">
      <alignment horizontal="center" vertical="center" textRotation="90" wrapText="1"/>
    </xf>
    <xf numFmtId="0" fontId="1" fillId="0" borderId="36" xfId="0" applyFont="1" applyBorder="1" applyAlignment="1" applyProtection="1">
      <alignment horizontal="center" vertical="center" wrapText="1"/>
      <protection locked="0"/>
    </xf>
    <xf numFmtId="0" fontId="9" fillId="0" borderId="46" xfId="0" applyFont="1" applyFill="1" applyBorder="1" applyAlignment="1" applyProtection="1">
      <alignment horizontal="justify" vertical="top" wrapText="1"/>
      <protection locked="0"/>
    </xf>
    <xf numFmtId="0" fontId="9" fillId="0" borderId="1" xfId="0" applyFont="1" applyBorder="1" applyAlignment="1" applyProtection="1">
      <alignment horizontal="justify" vertical="center" wrapText="1"/>
      <protection locked="0"/>
    </xf>
    <xf numFmtId="0" fontId="41" fillId="35" borderId="56" xfId="0" applyFont="1" applyFill="1" applyBorder="1" applyAlignment="1">
      <alignment horizontal="center" vertical="center" wrapText="1"/>
    </xf>
    <xf numFmtId="0" fontId="41" fillId="0" borderId="57" xfId="0" applyFont="1" applyBorder="1" applyAlignment="1" applyProtection="1">
      <alignment horizontal="center" vertical="center" wrapText="1"/>
      <protection locked="0"/>
    </xf>
    <xf numFmtId="0" fontId="3" fillId="0" borderId="0" xfId="0" applyFont="1" applyBorder="1" applyAlignment="1">
      <alignment horizontal="center" vertical="center" wrapText="1"/>
    </xf>
    <xf numFmtId="14" fontId="41" fillId="0" borderId="57" xfId="0" applyNumberFormat="1" applyFont="1" applyBorder="1" applyAlignment="1" applyProtection="1">
      <alignment horizontal="center" vertical="center" wrapText="1"/>
      <protection locked="0"/>
    </xf>
    <xf numFmtId="0" fontId="1" fillId="0" borderId="36" xfId="0" applyFont="1" applyBorder="1" applyAlignment="1" applyProtection="1">
      <alignment horizontal="justify" vertical="center" wrapText="1"/>
      <protection locked="0"/>
    </xf>
    <xf numFmtId="0" fontId="3" fillId="0" borderId="1" xfId="0" applyFont="1" applyBorder="1" applyAlignment="1">
      <alignment horizontal="justify" vertical="center" wrapText="1"/>
    </xf>
    <xf numFmtId="0" fontId="4" fillId="0" borderId="1" xfId="0" applyFont="1" applyBorder="1" applyAlignment="1" applyProtection="1">
      <alignment horizontal="justify" vertical="center" wrapText="1"/>
      <protection locked="0"/>
    </xf>
    <xf numFmtId="0" fontId="4" fillId="0" borderId="1" xfId="0" applyFont="1" applyBorder="1" applyAlignment="1" applyProtection="1">
      <alignment horizontal="center" vertical="center" wrapText="1"/>
      <protection locked="0"/>
    </xf>
    <xf numFmtId="0" fontId="5" fillId="11"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1" fillId="0" borderId="36" xfId="0" applyFont="1" applyBorder="1" applyAlignment="1" applyProtection="1">
      <alignment horizontal="center" vertical="center" wrapText="1"/>
      <protection locked="0"/>
    </xf>
    <xf numFmtId="0" fontId="1" fillId="0" borderId="36" xfId="0" applyFont="1" applyBorder="1" applyAlignment="1" applyProtection="1">
      <alignment horizontal="justify" vertical="center" wrapText="1"/>
      <protection locked="0"/>
    </xf>
    <xf numFmtId="0" fontId="43" fillId="0" borderId="1" xfId="6" applyBorder="1" applyAlignment="1" applyProtection="1">
      <alignment horizontal="justify" vertical="center" wrapText="1"/>
      <protection locked="0"/>
    </xf>
    <xf numFmtId="9" fontId="1" fillId="0" borderId="43" xfId="0" applyNumberFormat="1" applyFont="1" applyBorder="1" applyAlignment="1" applyProtection="1">
      <alignment horizontal="center" vertical="center" wrapText="1"/>
      <protection locked="0"/>
    </xf>
    <xf numFmtId="9" fontId="1" fillId="0" borderId="36" xfId="0" applyNumberFormat="1" applyFont="1" applyBorder="1" applyAlignment="1" applyProtection="1">
      <alignment horizontal="center" vertical="center" wrapText="1"/>
      <protection locked="0"/>
    </xf>
    <xf numFmtId="0" fontId="43" fillId="0" borderId="36" xfId="6" applyBorder="1" applyAlignment="1" applyProtection="1">
      <alignment horizontal="justify" vertical="center" wrapText="1"/>
      <protection locked="0"/>
    </xf>
    <xf numFmtId="9" fontId="1" fillId="0" borderId="46" xfId="0" applyNumberFormat="1" applyFont="1" applyBorder="1" applyAlignment="1" applyProtection="1">
      <alignment horizontal="center" vertical="center" wrapText="1"/>
      <protection locked="0"/>
    </xf>
    <xf numFmtId="0" fontId="32" fillId="0" borderId="3" xfId="0" applyFont="1" applyBorder="1" applyAlignment="1">
      <alignment horizontal="center" vertical="center" wrapText="1"/>
    </xf>
    <xf numFmtId="0" fontId="32" fillId="0" borderId="52" xfId="0" applyFont="1" applyBorder="1" applyAlignment="1">
      <alignment horizontal="center" vertical="center" wrapText="1"/>
    </xf>
    <xf numFmtId="0" fontId="31" fillId="14" borderId="1" xfId="0" applyFont="1" applyFill="1" applyBorder="1" applyAlignment="1">
      <alignment horizontal="center" vertical="center" wrapText="1"/>
    </xf>
    <xf numFmtId="0" fontId="32" fillId="0" borderId="36" xfId="0" applyFont="1" applyBorder="1" applyAlignment="1">
      <alignment horizontal="center" vertical="center" wrapText="1"/>
    </xf>
    <xf numFmtId="0" fontId="32" fillId="0" borderId="36" xfId="0" applyFont="1" applyBorder="1" applyAlignment="1">
      <alignment horizontal="left" vertical="center" wrapText="1"/>
    </xf>
    <xf numFmtId="0" fontId="32" fillId="0" borderId="37" xfId="0" applyFont="1" applyBorder="1" applyAlignment="1">
      <alignment horizontal="left" vertical="center" wrapText="1"/>
    </xf>
    <xf numFmtId="0" fontId="31" fillId="14" borderId="53" xfId="0" applyFont="1" applyFill="1" applyBorder="1" applyAlignment="1">
      <alignment horizontal="center" vertical="center" wrapText="1"/>
    </xf>
    <xf numFmtId="0" fontId="31" fillId="14" borderId="7" xfId="0" applyFont="1" applyFill="1" applyBorder="1" applyAlignment="1">
      <alignment horizontal="center" vertical="center" wrapText="1"/>
    </xf>
    <xf numFmtId="0" fontId="31" fillId="14" borderId="6" xfId="0" applyFont="1" applyFill="1" applyBorder="1" applyAlignment="1">
      <alignment horizontal="center" vertical="center" wrapText="1"/>
    </xf>
    <xf numFmtId="0" fontId="32" fillId="0" borderId="51" xfId="0" applyFont="1" applyBorder="1" applyAlignment="1">
      <alignment horizontal="center" vertical="center" wrapText="1"/>
    </xf>
    <xf numFmtId="0" fontId="30" fillId="9" borderId="36" xfId="0" applyFont="1" applyFill="1" applyBorder="1" applyAlignment="1">
      <alignment horizontal="center" vertical="center" textRotation="90" wrapText="1"/>
    </xf>
    <xf numFmtId="0" fontId="30" fillId="9" borderId="1" xfId="0" applyFont="1" applyFill="1" applyBorder="1" applyAlignment="1">
      <alignment horizontal="center" vertical="center" textRotation="90" wrapText="1"/>
    </xf>
    <xf numFmtId="0" fontId="0" fillId="0" borderId="5" xfId="0" applyBorder="1" applyAlignment="1">
      <alignment horizontal="center" vertical="center" wrapText="1"/>
    </xf>
    <xf numFmtId="0" fontId="0" fillId="0" borderId="7" xfId="0" applyBorder="1" applyAlignment="1">
      <alignment horizontal="center" vertical="center"/>
    </xf>
    <xf numFmtId="0" fontId="0" fillId="0" borderId="6" xfId="0" applyBorder="1" applyAlignment="1">
      <alignment horizontal="center" vertical="center"/>
    </xf>
    <xf numFmtId="0" fontId="32" fillId="0" borderId="33" xfId="0" applyFont="1" applyBorder="1" applyAlignment="1">
      <alignment horizontal="center" vertical="center" wrapText="1"/>
    </xf>
    <xf numFmtId="0" fontId="32" fillId="0" borderId="34" xfId="0" applyFont="1" applyBorder="1" applyAlignment="1">
      <alignment horizontal="center" vertical="center" wrapText="1"/>
    </xf>
    <xf numFmtId="0" fontId="32" fillId="0" borderId="58" xfId="0" applyFont="1" applyBorder="1" applyAlignment="1">
      <alignment horizontal="center" vertical="center" wrapText="1"/>
    </xf>
    <xf numFmtId="0" fontId="32" fillId="0" borderId="1" xfId="0" applyFont="1" applyBorder="1" applyAlignment="1">
      <alignment horizontal="center" vertical="center" wrapText="1"/>
    </xf>
    <xf numFmtId="0" fontId="0" fillId="0" borderId="5" xfId="0" applyBorder="1" applyAlignment="1">
      <alignment horizontal="center" wrapText="1"/>
    </xf>
    <xf numFmtId="0" fontId="0" fillId="0" borderId="7" xfId="0" applyBorder="1" applyAlignment="1">
      <alignment horizontal="center"/>
    </xf>
    <xf numFmtId="0" fontId="0" fillId="0" borderId="6" xfId="0" applyBorder="1" applyAlignment="1">
      <alignment horizontal="center"/>
    </xf>
    <xf numFmtId="0" fontId="32" fillId="0" borderId="5"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6" xfId="0" applyFont="1" applyBorder="1" applyAlignment="1">
      <alignment horizontal="center" vertical="center" wrapText="1"/>
    </xf>
    <xf numFmtId="0" fontId="31" fillId="14" borderId="49" xfId="0" applyFont="1" applyFill="1" applyBorder="1" applyAlignment="1">
      <alignment horizontal="center" vertical="center" wrapText="1"/>
    </xf>
    <xf numFmtId="0" fontId="31" fillId="14" borderId="24" xfId="0" applyFont="1" applyFill="1" applyBorder="1" applyAlignment="1">
      <alignment horizontal="center" vertical="center" wrapText="1"/>
    </xf>
    <xf numFmtId="0" fontId="31" fillId="14" borderId="25" xfId="0" applyFont="1" applyFill="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50" xfId="0" applyFont="1" applyBorder="1" applyAlignment="1">
      <alignment horizontal="center" vertical="center" wrapText="1"/>
    </xf>
    <xf numFmtId="0" fontId="30" fillId="9" borderId="39" xfId="0" applyFont="1" applyFill="1" applyBorder="1" applyAlignment="1">
      <alignment horizontal="center" vertical="center" textRotation="90" wrapText="1"/>
    </xf>
    <xf numFmtId="0" fontId="30" fillId="9" borderId="44" xfId="0" applyFont="1" applyFill="1" applyBorder="1" applyAlignment="1">
      <alignment horizontal="center" vertical="center" textRotation="90" wrapText="1"/>
    </xf>
    <xf numFmtId="0" fontId="30" fillId="9" borderId="29" xfId="0" applyFont="1" applyFill="1" applyBorder="1" applyAlignment="1">
      <alignment horizontal="center" vertical="center" wrapText="1"/>
    </xf>
    <xf numFmtId="0" fontId="30" fillId="9" borderId="30" xfId="0" applyFont="1" applyFill="1" applyBorder="1" applyAlignment="1">
      <alignment horizontal="center" vertical="center" wrapText="1"/>
    </xf>
    <xf numFmtId="0" fontId="30" fillId="9" borderId="31" xfId="0" applyFont="1" applyFill="1" applyBorder="1" applyAlignment="1">
      <alignment horizontal="center" vertical="center" wrapText="1"/>
    </xf>
    <xf numFmtId="0" fontId="31" fillId="14" borderId="33" xfId="0" applyFont="1" applyFill="1" applyBorder="1" applyAlignment="1">
      <alignment horizontal="center" vertical="center" wrapText="1"/>
    </xf>
    <xf numFmtId="0" fontId="31" fillId="14" borderId="34" xfId="0" applyFont="1" applyFill="1" applyBorder="1" applyAlignment="1">
      <alignment horizontal="center" vertical="center" wrapText="1"/>
    </xf>
    <xf numFmtId="0" fontId="31" fillId="14" borderId="35" xfId="0" applyFont="1" applyFill="1" applyBorder="1" applyAlignment="1">
      <alignment horizontal="center" vertical="center" wrapText="1"/>
    </xf>
    <xf numFmtId="0" fontId="32" fillId="0" borderId="37" xfId="0" applyFont="1" applyBorder="1" applyAlignment="1">
      <alignment horizontal="center" vertical="center" wrapText="1"/>
    </xf>
    <xf numFmtId="0" fontId="32" fillId="0" borderId="39" xfId="0" applyFont="1" applyBorder="1" applyAlignment="1">
      <alignment horizontal="center" vertical="center" wrapText="1"/>
    </xf>
    <xf numFmtId="0" fontId="32" fillId="0" borderId="32" xfId="0" applyFont="1" applyBorder="1" applyAlignment="1">
      <alignment horizontal="center" vertical="center" wrapText="1"/>
    </xf>
    <xf numFmtId="0" fontId="32" fillId="0" borderId="38"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41" xfId="0" applyFont="1" applyBorder="1" applyAlignment="1">
      <alignment horizontal="center" vertical="center" wrapText="1"/>
    </xf>
    <xf numFmtId="0" fontId="32" fillId="0" borderId="42" xfId="0" applyFont="1" applyBorder="1" applyAlignment="1">
      <alignment horizontal="center" vertical="center" wrapText="1"/>
    </xf>
    <xf numFmtId="0" fontId="28" fillId="0" borderId="1" xfId="0" applyFont="1" applyBorder="1" applyAlignment="1">
      <alignment horizontal="center" vertical="center"/>
    </xf>
    <xf numFmtId="0" fontId="29" fillId="0" borderId="26" xfId="5" applyFont="1" applyFill="1" applyBorder="1" applyAlignment="1">
      <alignment horizontal="center" vertical="center" wrapText="1"/>
    </xf>
    <xf numFmtId="0" fontId="29" fillId="0" borderId="0" xfId="5" applyFont="1" applyFill="1" applyBorder="1" applyAlignment="1">
      <alignment horizontal="center" vertical="center" wrapText="1"/>
    </xf>
    <xf numFmtId="0" fontId="29" fillId="0" borderId="27" xfId="5" applyFont="1" applyFill="1" applyBorder="1" applyAlignment="1">
      <alignment horizontal="center" vertical="center" wrapText="1"/>
    </xf>
    <xf numFmtId="0" fontId="29" fillId="0" borderId="28" xfId="5" applyFont="1" applyFill="1" applyBorder="1" applyAlignment="1">
      <alignment horizontal="center" vertical="center" wrapText="1"/>
    </xf>
    <xf numFmtId="0" fontId="22" fillId="0" borderId="1" xfId="0" applyFont="1" applyBorder="1" applyAlignment="1">
      <alignment horizontal="center" vertical="center"/>
    </xf>
    <xf numFmtId="0" fontId="22" fillId="0" borderId="4" xfId="0" applyFont="1" applyBorder="1" applyAlignment="1">
      <alignment horizontal="center" vertical="center"/>
    </xf>
    <xf numFmtId="0" fontId="24" fillId="0" borderId="8" xfId="0" applyFont="1" applyBorder="1" applyAlignment="1">
      <alignment horizontal="center" vertical="center"/>
    </xf>
    <xf numFmtId="0" fontId="24" fillId="0" borderId="0" xfId="0" applyFont="1" applyBorder="1" applyAlignment="1">
      <alignment horizontal="center" vertical="center"/>
    </xf>
    <xf numFmtId="0" fontId="24" fillId="0" borderId="22" xfId="0" applyFont="1" applyBorder="1" applyAlignment="1">
      <alignment horizontal="center" vertical="center"/>
    </xf>
    <xf numFmtId="0" fontId="25" fillId="0" borderId="20"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24" xfId="0" applyFont="1" applyBorder="1" applyAlignment="1">
      <alignment horizontal="center" vertical="center" wrapText="1"/>
    </xf>
    <xf numFmtId="0" fontId="25" fillId="0" borderId="25"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4" xfId="0" applyFont="1" applyBorder="1" applyAlignment="1">
      <alignment horizontal="center" vertical="center" wrapText="1"/>
    </xf>
    <xf numFmtId="0" fontId="1" fillId="0" borderId="4"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1" fillId="0" borderId="36"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4" xfId="0" applyFont="1" applyBorder="1" applyAlignment="1" applyProtection="1">
      <alignment horizontal="center" vertical="center" wrapText="1"/>
    </xf>
    <xf numFmtId="0" fontId="1" fillId="0" borderId="36"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1" fillId="0" borderId="46" xfId="0" applyFont="1" applyFill="1" applyBorder="1" applyAlignment="1" applyProtection="1">
      <alignment horizontal="center" vertical="center" wrapText="1"/>
      <protection locked="0"/>
    </xf>
    <xf numFmtId="0" fontId="1" fillId="0" borderId="54" xfId="0" applyFont="1" applyBorder="1" applyAlignment="1" applyProtection="1">
      <alignment horizontal="justify" vertical="center" wrapText="1"/>
      <protection locked="0"/>
    </xf>
    <xf numFmtId="0" fontId="1" fillId="0" borderId="2" xfId="0" applyFont="1" applyBorder="1" applyAlignment="1" applyProtection="1">
      <alignment horizontal="justify" vertical="center" wrapText="1"/>
      <protection locked="0"/>
    </xf>
    <xf numFmtId="0" fontId="1" fillId="0" borderId="55" xfId="0" applyFont="1" applyBorder="1" applyAlignment="1" applyProtection="1">
      <alignment horizontal="justify" vertical="center" wrapText="1"/>
      <protection locked="0"/>
    </xf>
    <xf numFmtId="0" fontId="1" fillId="0" borderId="54" xfId="0" applyFont="1" applyFill="1" applyBorder="1" applyAlignment="1" applyProtection="1">
      <alignment horizontal="justify" vertical="center" wrapText="1"/>
      <protection locked="0"/>
    </xf>
    <xf numFmtId="0" fontId="1" fillId="0" borderId="2" xfId="0" applyFont="1" applyFill="1" applyBorder="1" applyAlignment="1" applyProtection="1">
      <alignment horizontal="justify" vertical="center" wrapText="1"/>
      <protection locked="0"/>
    </xf>
    <xf numFmtId="0" fontId="1" fillId="0" borderId="55" xfId="0" applyFont="1" applyFill="1" applyBorder="1" applyAlignment="1" applyProtection="1">
      <alignment horizontal="justify" vertical="center" wrapText="1"/>
      <protection locked="0"/>
    </xf>
    <xf numFmtId="0" fontId="3" fillId="0" borderId="54"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55" xfId="0" applyFont="1" applyBorder="1" applyAlignment="1" applyProtection="1">
      <alignment horizontal="center" vertical="center" wrapText="1"/>
      <protection locked="0"/>
    </xf>
    <xf numFmtId="1" fontId="37" fillId="0" borderId="36" xfId="0" applyNumberFormat="1" applyFont="1" applyBorder="1" applyAlignment="1" applyProtection="1">
      <alignment horizontal="center" vertical="center" wrapText="1"/>
    </xf>
    <xf numFmtId="1" fontId="37" fillId="0" borderId="1" xfId="0" applyNumberFormat="1" applyFont="1" applyBorder="1" applyAlignment="1" applyProtection="1">
      <alignment horizontal="center" vertical="center" wrapText="1"/>
    </xf>
    <xf numFmtId="1" fontId="37" fillId="0" borderId="4" xfId="0" applyNumberFormat="1" applyFont="1" applyBorder="1" applyAlignment="1" applyProtection="1">
      <alignment horizontal="center" vertical="center" wrapText="1"/>
    </xf>
    <xf numFmtId="0" fontId="38" fillId="0" borderId="36" xfId="0" applyFont="1" applyBorder="1" applyAlignment="1" applyProtection="1">
      <alignment horizontal="center" vertical="center" wrapText="1"/>
    </xf>
    <xf numFmtId="0" fontId="38" fillId="0" borderId="1" xfId="0" applyFont="1" applyBorder="1" applyAlignment="1" applyProtection="1">
      <alignment horizontal="center" vertical="center" wrapText="1"/>
    </xf>
    <xf numFmtId="0" fontId="38" fillId="0" borderId="4" xfId="0" applyFont="1" applyBorder="1" applyAlignment="1" applyProtection="1">
      <alignment horizontal="center" vertical="center" wrapText="1"/>
    </xf>
    <xf numFmtId="0" fontId="38" fillId="0" borderId="36" xfId="0" applyFont="1" applyBorder="1" applyAlignment="1" applyProtection="1">
      <alignment horizontal="center" vertical="center" wrapText="1"/>
      <protection locked="0"/>
    </xf>
    <xf numFmtId="0" fontId="38" fillId="0" borderId="1" xfId="0" applyFont="1" applyBorder="1" applyAlignment="1" applyProtection="1">
      <alignment horizontal="center" vertical="center" wrapText="1"/>
      <protection locked="0"/>
    </xf>
    <xf numFmtId="0" fontId="38" fillId="0" borderId="4" xfId="0" applyFont="1" applyBorder="1" applyAlignment="1" applyProtection="1">
      <alignment horizontal="center" vertical="center" wrapText="1"/>
      <protection locked="0"/>
    </xf>
    <xf numFmtId="0" fontId="1" fillId="0" borderId="1" xfId="0" applyFont="1" applyBorder="1" applyAlignment="1" applyProtection="1">
      <alignment horizontal="justify" vertical="center" wrapText="1"/>
      <protection locked="0"/>
    </xf>
    <xf numFmtId="0" fontId="1" fillId="0" borderId="1" xfId="0" applyFont="1" applyBorder="1" applyAlignment="1" applyProtection="1">
      <alignment horizontal="center" vertical="center" wrapText="1"/>
      <protection locked="0"/>
    </xf>
    <xf numFmtId="0" fontId="1" fillId="13" borderId="1" xfId="0" applyFont="1" applyFill="1" applyBorder="1" applyAlignment="1" applyProtection="1">
      <alignment horizontal="center" vertical="center" wrapText="1"/>
      <protection locked="0"/>
    </xf>
    <xf numFmtId="0" fontId="1" fillId="0" borderId="36" xfId="0" applyFont="1" applyBorder="1" applyAlignment="1" applyProtection="1">
      <alignment horizontal="center" vertical="center" wrapText="1"/>
      <protection locked="0"/>
    </xf>
    <xf numFmtId="0" fontId="1" fillId="0" borderId="4" xfId="0" applyFont="1" applyBorder="1" applyAlignment="1" applyProtection="1">
      <alignment horizontal="justify" vertical="center" wrapText="1"/>
      <protection locked="0"/>
    </xf>
    <xf numFmtId="0" fontId="1" fillId="0" borderId="20"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13" borderId="39" xfId="0" applyFont="1" applyFill="1" applyBorder="1" applyAlignment="1" applyProtection="1">
      <alignment horizontal="center" vertical="center" wrapText="1"/>
      <protection locked="0"/>
    </xf>
    <xf numFmtId="0" fontId="1" fillId="13" borderId="44" xfId="0" applyFont="1" applyFill="1" applyBorder="1" applyAlignment="1" applyProtection="1">
      <alignment horizontal="center" vertical="center" wrapText="1"/>
      <protection locked="0"/>
    </xf>
    <xf numFmtId="0" fontId="1" fillId="13" borderId="45" xfId="0" applyFont="1" applyFill="1" applyBorder="1" applyAlignment="1" applyProtection="1">
      <alignment horizontal="center" vertical="center" wrapText="1"/>
      <protection locked="0"/>
    </xf>
    <xf numFmtId="0" fontId="1" fillId="0" borderId="36" xfId="0" applyFont="1" applyBorder="1" applyAlignment="1" applyProtection="1">
      <alignment horizontal="justify" vertical="center" wrapText="1"/>
      <protection locked="0"/>
    </xf>
    <xf numFmtId="0" fontId="1" fillId="0" borderId="54"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0" borderId="1" xfId="0" applyFont="1" applyBorder="1" applyAlignment="1" applyProtection="1">
      <alignment horizontal="left" vertical="center" wrapText="1"/>
      <protection locked="0"/>
    </xf>
    <xf numFmtId="0" fontId="20" fillId="19" borderId="2" xfId="0" applyFont="1" applyFill="1" applyBorder="1" applyAlignment="1" applyProtection="1">
      <alignment horizontal="center" vertical="center" wrapText="1"/>
      <protection locked="0"/>
    </xf>
    <xf numFmtId="0" fontId="20" fillId="19" borderId="3" xfId="0" applyFont="1" applyFill="1" applyBorder="1" applyAlignment="1" applyProtection="1">
      <alignment horizontal="center" vertical="center" wrapText="1"/>
      <protection locked="0"/>
    </xf>
    <xf numFmtId="0" fontId="2" fillId="12" borderId="4" xfId="0" applyFont="1" applyFill="1" applyBorder="1" applyAlignment="1" applyProtection="1">
      <alignment horizontal="center" vertical="center" wrapText="1"/>
      <protection locked="0"/>
    </xf>
    <xf numFmtId="0" fontId="2" fillId="12" borderId="2" xfId="0" applyFont="1" applyFill="1" applyBorder="1" applyAlignment="1" applyProtection="1">
      <alignment horizontal="center" vertical="center" wrapText="1"/>
      <protection locked="0"/>
    </xf>
    <xf numFmtId="0" fontId="2" fillId="12" borderId="1" xfId="0" applyFont="1" applyFill="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1" fillId="0" borderId="55" xfId="0" applyFont="1" applyBorder="1" applyAlignment="1" applyProtection="1">
      <alignment horizontal="center" vertical="center" wrapText="1"/>
      <protection locked="0"/>
    </xf>
    <xf numFmtId="0" fontId="7" fillId="7" borderId="0" xfId="0" applyFont="1" applyFill="1" applyBorder="1" applyAlignment="1" applyProtection="1">
      <alignment horizontal="center" vertical="center" wrapText="1"/>
      <protection locked="0"/>
    </xf>
    <xf numFmtId="0" fontId="7" fillId="7" borderId="24" xfId="0" applyFont="1" applyFill="1" applyBorder="1" applyAlignment="1" applyProtection="1">
      <alignment horizontal="center" vertical="center" wrapText="1"/>
      <protection locked="0"/>
    </xf>
    <xf numFmtId="0" fontId="7" fillId="8" borderId="0" xfId="0" applyFont="1" applyFill="1" applyBorder="1" applyAlignment="1" applyProtection="1">
      <alignment horizontal="center" vertical="center" wrapText="1"/>
      <protection locked="0"/>
    </xf>
    <xf numFmtId="0" fontId="7" fillId="8" borderId="24" xfId="0" applyFont="1" applyFill="1" applyBorder="1" applyAlignment="1" applyProtection="1">
      <alignment horizontal="center" vertical="center" wrapText="1"/>
      <protection locked="0"/>
    </xf>
    <xf numFmtId="0" fontId="7" fillId="6" borderId="0" xfId="0" applyFont="1" applyFill="1" applyBorder="1" applyAlignment="1" applyProtection="1">
      <alignment horizontal="center" vertical="center" wrapText="1"/>
      <protection locked="0"/>
    </xf>
    <xf numFmtId="0" fontId="7" fillId="6" borderId="24" xfId="0" applyFont="1" applyFill="1" applyBorder="1" applyAlignment="1" applyProtection="1">
      <alignment horizontal="center" vertical="center" wrapText="1"/>
      <protection locked="0"/>
    </xf>
    <xf numFmtId="0" fontId="7" fillId="6" borderId="5" xfId="0" applyFont="1" applyFill="1" applyBorder="1" applyAlignment="1" applyProtection="1">
      <alignment horizontal="center" vertical="center" wrapText="1"/>
      <protection locked="0"/>
    </xf>
    <xf numFmtId="0" fontId="7" fillId="6" borderId="7" xfId="0" applyFont="1" applyFill="1" applyBorder="1" applyAlignment="1" applyProtection="1">
      <alignment horizontal="center" vertical="center" wrapText="1"/>
      <protection locked="0"/>
    </xf>
    <xf numFmtId="0" fontId="7" fillId="6" borderId="6" xfId="0" applyFont="1" applyFill="1" applyBorder="1" applyAlignment="1" applyProtection="1">
      <alignment horizontal="center" vertical="center" wrapText="1"/>
      <protection locked="0"/>
    </xf>
    <xf numFmtId="0" fontId="7" fillId="10" borderId="1" xfId="0" applyFont="1" applyFill="1" applyBorder="1" applyAlignment="1" applyProtection="1">
      <alignment horizontal="center" vertical="center" wrapText="1"/>
      <protection locked="0"/>
    </xf>
    <xf numFmtId="0" fontId="7" fillId="10" borderId="5" xfId="0" applyFont="1" applyFill="1" applyBorder="1" applyAlignment="1" applyProtection="1">
      <alignment horizontal="center" vertical="center" wrapText="1"/>
      <protection locked="0"/>
    </xf>
    <xf numFmtId="0" fontId="7" fillId="10" borderId="7" xfId="0" applyFont="1" applyFill="1" applyBorder="1" applyAlignment="1" applyProtection="1">
      <alignment horizontal="center" vertical="center" wrapText="1"/>
      <protection locked="0"/>
    </xf>
    <xf numFmtId="0" fontId="7" fillId="10" borderId="6" xfId="0" applyFont="1" applyFill="1" applyBorder="1" applyAlignment="1" applyProtection="1">
      <alignment horizontal="center" vertical="center" wrapText="1"/>
      <protection locked="0"/>
    </xf>
    <xf numFmtId="0" fontId="22" fillId="0" borderId="4"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0" borderId="3" xfId="0" applyFont="1" applyBorder="1" applyAlignment="1" applyProtection="1">
      <alignment horizontal="center" vertical="center"/>
      <protection locked="0"/>
    </xf>
    <xf numFmtId="0" fontId="23" fillId="0" borderId="20" xfId="0" applyFont="1" applyBorder="1" applyAlignment="1" applyProtection="1">
      <alignment horizontal="center" vertical="center" wrapText="1"/>
      <protection locked="0"/>
    </xf>
    <xf numFmtId="0" fontId="23" fillId="0" borderId="9" xfId="0" applyFont="1" applyBorder="1" applyAlignment="1" applyProtection="1">
      <alignment horizontal="center" vertical="center" wrapText="1"/>
      <protection locked="0"/>
    </xf>
    <xf numFmtId="0" fontId="23" fillId="0" borderId="8" xfId="0" applyFont="1" applyBorder="1" applyAlignment="1" applyProtection="1">
      <alignment horizontal="center" vertical="center" wrapText="1"/>
      <protection locked="0"/>
    </xf>
    <xf numFmtId="0" fontId="23" fillId="0" borderId="0" xfId="0" applyFont="1" applyBorder="1" applyAlignment="1" applyProtection="1">
      <alignment horizontal="center" vertical="center" wrapText="1"/>
      <protection locked="0"/>
    </xf>
    <xf numFmtId="0" fontId="23" fillId="0" borderId="23" xfId="0" applyFont="1" applyBorder="1" applyAlignment="1" applyProtection="1">
      <alignment horizontal="center" vertical="center" wrapText="1"/>
      <protection locked="0"/>
    </xf>
    <xf numFmtId="0" fontId="23" fillId="0" borderId="24" xfId="0" applyFont="1" applyBorder="1" applyAlignment="1" applyProtection="1">
      <alignment horizontal="center" vertical="center" wrapText="1"/>
      <protection locked="0"/>
    </xf>
    <xf numFmtId="0" fontId="23" fillId="0" borderId="21" xfId="0" applyFont="1" applyBorder="1" applyAlignment="1" applyProtection="1">
      <alignment horizontal="center" vertical="center" wrapText="1"/>
      <protection locked="0"/>
    </xf>
    <xf numFmtId="0" fontId="23" fillId="0" borderId="22" xfId="0" applyFont="1" applyBorder="1" applyAlignment="1" applyProtection="1">
      <alignment horizontal="center" vertical="center" wrapText="1"/>
      <protection locked="0"/>
    </xf>
    <xf numFmtId="0" fontId="23" fillId="0" borderId="25" xfId="0" applyFont="1" applyBorder="1" applyAlignment="1" applyProtection="1">
      <alignment horizontal="center" vertical="center" wrapText="1"/>
      <protection locked="0"/>
    </xf>
    <xf numFmtId="0" fontId="19" fillId="18" borderId="0" xfId="0" applyFont="1" applyFill="1" applyAlignment="1" applyProtection="1">
      <alignment horizontal="center" vertical="center" wrapText="1"/>
      <protection locked="0"/>
    </xf>
    <xf numFmtId="0" fontId="7" fillId="8" borderId="7" xfId="0" applyFont="1" applyFill="1" applyBorder="1" applyAlignment="1" applyProtection="1">
      <alignment horizontal="center" vertical="center" wrapText="1"/>
      <protection locked="0"/>
    </xf>
    <xf numFmtId="0" fontId="5" fillId="12" borderId="5" xfId="0" applyFont="1" applyFill="1" applyBorder="1" applyAlignment="1" applyProtection="1">
      <alignment horizontal="center" vertical="center" wrapText="1"/>
      <protection locked="0"/>
    </xf>
    <xf numFmtId="0" fontId="5" fillId="12" borderId="6" xfId="0" applyFont="1" applyFill="1" applyBorder="1" applyAlignment="1" applyProtection="1">
      <alignment horizontal="center" vertical="center" wrapText="1"/>
      <protection locked="0"/>
    </xf>
    <xf numFmtId="0" fontId="5" fillId="12" borderId="7" xfId="0" applyFont="1" applyFill="1" applyBorder="1" applyAlignment="1" applyProtection="1">
      <alignment horizontal="center" vertical="center" wrapText="1"/>
      <protection locked="0"/>
    </xf>
    <xf numFmtId="0" fontId="2" fillId="12" borderId="3" xfId="0" applyFont="1" applyFill="1" applyBorder="1" applyAlignment="1" applyProtection="1">
      <alignment horizontal="center" vertical="center" wrapText="1"/>
      <protection locked="0"/>
    </xf>
    <xf numFmtId="0" fontId="23" fillId="0" borderId="32" xfId="0" applyFont="1" applyBorder="1" applyAlignment="1" applyProtection="1">
      <alignment horizontal="center" vertical="center" wrapText="1"/>
      <protection locked="0"/>
    </xf>
    <xf numFmtId="0" fontId="22" fillId="0" borderId="38" xfId="0" applyFont="1" applyBorder="1" applyAlignment="1" applyProtection="1">
      <alignment horizontal="center" vertical="center"/>
      <protection locked="0"/>
    </xf>
    <xf numFmtId="0" fontId="22" fillId="0" borderId="42" xfId="0" applyFont="1" applyBorder="1" applyAlignment="1" applyProtection="1">
      <alignment horizontal="center" vertical="center"/>
      <protection locked="0"/>
    </xf>
    <xf numFmtId="0" fontId="22" fillId="0" borderId="26" xfId="0" applyFont="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22" fillId="0" borderId="59" xfId="0" applyFont="1" applyBorder="1" applyAlignment="1" applyProtection="1">
      <alignment horizontal="center" vertical="center"/>
      <protection locked="0"/>
    </xf>
    <xf numFmtId="0" fontId="22" fillId="0" borderId="27" xfId="0" applyFont="1" applyBorder="1" applyAlignment="1" applyProtection="1">
      <alignment horizontal="center" vertical="center"/>
      <protection locked="0"/>
    </xf>
    <xf numFmtId="0" fontId="22" fillId="0" borderId="28" xfId="0" applyFont="1" applyBorder="1" applyAlignment="1" applyProtection="1">
      <alignment horizontal="center" vertical="center"/>
      <protection locked="0"/>
    </xf>
    <xf numFmtId="0" fontId="22" fillId="0" borderId="60" xfId="0" applyFont="1" applyBorder="1" applyAlignment="1" applyProtection="1">
      <alignment horizontal="center" vertical="center"/>
      <protection locked="0"/>
    </xf>
    <xf numFmtId="0" fontId="42" fillId="10" borderId="3" xfId="0" applyFont="1" applyFill="1" applyBorder="1" applyAlignment="1" applyProtection="1">
      <alignment horizontal="center" vertical="center" wrapText="1"/>
      <protection locked="0"/>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3" fillId="0" borderId="20"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25" xfId="0" applyFont="1" applyBorder="1" applyAlignment="1">
      <alignment horizontal="center" vertical="center" wrapText="1"/>
    </xf>
    <xf numFmtId="0" fontId="19" fillId="18" borderId="0" xfId="0" applyFont="1" applyFill="1" applyAlignment="1" applyProtection="1">
      <alignment horizontal="center" vertical="center" wrapText="1"/>
    </xf>
    <xf numFmtId="0" fontId="20" fillId="19" borderId="2" xfId="0" applyFont="1" applyFill="1" applyBorder="1" applyAlignment="1" applyProtection="1">
      <alignment horizontal="center" vertical="center" wrapText="1"/>
    </xf>
    <xf numFmtId="0" fontId="20" fillId="19" borderId="3" xfId="0" applyFont="1" applyFill="1" applyBorder="1" applyAlignment="1" applyProtection="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7" fillId="22" borderId="5" xfId="0" applyFont="1" applyFill="1" applyBorder="1" applyAlignment="1">
      <alignment horizontal="center" vertical="center" wrapText="1"/>
    </xf>
    <xf numFmtId="0" fontId="7" fillId="22" borderId="7" xfId="0" applyFont="1" applyFill="1" applyBorder="1" applyAlignment="1">
      <alignment horizontal="center" vertical="center" wrapText="1"/>
    </xf>
    <xf numFmtId="0" fontId="7" fillId="22" borderId="6" xfId="0" applyFont="1" applyFill="1" applyBorder="1" applyAlignment="1">
      <alignment horizontal="center" vertical="center" wrapText="1"/>
    </xf>
    <xf numFmtId="0" fontId="2" fillId="12"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10" borderId="1" xfId="0" applyFont="1" applyFill="1" applyBorder="1" applyAlignment="1">
      <alignment horizontal="center" vertical="center" wrapText="1"/>
    </xf>
    <xf numFmtId="0" fontId="5" fillId="12" borderId="5" xfId="0" applyFont="1" applyFill="1" applyBorder="1" applyAlignment="1" applyProtection="1">
      <alignment horizontal="center" vertical="center" wrapText="1"/>
    </xf>
    <xf numFmtId="0" fontId="5" fillId="12" borderId="7" xfId="0" applyFont="1" applyFill="1" applyBorder="1" applyAlignment="1" applyProtection="1">
      <alignment horizontal="center" vertical="center" wrapText="1"/>
    </xf>
    <xf numFmtId="0" fontId="5" fillId="12" borderId="6" xfId="0" applyFont="1" applyFill="1" applyBorder="1" applyAlignment="1" applyProtection="1">
      <alignment horizontal="center" vertical="center" wrapText="1"/>
    </xf>
    <xf numFmtId="0" fontId="5" fillId="12" borderId="5" xfId="0" applyFont="1" applyFill="1" applyBorder="1" applyAlignment="1">
      <alignment horizontal="center" vertical="center" wrapText="1"/>
    </xf>
    <xf numFmtId="0" fontId="5" fillId="12" borderId="6" xfId="0" applyFont="1" applyFill="1" applyBorder="1" applyAlignment="1">
      <alignment horizontal="center" vertical="center" wrapText="1"/>
    </xf>
    <xf numFmtId="0" fontId="2" fillId="12" borderId="4" xfId="0" applyFont="1" applyFill="1" applyBorder="1" applyAlignment="1">
      <alignment horizontal="center" vertical="center" wrapText="1"/>
    </xf>
    <xf numFmtId="0" fontId="2" fillId="12" borderId="3" xfId="0" applyFont="1" applyFill="1" applyBorder="1" applyAlignment="1">
      <alignment horizontal="center" vertical="center" wrapText="1"/>
    </xf>
    <xf numFmtId="0" fontId="3" fillId="0" borderId="0" xfId="0" applyFont="1" applyAlignment="1">
      <alignment horizontal="center" vertical="center" wrapText="1"/>
    </xf>
    <xf numFmtId="0" fontId="1" fillId="0" borderId="1" xfId="0" applyFont="1" applyBorder="1" applyAlignment="1">
      <alignment horizontal="justify" vertical="center" wrapText="1"/>
    </xf>
    <xf numFmtId="0" fontId="1" fillId="13" borderId="1" xfId="0" applyFont="1" applyFill="1" applyBorder="1" applyAlignment="1">
      <alignment horizontal="justify" vertical="center" wrapText="1"/>
    </xf>
    <xf numFmtId="0" fontId="1" fillId="23" borderId="1" xfId="0" applyFont="1" applyFill="1" applyBorder="1" applyAlignment="1">
      <alignment horizontal="justify" vertical="center" wrapText="1"/>
    </xf>
    <xf numFmtId="0" fontId="1" fillId="0" borderId="4" xfId="0" applyFont="1" applyFill="1" applyBorder="1" applyAlignment="1">
      <alignment horizontal="justify" vertical="center" wrapText="1"/>
    </xf>
    <xf numFmtId="0" fontId="1" fillId="0" borderId="2" xfId="0" applyFont="1" applyFill="1" applyBorder="1" applyAlignment="1">
      <alignment horizontal="justify" vertical="center" wrapText="1"/>
    </xf>
    <xf numFmtId="0" fontId="1" fillId="0" borderId="3" xfId="0" applyFont="1" applyFill="1" applyBorder="1" applyAlignment="1">
      <alignment horizontal="justify"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justify" vertical="center" wrapText="1"/>
    </xf>
    <xf numFmtId="0" fontId="1" fillId="0" borderId="2"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1" fontId="1" fillId="0" borderId="1" xfId="0" applyNumberFormat="1" applyFont="1" applyBorder="1" applyAlignment="1">
      <alignment horizontal="center" vertical="center" wrapText="1"/>
    </xf>
    <xf numFmtId="0" fontId="3" fillId="0" borderId="8" xfId="0" applyFont="1" applyBorder="1" applyAlignment="1">
      <alignment horizontal="center" vertical="center" wrapText="1"/>
    </xf>
    <xf numFmtId="15" fontId="1" fillId="0" borderId="4" xfId="0" applyNumberFormat="1" applyFont="1" applyBorder="1" applyAlignment="1">
      <alignment horizontal="justify" vertical="center" wrapText="1"/>
    </xf>
    <xf numFmtId="15" fontId="1" fillId="0" borderId="3" xfId="0" applyNumberFormat="1" applyFont="1" applyBorder="1" applyAlignment="1">
      <alignment horizontal="justify" vertical="center" wrapText="1"/>
    </xf>
    <xf numFmtId="15" fontId="9" fillId="0" borderId="4" xfId="0" applyNumberFormat="1" applyFont="1" applyBorder="1" applyAlignment="1">
      <alignment horizontal="center" vertical="center" wrapText="1"/>
    </xf>
    <xf numFmtId="15" fontId="9" fillId="0" borderId="3" xfId="0" applyNumberFormat="1" applyFont="1" applyBorder="1" applyAlignment="1">
      <alignment horizontal="center" vertical="center" wrapText="1"/>
    </xf>
    <xf numFmtId="9" fontId="1" fillId="0" borderId="4" xfId="0" applyNumberFormat="1" applyFont="1" applyBorder="1" applyAlignment="1">
      <alignment horizontal="center" vertical="center" wrapText="1"/>
    </xf>
    <xf numFmtId="9" fontId="1" fillId="0" borderId="3" xfId="0" applyNumberFormat="1" applyFont="1" applyBorder="1" applyAlignment="1">
      <alignment horizontal="center" vertical="center" wrapText="1"/>
    </xf>
    <xf numFmtId="15" fontId="1" fillId="0" borderId="4" xfId="0" applyNumberFormat="1" applyFont="1" applyBorder="1" applyAlignment="1">
      <alignment horizontal="center" vertical="center" wrapText="1"/>
    </xf>
    <xf numFmtId="15" fontId="1" fillId="0" borderId="3" xfId="0" applyNumberFormat="1" applyFont="1" applyBorder="1" applyAlignment="1">
      <alignment horizontal="center" vertical="center" wrapText="1"/>
    </xf>
    <xf numFmtId="0" fontId="9" fillId="0" borderId="4" xfId="0" applyFont="1" applyBorder="1" applyAlignment="1">
      <alignment horizontal="justify" vertical="center" wrapText="1"/>
    </xf>
    <xf numFmtId="0" fontId="9" fillId="0" borderId="3" xfId="0" applyFont="1" applyBorder="1" applyAlignment="1">
      <alignment horizontal="justify" vertical="center" wrapText="1"/>
    </xf>
    <xf numFmtId="0" fontId="9" fillId="0" borderId="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1" fillId="0" borderId="0" xfId="0" applyFont="1" applyBorder="1" applyAlignment="1">
      <alignment horizontal="center" vertical="center" wrapText="1"/>
    </xf>
    <xf numFmtId="0" fontId="35" fillId="24" borderId="1" xfId="0" applyFont="1" applyFill="1" applyBorder="1" applyAlignment="1">
      <alignment horizontal="justify" vertical="center" wrapText="1"/>
    </xf>
    <xf numFmtId="0" fontId="35" fillId="0" borderId="1" xfId="0" applyFont="1" applyBorder="1" applyAlignment="1">
      <alignment horizontal="justify" vertical="center" wrapText="1"/>
    </xf>
    <xf numFmtId="0" fontId="9" fillId="0" borderId="1" xfId="0" applyFont="1" applyBorder="1" applyAlignment="1">
      <alignment horizontal="justify" vertical="center" wrapText="1"/>
    </xf>
    <xf numFmtId="9" fontId="9" fillId="0" borderId="4" xfId="0" applyNumberFormat="1" applyFont="1" applyBorder="1" applyAlignment="1">
      <alignment horizontal="center" vertical="center" wrapText="1"/>
    </xf>
    <xf numFmtId="9" fontId="9" fillId="0" borderId="3" xfId="0" applyNumberFormat="1" applyFont="1" applyBorder="1" applyAlignment="1">
      <alignment horizontal="center" vertical="center" wrapText="1"/>
    </xf>
    <xf numFmtId="0" fontId="34" fillId="0" borderId="4" xfId="0" applyFont="1" applyBorder="1" applyAlignment="1">
      <alignment horizontal="justify" vertical="center" wrapText="1"/>
    </xf>
    <xf numFmtId="0" fontId="34" fillId="0" borderId="2" xfId="0" applyFont="1" applyBorder="1" applyAlignment="1">
      <alignment horizontal="justify" vertical="center" wrapText="1"/>
    </xf>
    <xf numFmtId="0" fontId="34" fillId="0" borderId="3" xfId="0" applyFont="1" applyBorder="1" applyAlignment="1">
      <alignment horizontal="justify" vertical="center" wrapText="1"/>
    </xf>
    <xf numFmtId="0" fontId="9" fillId="0" borderId="2" xfId="0" applyFont="1" applyBorder="1" applyAlignment="1">
      <alignment horizontal="justify" vertical="center" wrapText="1"/>
    </xf>
    <xf numFmtId="0" fontId="35" fillId="25" borderId="1" xfId="0" applyFont="1" applyFill="1" applyBorder="1" applyAlignment="1">
      <alignment horizontal="justify" vertical="center" wrapText="1"/>
    </xf>
    <xf numFmtId="0" fontId="1" fillId="0" borderId="1" xfId="0" applyFont="1" applyFill="1" applyBorder="1" applyAlignment="1">
      <alignment horizontal="justify" vertical="center" wrapText="1"/>
    </xf>
    <xf numFmtId="0" fontId="1" fillId="27" borderId="1" xfId="0" applyFont="1" applyFill="1" applyBorder="1" applyAlignment="1">
      <alignment horizontal="justify" vertical="center" wrapText="1"/>
    </xf>
    <xf numFmtId="0" fontId="1" fillId="28" borderId="1" xfId="0" applyFont="1" applyFill="1" applyBorder="1" applyAlignment="1">
      <alignment horizontal="justify" vertical="center" wrapText="1"/>
    </xf>
    <xf numFmtId="14" fontId="1" fillId="0" borderId="4" xfId="0" applyNumberFormat="1" applyFont="1" applyBorder="1" applyAlignment="1">
      <alignment horizontal="justify" vertical="center" wrapText="1"/>
    </xf>
    <xf numFmtId="14" fontId="1" fillId="0" borderId="3" xfId="0" applyNumberFormat="1" applyFont="1" applyBorder="1" applyAlignment="1">
      <alignment horizontal="justify" vertical="center" wrapText="1"/>
    </xf>
    <xf numFmtId="0" fontId="1" fillId="29" borderId="1" xfId="0" applyFont="1" applyFill="1" applyBorder="1" applyAlignment="1">
      <alignment horizontal="justify" vertical="center" wrapText="1"/>
    </xf>
    <xf numFmtId="9" fontId="1" fillId="0" borderId="4" xfId="2" applyNumberFormat="1" applyFont="1" applyFill="1" applyBorder="1" applyAlignment="1">
      <alignment horizontal="center" vertical="center" wrapText="1"/>
    </xf>
    <xf numFmtId="9" fontId="1" fillId="0" borderId="2" xfId="2" applyNumberFormat="1" applyFont="1" applyFill="1" applyBorder="1" applyAlignment="1">
      <alignment horizontal="center" vertical="center" wrapText="1"/>
    </xf>
    <xf numFmtId="9" fontId="1" fillId="0" borderId="3" xfId="2" applyNumberFormat="1" applyFont="1" applyFill="1" applyBorder="1" applyAlignment="1">
      <alignment horizontal="center" vertical="center" wrapText="1"/>
    </xf>
    <xf numFmtId="15" fontId="1" fillId="0" borderId="2" xfId="0" applyNumberFormat="1" applyFont="1" applyBorder="1" applyAlignment="1">
      <alignment horizontal="center" vertical="center" wrapText="1"/>
    </xf>
    <xf numFmtId="14" fontId="1" fillId="0" borderId="2" xfId="0" applyNumberFormat="1" applyFont="1" applyBorder="1" applyAlignment="1">
      <alignment horizontal="justify" vertical="center" wrapText="1"/>
    </xf>
    <xf numFmtId="9" fontId="3" fillId="0" borderId="4" xfId="0" applyNumberFormat="1" applyFont="1" applyBorder="1" applyAlignment="1">
      <alignment horizontal="center" vertical="center" wrapText="1"/>
    </xf>
    <xf numFmtId="9" fontId="3" fillId="0" borderId="2" xfId="0" applyNumberFormat="1" applyFont="1" applyBorder="1" applyAlignment="1">
      <alignment horizontal="center" vertical="center" wrapText="1"/>
    </xf>
    <xf numFmtId="0" fontId="1" fillId="30" borderId="1" xfId="0" applyFont="1" applyFill="1" applyBorder="1" applyAlignment="1">
      <alignment horizontal="justify" vertical="center" wrapText="1"/>
    </xf>
    <xf numFmtId="0" fontId="1" fillId="31" borderId="1" xfId="0" applyFont="1" applyFill="1" applyBorder="1" applyAlignment="1">
      <alignment horizontal="justify" vertical="center" wrapText="1"/>
    </xf>
    <xf numFmtId="0" fontId="9" fillId="0" borderId="1" xfId="0" applyFont="1" applyBorder="1" applyAlignment="1">
      <alignment horizontal="center" vertical="center" wrapText="1"/>
    </xf>
    <xf numFmtId="0" fontId="1" fillId="33" borderId="1" xfId="0" applyFont="1" applyFill="1" applyBorder="1" applyAlignment="1">
      <alignment horizontal="justify" vertical="center" wrapText="1"/>
    </xf>
    <xf numFmtId="0" fontId="9" fillId="0" borderId="1" xfId="0" applyFont="1" applyFill="1" applyBorder="1" applyAlignment="1">
      <alignment horizontal="justify" vertical="center" wrapText="1"/>
    </xf>
    <xf numFmtId="14" fontId="1" fillId="0" borderId="4" xfId="0" applyNumberFormat="1" applyFont="1" applyFill="1" applyBorder="1" applyAlignment="1">
      <alignment horizontal="justify" vertical="center" wrapText="1"/>
    </xf>
    <xf numFmtId="14" fontId="1" fillId="0" borderId="3" xfId="0" applyNumberFormat="1" applyFont="1" applyFill="1" applyBorder="1" applyAlignment="1">
      <alignment horizontal="justify" vertical="center" wrapText="1"/>
    </xf>
    <xf numFmtId="0" fontId="1" fillId="12" borderId="1" xfId="0" applyFont="1" applyFill="1" applyBorder="1" applyAlignment="1">
      <alignment horizontal="justify" vertical="center" wrapText="1"/>
    </xf>
    <xf numFmtId="0" fontId="1"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34" borderId="1" xfId="0" applyFont="1" applyFill="1" applyBorder="1" applyAlignment="1">
      <alignment horizontal="justify" vertical="center" wrapText="1"/>
    </xf>
    <xf numFmtId="0" fontId="5" fillId="10" borderId="1" xfId="0" applyFont="1" applyFill="1" applyBorder="1" applyAlignment="1" applyProtection="1">
      <alignment horizontal="center" vertical="center" wrapText="1"/>
    </xf>
    <xf numFmtId="0" fontId="7" fillId="8" borderId="7"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14" fillId="15" borderId="12" xfId="0" applyFont="1" applyFill="1" applyBorder="1" applyAlignment="1">
      <alignment horizontal="center" vertical="center" wrapText="1"/>
    </xf>
    <xf numFmtId="0" fontId="14" fillId="15" borderId="16" xfId="0" applyFont="1" applyFill="1" applyBorder="1" applyAlignment="1">
      <alignment horizontal="center" vertical="center" wrapText="1"/>
    </xf>
    <xf numFmtId="0" fontId="14" fillId="15" borderId="17" xfId="0" applyFont="1" applyFill="1" applyBorder="1" applyAlignment="1">
      <alignment horizontal="center" vertical="center" wrapText="1"/>
    </xf>
    <xf numFmtId="0" fontId="14" fillId="15" borderId="13" xfId="0" applyFont="1" applyFill="1" applyBorder="1" applyAlignment="1">
      <alignment vertical="center" wrapText="1"/>
    </xf>
    <xf numFmtId="0" fontId="14" fillId="15" borderId="14" xfId="0" applyFont="1" applyFill="1" applyBorder="1" applyAlignment="1">
      <alignment vertical="center" wrapText="1"/>
    </xf>
    <xf numFmtId="0" fontId="14" fillId="15" borderId="15" xfId="0" applyFont="1" applyFill="1" applyBorder="1" applyAlignment="1">
      <alignment vertical="center" wrapText="1"/>
    </xf>
    <xf numFmtId="0" fontId="0" fillId="0" borderId="1" xfId="0" applyFill="1" applyBorder="1" applyAlignment="1">
      <alignment horizontal="center" vertical="center" wrapText="1"/>
    </xf>
    <xf numFmtId="0" fontId="20" fillId="19" borderId="1" xfId="0" applyFont="1" applyFill="1" applyBorder="1" applyAlignment="1" applyProtection="1">
      <alignment horizontal="center" vertical="center" wrapText="1"/>
    </xf>
    <xf numFmtId="0" fontId="19" fillId="20" borderId="0" xfId="0" applyFont="1" applyFill="1" applyAlignment="1" applyProtection="1">
      <alignment horizontal="center" vertical="center" wrapText="1"/>
    </xf>
    <xf numFmtId="0" fontId="2" fillId="0" borderId="1" xfId="0" applyFont="1" applyBorder="1" applyAlignment="1">
      <alignment horizontal="center"/>
    </xf>
  </cellXfs>
  <cellStyles count="7">
    <cellStyle name="Hipervínculo" xfId="6" builtinId="8"/>
    <cellStyle name="Hipervínculo 2" xfId="4"/>
    <cellStyle name="Normal" xfId="0" builtinId="0"/>
    <cellStyle name="Normal 2" xfId="5"/>
    <cellStyle name="Normal 3" xfId="1"/>
    <cellStyle name="Normal 3 2" xfId="3"/>
    <cellStyle name="Porcentaje" xfId="2" builtinId="5"/>
  </cellStyles>
  <dxfs count="385">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colors>
    <mruColors>
      <color rgb="FFCDECFF"/>
      <color rgb="FFC2CCFE"/>
      <color rgb="FFABFFFF"/>
      <color rgb="FFEAD5FF"/>
      <color rgb="FFFFFF8F"/>
      <color rgb="FFFFECD9"/>
      <color rgb="FFFFCC66"/>
      <color rgb="FFFFCC00"/>
      <color rgb="FFDFFFD5"/>
      <color rgb="FFEDD7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externalLink" Target="externalLinks/externalLink9.xml"/><Relationship Id="rId10" Type="http://schemas.openxmlformats.org/officeDocument/2006/relationships/externalLink" Target="externalLinks/externalLink4.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149678</xdr:colOff>
      <xdr:row>1</xdr:row>
      <xdr:rowOff>95250</xdr:rowOff>
    </xdr:from>
    <xdr:to>
      <xdr:col>0</xdr:col>
      <xdr:colOff>1152293</xdr:colOff>
      <xdr:row>7</xdr:row>
      <xdr:rowOff>98651</xdr:rowOff>
    </xdr:to>
    <xdr:pic>
      <xdr:nvPicPr>
        <xdr:cNvPr id="3" name="Picture 237">
          <a:extLst>
            <a:ext uri="{FF2B5EF4-FFF2-40B4-BE49-F238E27FC236}">
              <a16:creationId xmlns="" xmlns:a16="http://schemas.microsoft.com/office/drawing/2014/main" id="{4B41FAC1-6F28-4EB5-B883-0E2937A78F8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9678" y="250525"/>
          <a:ext cx="1002615" cy="7193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62199</xdr:colOff>
      <xdr:row>0</xdr:row>
      <xdr:rowOff>72501</xdr:rowOff>
    </xdr:from>
    <xdr:to>
      <xdr:col>0</xdr:col>
      <xdr:colOff>1270000</xdr:colOff>
      <xdr:row>2</xdr:row>
      <xdr:rowOff>353786</xdr:rowOff>
    </xdr:to>
    <xdr:pic>
      <xdr:nvPicPr>
        <xdr:cNvPr id="2" name="Picture 237">
          <a:extLst>
            <a:ext uri="{FF2B5EF4-FFF2-40B4-BE49-F238E27FC236}">
              <a16:creationId xmlns=""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99" y="72501"/>
          <a:ext cx="1207801" cy="948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62199</xdr:colOff>
      <xdr:row>0</xdr:row>
      <xdr:rowOff>72501</xdr:rowOff>
    </xdr:from>
    <xdr:to>
      <xdr:col>0</xdr:col>
      <xdr:colOff>1270000</xdr:colOff>
      <xdr:row>2</xdr:row>
      <xdr:rowOff>353786</xdr:rowOff>
    </xdr:to>
    <xdr:pic>
      <xdr:nvPicPr>
        <xdr:cNvPr id="2" name="Picture 237">
          <a:extLst>
            <a:ext uri="{FF2B5EF4-FFF2-40B4-BE49-F238E27FC236}">
              <a16:creationId xmlns=""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99" y="72501"/>
          <a:ext cx="1207801" cy="948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yebuelvash\Downloads\Yira\DOCUMENTOS%20DE%20RIESGOS\Copia%20de%20Formato%20Matriz%20de%20Riesgos%20FONCEP%20(PROPUESTA)%20(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IPES\MAPA%20DE%20CORRUPCI&#211;N%202019\MAPA%20DE%20RIESGOS%20CORRUPCI&#211;N%20IPES%202019%20SFE%20.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DANE%20-%20KAROL\Riesgos\Matriz%20Consolidad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avivasg\Downloads\Yira\DOCUMENTOS%20DE%20RIESGOS\Copia%20de%20Formato%20Matriz%20de%20Riesgos%20FONCEP%20(PROPUESTA)%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pttovar\Downloads\FO-016%20MAPA%20DE%20RIESGO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MAPA%20DE%20RIESGOS%20ITN/MAPA%20DE%20RIESGOS/PARA%20AJUSTAR/SOL/MAPA%20DE%20RIESGOS%20SOPORTE%20LEG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MAPA%20DE%20RIESGOS%20ITN\MAPA%20DE%20RIESGOS\PARA%20AJUSTAR\SOL\MAPA%20DE%20RIESGOS%20SOPORTE%20LEG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92.168.1.4\pdfs\CARPETA%20PERSONAL\02.%20CONTROL%20INTERNO%20-%20DANE\12.%20ADMINISTRACION%20DE%20RIESGOS1\11.%20CAPACITACION\PRUEBA%20PILOTO\JUSTIFICACION%20DE%20LOS%20CAMBIOS%20DE%20ESTADO%20EN%20LOS%20RIESGO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ja_mu\Downloads\Mapa%20de%20Riesgo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pttovar\Downloads\MAPA%20DE%20RIESGOS%20CORRUPCI&#211;N%20IPES%202019%20%20ajustada%20pao.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pttovar\Downloads\MAPA%20DE%20RIESGOS%20CORRUPCI&#211;N%20IPES%202019%20V1%20AJUSTADA%202103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4">
          <cell r="A54" t="str">
            <v>1. Generar información estadística para la toma de decisiones por parte de los clientes dentro de los parámetros establecidos.</v>
          </cell>
        </row>
        <row r="55">
          <cell r="A55" t="str">
            <v>2. Comunicar y divulgar los resultados de las investigaciones estadísticas, en lenguaje sencillo y conveniente para los diversos sectores que requieren la información</v>
          </cell>
        </row>
        <row r="56">
          <cell r="A56" t="str">
            <v>3. Fortalecer los mecanismos para ejercer la regulación del Sistema Estadístico Nacional mediante la coordinación y reglamentación de las actividades de sus integrantes</v>
          </cell>
        </row>
        <row r="57">
          <cell r="A57" t="str">
            <v>4. Fomentar la cultura de autocontrol, la prevención del riesgo, la gestión de la calidad y el mejoramiento continuo en el DANE</v>
          </cell>
        </row>
        <row r="58">
          <cell r="A58" t="str">
            <v>5. Obtener y generar la información estadística demográfica necesaria para los planes de desarrollo a nivel nacional, sectorial y territorial</v>
          </cell>
        </row>
        <row r="59">
          <cell r="A59" t="str">
            <v>6. Optimizar y racionalizar los recursos para el logro de una eficaz ejecución presupuestal</v>
          </cell>
        </row>
        <row r="60">
          <cell r="A60" t="str">
            <v>7. Brindar los recursos y servicios necesarios con calidad y oportunidad a las áreas estratégicas y misionales del DANE</v>
          </cell>
        </row>
        <row r="73">
          <cell r="A73" t="str">
            <v>Administación de recursos físicos / Administrar archivo</v>
          </cell>
        </row>
        <row r="74">
          <cell r="A74" t="str">
            <v xml:space="preserve">Administración de recursos financieros / Realizar pagos y manejar las inversiones financieras </v>
          </cell>
        </row>
        <row r="75">
          <cell r="A75" t="str">
            <v>Administración de recursos financieros / Registrar y consolidar la información financiera y contable</v>
          </cell>
        </row>
        <row r="76">
          <cell r="A76" t="str">
            <v>Administración de recursos financieros / Registrar, ejecutar y controlar el presupuesto</v>
          </cell>
        </row>
        <row r="77">
          <cell r="A77" t="str">
            <v>Administración de recursos físicos / Administrar almacen e inventarios de bienes muebles e inmuebles</v>
          </cell>
        </row>
        <row r="78">
          <cell r="A78" t="str">
            <v xml:space="preserve">Administración de recursos físicos / Administrar correspondencia oficial </v>
          </cell>
        </row>
        <row r="79">
          <cell r="A79" t="str">
            <v>Administración de recursos físicos / Adquirir bienes y prestar servicios</v>
          </cell>
        </row>
        <row r="80">
          <cell r="A80" t="str">
            <v>Administración de recursos informáticos / Administrar el acervo informativo</v>
          </cell>
        </row>
        <row r="81">
          <cell r="A81" t="str">
            <v xml:space="preserve">Administración de recursos informáticos / Administrar recursos informáticos actuales </v>
          </cell>
        </row>
        <row r="82">
          <cell r="A82" t="str">
            <v xml:space="preserve">Administración de recursos informáticos / Gestión de tecnología informática </v>
          </cell>
        </row>
        <row r="83">
          <cell r="A83" t="str">
            <v>Administración de recursos informáticos / Planear recurso informático</v>
          </cell>
        </row>
        <row r="84">
          <cell r="A84" t="str">
            <v>Análisis</v>
          </cell>
        </row>
        <row r="85">
          <cell r="A85" t="str">
            <v>Control de gestión / Controlar el desempeño específico</v>
          </cell>
        </row>
        <row r="86">
          <cell r="A86" t="str">
            <v>Control de gestión / Controlar el desempeño global</v>
          </cell>
        </row>
        <row r="87">
          <cell r="A87" t="str">
            <v>Control de gestión / Gestión Integral de Riesgos</v>
          </cell>
        </row>
        <row r="88">
          <cell r="A88" t="str">
            <v>Detección y análisis de requerimientos   / Seguir y controlar requerimientos</v>
          </cell>
        </row>
        <row r="89">
          <cell r="A89" t="str">
            <v>Detección y análisis de requerimientos  / Parametrizar y  Segmentar</v>
          </cell>
        </row>
        <row r="90">
          <cell r="A90" t="str">
            <v xml:space="preserve">Detección y análisis de requerimientos / Detectar y analizar requerimientos </v>
          </cell>
        </row>
        <row r="91">
          <cell r="A91" t="str">
            <v xml:space="preserve">Difusión estadística / Elaborar y distribuir internamente los productos finales </v>
          </cell>
        </row>
        <row r="92">
          <cell r="A92" t="str">
            <v>Difusión estadística / Entregar productos</v>
          </cell>
        </row>
        <row r="93">
          <cell r="A93" t="str">
            <v xml:space="preserve">Difusión estadística / Promocionar y divulgar productos estadísticos </v>
          </cell>
        </row>
        <row r="94">
          <cell r="A94" t="str">
            <v>Diseño</v>
          </cell>
        </row>
        <row r="95">
          <cell r="A95" t="str">
            <v>Gestión del talento humano / Capacitar el personal y fortalecer sus competencias</v>
          </cell>
        </row>
        <row r="96">
          <cell r="A96" t="str">
            <v>Gestión del talento humano / Control interno disciplinario</v>
          </cell>
        </row>
        <row r="97">
          <cell r="A97" t="str">
            <v>Gestión del talento humano / Desarrollar y potenciar el personal y mejorar su entorno laboral</v>
          </cell>
        </row>
        <row r="98">
          <cell r="A98" t="str">
            <v>Gestión del talento humano / Evaluar el desempeño</v>
          </cell>
        </row>
        <row r="99">
          <cell r="A99" t="str">
            <v>Gestión del talento humano / Gestionar servicios administrativos de personal y nomina</v>
          </cell>
        </row>
        <row r="100">
          <cell r="A100" t="str">
            <v>Gestión del talento humano / Seleccionar y vincular personal</v>
          </cell>
        </row>
        <row r="101">
          <cell r="A101" t="str">
            <v>Gestión del talento humano / Situaciones administrativas FONDANE</v>
          </cell>
        </row>
        <row r="102">
          <cell r="A102" t="str">
            <v>Planeación y direccionamiento estratégico / Determinar programas y proyectos</v>
          </cell>
        </row>
        <row r="103">
          <cell r="A103" t="str">
            <v>Planeación y direccionamiento estratégico / Planeación general</v>
          </cell>
        </row>
        <row r="104">
          <cell r="A104" t="str">
            <v>Producción/ Directorio Estadístico</v>
          </cell>
        </row>
        <row r="105">
          <cell r="A105" t="str">
            <v>Producción/ Planeación logistica</v>
          </cell>
        </row>
        <row r="106">
          <cell r="A106" t="str">
            <v>Producción/ Recolectar información</v>
          </cell>
        </row>
        <row r="107">
          <cell r="A107" t="str">
            <v>Producción/ Criticar y codificar</v>
          </cell>
        </row>
        <row r="108">
          <cell r="A108" t="str">
            <v>Producción/ Captura de información</v>
          </cell>
        </row>
        <row r="109">
          <cell r="A109" t="str">
            <v>Producción/ Consolidar, revisar y procesar información DANE Central</v>
          </cell>
        </row>
        <row r="110">
          <cell r="A110" t="str">
            <v>Soporte científico y técnico / Acopiar información</v>
          </cell>
        </row>
        <row r="111">
          <cell r="A111" t="str">
            <v>Soporte científico y técnico / Aplicar conocimiento</v>
          </cell>
        </row>
        <row r="112">
          <cell r="A112" t="str">
            <v>Soporte científico y técnico / Apropiar conocimiento</v>
          </cell>
        </row>
        <row r="113">
          <cell r="A113" t="str">
            <v>Soporte informático / Construir el sistema de información</v>
          </cell>
        </row>
        <row r="114">
          <cell r="A114" t="str">
            <v>Soporte informático / Diseñar el sistema de información</v>
          </cell>
        </row>
        <row r="115">
          <cell r="A115" t="str">
            <v>Soporte informático / Implantar y aceptar el sistema de información</v>
          </cell>
        </row>
        <row r="116">
          <cell r="A116" t="str">
            <v>Soporte informático / Mantener el sistema de información</v>
          </cell>
        </row>
        <row r="117">
          <cell r="A117" t="str">
            <v>Soporte informático / Planear y organizar el proyecto</v>
          </cell>
        </row>
        <row r="118">
          <cell r="A118" t="str">
            <v xml:space="preserve">Soporte legal / Actuaciones contractuales </v>
          </cell>
        </row>
        <row r="119">
          <cell r="A119" t="str">
            <v>Soporte legal / Consultas y conceptos jurídicos</v>
          </cell>
        </row>
        <row r="120">
          <cell r="A120" t="str">
            <v>Soporte legal / Representación judicial de DANE - FONDANE</v>
          </cell>
        </row>
        <row r="133">
          <cell r="A133" t="str">
            <v>Acceso a Permisos de Recursos de Servidores</v>
          </cell>
        </row>
        <row r="134">
          <cell r="A134" t="str">
            <v>Acciones Correctivas</v>
          </cell>
        </row>
        <row r="135">
          <cell r="A135" t="str">
            <v>Acciones Preventivas</v>
          </cell>
        </row>
        <row r="136">
          <cell r="A136" t="str">
            <v>Acopio de información científica y técnica</v>
          </cell>
        </row>
        <row r="137">
          <cell r="A137" t="str">
            <v>Adición, Prórroga o Cesión de Contratos</v>
          </cell>
        </row>
        <row r="138">
          <cell r="A138" t="str">
            <v>Administración de Riesgos Institucionales</v>
          </cell>
        </row>
        <row r="139">
          <cell r="A139" t="str">
            <v>Administrar servicios generales y espacios fìsicos</v>
          </cell>
        </row>
        <row r="140">
          <cell r="A140" t="str">
            <v>Agotamiento de la Vía Gubernativa</v>
          </cell>
        </row>
        <row r="141">
          <cell r="A141" t="str">
            <v>Asignación de presupuesto a Direcciones Territoriales</v>
          </cell>
        </row>
        <row r="142">
          <cell r="A142" t="str">
            <v xml:space="preserve">Atención Solicitudes de Servicios Informáticos </v>
          </cell>
        </row>
        <row r="143">
          <cell r="A143" t="str">
            <v>Auditorias Internas de Calidad</v>
          </cell>
        </row>
        <row r="144">
          <cell r="A144" t="str">
            <v>Autorización de comisión al exterior del país</v>
          </cell>
        </row>
        <row r="145">
          <cell r="A145" t="str">
            <v>Baja de Elementos</v>
          </cell>
        </row>
        <row r="146">
          <cell r="A146" t="str">
            <v>Cambio de ubicación funcional y traslado de sede</v>
          </cell>
        </row>
        <row r="147">
          <cell r="A147" t="str">
            <v>Canje y suministro de información estadística por cortesía</v>
          </cell>
        </row>
        <row r="148">
          <cell r="A148" t="str">
            <v xml:space="preserve">Celebración de Convenios o Acuerdos Interinstitucionales </v>
          </cell>
        </row>
        <row r="149">
          <cell r="A149" t="str">
            <v>Certificado de pensiones</v>
          </cell>
        </row>
        <row r="150">
          <cell r="A150" t="str">
            <v>Conciliación</v>
          </cell>
        </row>
        <row r="151">
          <cell r="A151" t="str">
            <v>Conciliaciones bancarias DANE - FONDANE</v>
          </cell>
        </row>
        <row r="152">
          <cell r="A152" t="str">
            <v>Consolidaciòn de convenios FONDANE</v>
          </cell>
        </row>
        <row r="153">
          <cell r="A153" t="str">
            <v>Consolidación de la Información Contable de las Direcciones Territoriales</v>
          </cell>
        </row>
        <row r="154">
          <cell r="A154" t="str">
            <v>Construcción de sistemas de información</v>
          </cell>
        </row>
        <row r="155">
          <cell r="A155" t="str">
            <v>Consulta de Documentos en el Archivo Central del DANE</v>
          </cell>
        </row>
        <row r="156">
          <cell r="A156" t="str">
            <v>Consulta de información estadísticas y geográfica</v>
          </cell>
        </row>
        <row r="157">
          <cell r="A157" t="str">
            <v>Conteo de Activos Fijos</v>
          </cell>
        </row>
        <row r="158">
          <cell r="A158" t="str">
            <v>Contratación abreviada de menor cuantìa</v>
          </cell>
        </row>
        <row r="159">
          <cell r="A159" t="str">
            <v>Contratación de mínima cuantía</v>
          </cell>
        </row>
        <row r="160">
          <cell r="A160" t="str">
            <v>Contratación de servicios personales</v>
          </cell>
        </row>
        <row r="161">
          <cell r="A161" t="str">
            <v>Control de asistencia</v>
          </cell>
        </row>
        <row r="162">
          <cell r="A162" t="str">
            <v>Control de Documentos Tipo Parámetro</v>
          </cell>
        </row>
        <row r="163">
          <cell r="A163" t="str">
            <v>Control de ingresos y cartera FONDANE</v>
          </cell>
        </row>
        <row r="164">
          <cell r="A164" t="str">
            <v>Control de Préstamo Documentos al Archivo de Gestión Centralizado</v>
          </cell>
        </row>
        <row r="165">
          <cell r="A165" t="str">
            <v>Control de Registros</v>
          </cell>
        </row>
        <row r="166">
          <cell r="A166" t="str">
            <v>Control de versiones programas fuente</v>
          </cell>
        </row>
        <row r="167">
          <cell r="A167" t="str">
            <v>Correspondencia externa recibida y enviada</v>
          </cell>
        </row>
        <row r="168">
          <cell r="A168" t="str">
            <v>Definición de Requerimientos Técnicos en los Convenios de Cooperación</v>
          </cell>
        </row>
        <row r="169">
          <cell r="A169" t="str">
            <v>Definición del proyecto</v>
          </cell>
        </row>
        <row r="170">
          <cell r="A170" t="str">
            <v>Definición, validación y mantenimiento de competencias en términos de educación, experiencia mínima</v>
          </cell>
        </row>
        <row r="171">
          <cell r="A171" t="str">
            <v>Definición, validación y mantenimiento de competencias según Ley 909 de 2004</v>
          </cell>
        </row>
        <row r="172">
          <cell r="A172" t="str">
            <v>Delegaciones recursos propios</v>
          </cell>
        </row>
        <row r="173">
          <cell r="A173" t="str">
            <v>Derechos de Petición</v>
          </cell>
        </row>
        <row r="174">
          <cell r="A174" t="str">
            <v>Diseño o rediseño estadístico</v>
          </cell>
        </row>
        <row r="175">
          <cell r="A175" t="str">
            <v>Diseño y actualización del material de ayuda para la difusión de información estadística del DANE</v>
          </cell>
        </row>
        <row r="176">
          <cell r="A176" t="str">
            <v>Diseño, rediseño y/o actualización de la metodología de administración de riesgos</v>
          </cell>
        </row>
        <row r="177">
          <cell r="A177" t="str">
            <v>Disfrute de tiempo compensatorio y solicitud y liquidación de horas extras</v>
          </cell>
        </row>
        <row r="178">
          <cell r="A178" t="str">
            <v>Distribuciòn de PAC por asignaciòn interna en SIIF</v>
          </cell>
        </row>
        <row r="179">
          <cell r="A179" t="str">
            <v>Distribución de PAC recursos propios</v>
          </cell>
        </row>
        <row r="180">
          <cell r="A180" t="str">
            <v>Distribución y entrega de material estadístico</v>
          </cell>
        </row>
        <row r="181">
          <cell r="A181" t="str">
            <v>Edición y producción de documentos</v>
          </cell>
        </row>
        <row r="182">
          <cell r="A182" t="str">
            <v>Egresos de elementos</v>
          </cell>
        </row>
        <row r="183">
          <cell r="A183" t="str">
            <v>Elaboración cuadros de retención y pago de impuestos</v>
          </cell>
        </row>
        <row r="184">
          <cell r="A184" t="str">
            <v>Elaboración y aprobación de resoluciones</v>
          </cell>
        </row>
        <row r="185">
          <cell r="A185" t="str">
            <v>Elaboración y Ejecución del Plan de Capacitación</v>
          </cell>
        </row>
        <row r="186">
          <cell r="A186" t="str">
            <v>Elaboración y ejecución del programa de salud ocupacional </v>
          </cell>
        </row>
        <row r="187">
          <cell r="A187" t="str">
            <v>Elección del representate de los empleados</v>
          </cell>
        </row>
        <row r="188">
          <cell r="A188" t="str">
            <v>Eliminación del Archivo DANE</v>
          </cell>
        </row>
        <row r="189">
          <cell r="A189" t="str">
            <v>Encargo de empleo o encargo de funciones</v>
          </cell>
        </row>
        <row r="190">
          <cell r="A190" t="str">
            <v>Evaluación del desempeño</v>
          </cell>
        </row>
        <row r="191">
          <cell r="A191" t="str">
            <v>Evaluación y seguimiento a programación de actividades  - SPGI</v>
          </cell>
        </row>
        <row r="192">
          <cell r="A192" t="str">
            <v xml:space="preserve">Expedición de certificado de disponibilidad presupuestal (CDP) </v>
          </cell>
        </row>
        <row r="193">
          <cell r="A193" t="str">
            <v>Expedición de certificados laborales para funcionarios, exfuncionarios y bonos pensionales</v>
          </cell>
        </row>
        <row r="194">
          <cell r="A194" t="str">
            <v xml:space="preserve">Faltantes de Inventarios </v>
          </cell>
        </row>
        <row r="195">
          <cell r="A195" t="str">
            <v>Fase de anállisis</v>
          </cell>
        </row>
        <row r="196">
          <cell r="A196" t="str">
            <v>Fase de diseño</v>
          </cell>
        </row>
        <row r="197">
          <cell r="A197" t="str">
            <v>Fijación de precios de venta de productos y servicios</v>
          </cell>
        </row>
        <row r="198">
          <cell r="A198" t="str">
            <v>Generación de Copias de Seguridad Histórica</v>
          </cell>
        </row>
        <row r="199">
          <cell r="A199" t="str">
            <v>Inclusiones, exclusiones, modificaciones y control de ejecución de programas de seguros</v>
          </cell>
        </row>
        <row r="200">
          <cell r="A200" t="str">
            <v>Incumplimiento o Caducidad</v>
          </cell>
        </row>
        <row r="201">
          <cell r="A201" t="str">
            <v>Ingreso de Elementos por Contrato DANE y/o FONDANE</v>
          </cell>
        </row>
        <row r="202">
          <cell r="A202" t="str">
            <v>Ingreso de Elementos por reposición</v>
          </cell>
        </row>
        <row r="203">
          <cell r="A203" t="str">
            <v>Interposición de multas en las Oficinas Territoriales</v>
          </cell>
        </row>
        <row r="204">
          <cell r="A204" t="str">
            <v>Invesiones FONDANE</v>
          </cell>
        </row>
        <row r="205">
          <cell r="A205" t="str">
            <v>Jurisdicción Coactiva</v>
          </cell>
        </row>
        <row r="206">
          <cell r="A206" t="str">
            <v>Kardex y hojas de vida</v>
          </cell>
        </row>
        <row r="207">
          <cell r="A207" t="str">
            <v>licencias voluntarias e incapacidades</v>
          </cell>
        </row>
        <row r="208">
          <cell r="A208" t="str">
            <v>Licitación programa de seguros</v>
          </cell>
        </row>
        <row r="209">
          <cell r="A209" t="str">
            <v>Licitación pública</v>
          </cell>
        </row>
        <row r="210">
          <cell r="A210" t="str">
            <v>Liquidación de Convenios</v>
          </cell>
        </row>
        <row r="211">
          <cell r="A211" t="str">
            <v>Liquidación de los Contratos</v>
          </cell>
        </row>
        <row r="212">
          <cell r="A212" t="str">
            <v>Manejo de caja menor de gastos generales DANE - FONDANE y mantenimiento DANE</v>
          </cell>
        </row>
        <row r="213">
          <cell r="A213" t="str">
            <v>Mantenimiento base de datos del DEST</v>
          </cell>
        </row>
        <row r="214">
          <cell r="A214" t="str">
            <v>Modificación o Adición de Convenios</v>
          </cell>
        </row>
        <row r="215">
          <cell r="A215" t="str">
            <v>Modificaciones al Plan Anual y Mensualizado de caja PAC en SIIF</v>
          </cell>
        </row>
        <row r="216">
          <cell r="A216" t="str">
            <v>Modificaciones de Presupuesto</v>
          </cell>
        </row>
        <row r="217">
          <cell r="A217" t="str">
            <v>Monitoreo de Servicios Informáticos</v>
          </cell>
        </row>
        <row r="218">
          <cell r="A218" t="str">
            <v>No tiene</v>
          </cell>
        </row>
        <row r="219">
          <cell r="A219" t="str">
            <v xml:space="preserve">Nombramiento provisional </v>
          </cell>
        </row>
        <row r="220">
          <cell r="A220" t="str">
            <v>Obtención de Copias de Respaldo de Información Periódica</v>
          </cell>
        </row>
        <row r="221">
          <cell r="A221" t="str">
            <v>Obtención de información</v>
          </cell>
        </row>
        <row r="222">
          <cell r="A222" t="str">
            <v>Pago de cuentas</v>
          </cell>
        </row>
        <row r="223">
          <cell r="A223" t="str">
            <v>Pago de Nómina y Contribuciones</v>
          </cell>
        </row>
        <row r="224">
          <cell r="A224" t="str">
            <v>Pago de productos o servicios de información estadística y geográfica</v>
          </cell>
        </row>
        <row r="225">
          <cell r="A225" t="str">
            <v>Plan de implantación y aceptación del proyecto</v>
          </cell>
        </row>
        <row r="226">
          <cell r="A226" t="str">
            <v>Planeación institucional con participación ciudadana</v>
          </cell>
        </row>
        <row r="227">
          <cell r="A227" t="str">
            <v>Planeación y coordinación del DEST</v>
          </cell>
        </row>
        <row r="228">
          <cell r="A228" t="str">
            <v>Planeación y desarrollo de actividades de calidad de vida laboral</v>
          </cell>
        </row>
        <row r="229">
          <cell r="A229" t="str">
            <v>Planeación y organización</v>
          </cell>
        </row>
        <row r="230">
          <cell r="A230" t="str">
            <v>Preparación y ejecución de ruedas de prensa</v>
          </cell>
        </row>
        <row r="231">
          <cell r="A231" t="str">
            <v xml:space="preserve">Preparación y liquidación de nómina </v>
          </cell>
        </row>
        <row r="232">
          <cell r="A232" t="str">
            <v>Procedimiento Ordinario</v>
          </cell>
        </row>
        <row r="233">
          <cell r="A233" t="str">
            <v>Procedimiento Verbal</v>
          </cell>
        </row>
        <row r="234">
          <cell r="A234" t="str">
            <v>Procesos en Contra del DANE</v>
          </cell>
        </row>
        <row r="235">
          <cell r="A235" t="str">
            <v>Programación de activiades areas de soporte - SPGI</v>
          </cell>
        </row>
        <row r="236">
          <cell r="A236" t="str">
            <v>Programación de actividades técnicas - SPGI</v>
          </cell>
        </row>
        <row r="237">
          <cell r="A237" t="str">
            <v>Programación de producción y costos</v>
          </cell>
        </row>
        <row r="238">
          <cell r="A238" t="str">
            <v>Pruebas de sistemas de información</v>
          </cell>
        </row>
        <row r="239">
          <cell r="A239" t="str">
            <v>Publicación de información en el portal de internet</v>
          </cell>
        </row>
        <row r="240">
          <cell r="A240" t="str">
            <v>Recaudo de bienes o servicios</v>
          </cell>
        </row>
        <row r="241">
          <cell r="A241" t="str">
            <v>Recepción y liquidación de cuentas</v>
          </cell>
        </row>
        <row r="242">
          <cell r="A242" t="str">
            <v>Recepción y preparación de materiales bibliográficos para coonsulta de los clientes</v>
          </cell>
        </row>
        <row r="243">
          <cell r="A243" t="str">
            <v>Recepción y Trámite de Quejas y Reclamos</v>
          </cell>
        </row>
        <row r="244">
          <cell r="A244" t="str">
            <v>Redistribuciòn de recursos</v>
          </cell>
        </row>
        <row r="245">
          <cell r="A245" t="str">
            <v xml:space="preserve">Registro presupuestal de compromisos </v>
          </cell>
        </row>
        <row r="246">
          <cell r="A246" t="str">
            <v>Registro, actualización y transmisión de proyectos BPIN</v>
          </cell>
        </row>
        <row r="247">
          <cell r="A247" t="str">
            <v>Registros Contables DANE-FONDANE funcionamiento</v>
          </cell>
        </row>
        <row r="248">
          <cell r="A248" t="str">
            <v>Registros Contables en SIIF de DANE Funcionamiento</v>
          </cell>
        </row>
        <row r="249">
          <cell r="A249" t="str">
            <v>Reintegros nación</v>
          </cell>
        </row>
        <row r="250">
          <cell r="A250" t="str">
            <v>Remesas de activos fijos y/o Cargos Diferidos</v>
          </cell>
        </row>
        <row r="251">
          <cell r="A251" t="str">
            <v>Reporte y seguimiento de reposiciones</v>
          </cell>
        </row>
        <row r="252">
          <cell r="A252" t="str">
            <v>Reprogramación de actividades SPGI</v>
          </cell>
        </row>
        <row r="253">
          <cell r="A253" t="str">
            <v>Retiro por renuncia, jubilación, insubsistencia, revocatoria</v>
          </cell>
        </row>
        <row r="254">
          <cell r="A254" t="str">
            <v>Seguimiento de ejecuciòn presupuestal y reportes</v>
          </cell>
        </row>
        <row r="255">
          <cell r="A255" t="str">
            <v>Selección y Nombramiento en Carrera Administrativa</v>
          </cell>
        </row>
        <row r="256">
          <cell r="A256" t="str">
            <v>Servicio de mantenimiento de sistemas de información</v>
          </cell>
        </row>
        <row r="257">
          <cell r="A257" t="str">
            <v>Sistema único de información de personal SUIP</v>
          </cell>
        </row>
        <row r="258">
          <cell r="A258" t="str">
            <v>Soliciitud de traslado de activos fijos en servicio del DANE o FONDANE entre funcionarios (por renuncia, por insubsistencia y/o traslado)</v>
          </cell>
        </row>
        <row r="259">
          <cell r="A259" t="str">
            <v>Solicitud de Creación de Cuentas de Nuevos Usuarios</v>
          </cell>
        </row>
        <row r="260">
          <cell r="A260" t="str">
            <v>Solicitud de información estadística al DANE</v>
          </cell>
        </row>
        <row r="261">
          <cell r="A261" t="str">
            <v>Solicitud de reintegro activos fijos DANE y/o FONDANE</v>
          </cell>
        </row>
        <row r="262">
          <cell r="A262" t="str">
            <v>solicitud y legalización de comisión de servicios al interior del país</v>
          </cell>
        </row>
        <row r="263">
          <cell r="A263" t="str">
            <v>Solicitud, trámite y pago de pólizas de cumplimiento</v>
          </cell>
        </row>
        <row r="264">
          <cell r="A264" t="str">
            <v>Suministro de certificaciones</v>
          </cell>
        </row>
        <row r="265">
          <cell r="A265" t="str">
            <v>Trámite de Siniestralidad</v>
          </cell>
        </row>
        <row r="266">
          <cell r="A266" t="str">
            <v>Transferencia y Clasificación de Archivo</v>
          </cell>
        </row>
        <row r="267">
          <cell r="A267" t="str">
            <v>Traslado de Documentos al Archivo de Gestión Centralizado</v>
          </cell>
        </row>
        <row r="268">
          <cell r="A268" t="str">
            <v>Tratamiento de producto no conforme</v>
          </cell>
        </row>
        <row r="269">
          <cell r="A269" t="str">
            <v>Vacaciones (Solicitar, interrumpir, reanudar o aplazar vacaciones)</v>
          </cell>
        </row>
        <row r="270">
          <cell r="A270" t="str">
            <v>Verificación de Existencias Selectivo</v>
          </cell>
        </row>
        <row r="362">
          <cell r="A362" t="str">
            <v>Salud de personas</v>
          </cell>
        </row>
        <row r="363">
          <cell r="A363" t="str">
            <v>Imagen</v>
          </cell>
        </row>
        <row r="364">
          <cell r="A364" t="str">
            <v>Operacional</v>
          </cell>
        </row>
        <row r="365">
          <cell r="A365" t="str">
            <v>Económico</v>
          </cell>
        </row>
        <row r="366">
          <cell r="A366" t="str">
            <v>Información</v>
          </cell>
        </row>
        <row r="381">
          <cell r="A381" t="str">
            <v>Operativo</v>
          </cell>
        </row>
        <row r="382">
          <cell r="A382" t="str">
            <v>Financiero</v>
          </cell>
        </row>
        <row r="383">
          <cell r="A383" t="str">
            <v>Tecnológico</v>
          </cell>
        </row>
        <row r="384">
          <cell r="A384" t="str">
            <v>Legal</v>
          </cell>
        </row>
        <row r="385">
          <cell r="A385" t="str">
            <v>Laboral (MA Interno)</v>
          </cell>
        </row>
        <row r="386">
          <cell r="A386" t="str">
            <v>Natural (MA Externo)</v>
          </cell>
        </row>
        <row r="387">
          <cell r="A387" t="str">
            <v>Otros</v>
          </cell>
        </row>
        <row r="396">
          <cell r="B396" t="str">
            <v>X</v>
          </cell>
        </row>
        <row r="402">
          <cell r="A402" t="str">
            <v>Prevenir el riesgo</v>
          </cell>
        </row>
        <row r="403">
          <cell r="A403" t="str">
            <v>Proteger el riesgo</v>
          </cell>
        </row>
        <row r="404">
          <cell r="A404" t="str">
            <v>Compartir el riesgo</v>
          </cell>
        </row>
        <row r="405">
          <cell r="A405" t="str">
            <v>Evitar el riesgo</v>
          </cell>
        </row>
        <row r="406">
          <cell r="A406" t="str">
            <v>Prevenir y proteger el riesgo</v>
          </cell>
        </row>
        <row r="407">
          <cell r="A407" t="str">
            <v>Prevenir y Compartir el riesgo</v>
          </cell>
        </row>
        <row r="408">
          <cell r="A408" t="str">
            <v>Proteger y Compartir el riesgo</v>
          </cell>
        </row>
        <row r="409">
          <cell r="A409" t="str">
            <v>Prevenir, proteger y compartir  el riesgo</v>
          </cell>
        </row>
        <row r="410">
          <cell r="A410" t="str">
            <v>Asumir el riesgo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olítica"/>
      <sheetName val="2.Contexto"/>
      <sheetName val="Mapa de Riesgos"/>
      <sheetName val="Hoja3"/>
      <sheetName val="Validacion"/>
      <sheetName val="1"/>
      <sheetName val="2"/>
      <sheetName val="3"/>
      <sheetName val="4"/>
      <sheetName val="5"/>
      <sheetName val="DATOS "/>
      <sheetName val="GRAFICAS"/>
      <sheetName val="Hoja1"/>
      <sheetName val="Contexto"/>
      <sheetName val="Calific impacto riesgos corrupc"/>
      <sheetName val="Matriz de riesgo "/>
    </sheetNames>
    <sheetDataSet>
      <sheetData sheetId="0"/>
      <sheetData sheetId="1"/>
      <sheetData sheetId="2"/>
      <sheetData sheetId="3"/>
      <sheetData sheetId="4" refreshError="1"/>
      <sheetData sheetId="5"/>
      <sheetData sheetId="6"/>
      <sheetData sheetId="7"/>
      <sheetData sheetId="8"/>
      <sheetData sheetId="9"/>
      <sheetData sheetId="10" refreshError="1"/>
      <sheetData sheetId="11"/>
      <sheetData sheetId="12"/>
      <sheetData sheetId="13"/>
      <sheetData sheetId="14"/>
      <sheetData sheetId="1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PDE"/>
      <sheetName val="CGE"/>
      <sheetName val="DAR"/>
      <sheetName val="DSO"/>
      <sheetName val="PES"/>
      <sheetName val="ANA"/>
      <sheetName val="DIE"/>
      <sheetName val="SIN"/>
      <sheetName val="SCT"/>
      <sheetName val="GTH"/>
      <sheetName val="AFI"/>
      <sheetName val="GRF"/>
      <sheetName val="ARI"/>
      <sheetName val="SOL"/>
      <sheetName val="1"/>
      <sheetName val="2"/>
      <sheetName val="3"/>
      <sheetName val="4"/>
      <sheetName val="5"/>
      <sheetName val="Hoja1"/>
      <sheetName val="INFORMATICO1"/>
      <sheetName val="INFORMATICO2"/>
      <sheetName val="SISTEMAS1"/>
      <sheetName val="SISTEMAS2"/>
      <sheetName val="LISTA PARA VALIDACION"/>
      <sheetName val="DATOS "/>
      <sheetName val="Validac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8">
          <cell r="A8" t="str">
            <v>Area Administrativa</v>
          </cell>
        </row>
      </sheetData>
      <sheetData sheetId="26" refreshError="1"/>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4">
          <cell r="A54" t="str">
            <v>1. Generar información estadística para la toma de decisiones por parte de los clientes dentro de los parámetros establecidos.</v>
          </cell>
        </row>
        <row r="55">
          <cell r="A55" t="str">
            <v>2. Comunicar y divulgar los resultados de las investigaciones estadísticas, en lenguaje sencillo y conveniente para los diversos sectores que requieren la información</v>
          </cell>
        </row>
        <row r="56">
          <cell r="A56" t="str">
            <v>3. Fortalecer los mecanismos para ejercer la regulación del Sistema Estadístico Nacional mediante la coordinación y reglamentación de las actividades de sus integrantes</v>
          </cell>
        </row>
        <row r="57">
          <cell r="A57" t="str">
            <v>4. Fomentar la cultura de autocontrol, la prevención del riesgo, la gestión de la calidad y el mejoramiento continuo en el DANE</v>
          </cell>
        </row>
        <row r="58">
          <cell r="A58" t="str">
            <v>5. Obtener y generar la información estadística demográfica necesaria para los planes de desarrollo a nivel nacional, sectorial y territorial</v>
          </cell>
        </row>
        <row r="59">
          <cell r="A59" t="str">
            <v>6. Optimizar y racionalizar los recursos para el logro de una eficaz ejecución presupuestal</v>
          </cell>
        </row>
        <row r="60">
          <cell r="A60" t="str">
            <v>7. Brindar los recursos y servicios necesarios con calidad y oportunidad a las áreas estratégicas y misionales del DANE</v>
          </cell>
        </row>
        <row r="73">
          <cell r="A73" t="str">
            <v>Administación de recursos físicos / Administrar archivo</v>
          </cell>
        </row>
        <row r="74">
          <cell r="A74" t="str">
            <v xml:space="preserve">Administración de recursos financieros / Realizar pagos y manejar las inversiones financieras </v>
          </cell>
        </row>
        <row r="75">
          <cell r="A75" t="str">
            <v>Administración de recursos financieros / Registrar y consolidar la información financiera y contable</v>
          </cell>
        </row>
        <row r="76">
          <cell r="A76" t="str">
            <v>Administración de recursos financieros / Registrar, ejecutar y controlar el presupuesto</v>
          </cell>
        </row>
        <row r="77">
          <cell r="A77" t="str">
            <v>Administración de recursos físicos / Administrar almacen e inventarios de bienes muebles e inmuebles</v>
          </cell>
        </row>
        <row r="78">
          <cell r="A78" t="str">
            <v xml:space="preserve">Administración de recursos físicos / Administrar correspondencia oficial </v>
          </cell>
        </row>
        <row r="79">
          <cell r="A79" t="str">
            <v>Administración de recursos físicos / Adquirir bienes y prestar servicios</v>
          </cell>
        </row>
        <row r="80">
          <cell r="A80" t="str">
            <v>Administración de recursos informáticos / Administrar el acervo informativo</v>
          </cell>
        </row>
        <row r="81">
          <cell r="A81" t="str">
            <v xml:space="preserve">Administración de recursos informáticos / Administrar recursos informáticos actuales </v>
          </cell>
        </row>
        <row r="82">
          <cell r="A82" t="str">
            <v xml:space="preserve">Administración de recursos informáticos / Gestión de tecnología informática </v>
          </cell>
        </row>
        <row r="83">
          <cell r="A83" t="str">
            <v>Administración de recursos informáticos / Planear recurso informático</v>
          </cell>
        </row>
        <row r="84">
          <cell r="A84" t="str">
            <v>Análisis</v>
          </cell>
        </row>
        <row r="85">
          <cell r="A85" t="str">
            <v>Control de gestión / Controlar el desempeño específico</v>
          </cell>
        </row>
        <row r="86">
          <cell r="A86" t="str">
            <v>Control de gestión / Controlar el desempeño global</v>
          </cell>
        </row>
        <row r="87">
          <cell r="A87" t="str">
            <v>Control de gestión / Gestión Integral de Riesgos</v>
          </cell>
        </row>
        <row r="88">
          <cell r="A88" t="str">
            <v>Detección y análisis de requerimientos   / Seguir y controlar requerimientos</v>
          </cell>
        </row>
        <row r="89">
          <cell r="A89" t="str">
            <v>Detección y análisis de requerimientos  / Parametrizar y  Segmentar</v>
          </cell>
        </row>
        <row r="90">
          <cell r="A90" t="str">
            <v xml:space="preserve">Detección y análisis de requerimientos / Detectar y analizar requerimientos </v>
          </cell>
        </row>
        <row r="91">
          <cell r="A91" t="str">
            <v xml:space="preserve">Difusión estadística / Elaborar y distribuir internamente los productos finales </v>
          </cell>
        </row>
        <row r="92">
          <cell r="A92" t="str">
            <v>Difusión estadística / Entregar productos</v>
          </cell>
        </row>
        <row r="93">
          <cell r="A93" t="str">
            <v xml:space="preserve">Difusión estadística / Promocionar y divulgar productos estadísticos </v>
          </cell>
        </row>
        <row r="94">
          <cell r="A94" t="str">
            <v>Diseño</v>
          </cell>
        </row>
        <row r="95">
          <cell r="A95" t="str">
            <v>Gestión del talento humano / Capacitar el personal y fortalecer sus competencias</v>
          </cell>
        </row>
        <row r="96">
          <cell r="A96" t="str">
            <v>Gestión del talento humano / Control interno disciplinario</v>
          </cell>
        </row>
        <row r="97">
          <cell r="A97" t="str">
            <v>Gestión del talento humano / Desarrollar y potenciar el personal y mejorar su entorno laboral</v>
          </cell>
        </row>
        <row r="98">
          <cell r="A98" t="str">
            <v>Gestión del talento humano / Evaluar el desempeño</v>
          </cell>
        </row>
        <row r="99">
          <cell r="A99" t="str">
            <v>Gestión del talento humano / Gestionar servicios administrativos de personal y nomina</v>
          </cell>
        </row>
        <row r="100">
          <cell r="A100" t="str">
            <v>Gestión del talento humano / Seleccionar y vincular personal</v>
          </cell>
        </row>
        <row r="101">
          <cell r="A101" t="str">
            <v>Gestión del talento humano / Situaciones administrativas FONDANE</v>
          </cell>
        </row>
        <row r="102">
          <cell r="A102" t="str">
            <v>Planeación y direccionamiento estratégico / Determinar programas y proyectos</v>
          </cell>
        </row>
        <row r="103">
          <cell r="A103" t="str">
            <v>Planeación y direccionamiento estratégico / Planeación general</v>
          </cell>
        </row>
        <row r="104">
          <cell r="A104" t="str">
            <v>Producción/ Directorio Estadístico</v>
          </cell>
        </row>
        <row r="105">
          <cell r="A105" t="str">
            <v>Producción/ Planeación logistica</v>
          </cell>
        </row>
        <row r="106">
          <cell r="A106" t="str">
            <v>Producción/ Recolectar información</v>
          </cell>
        </row>
        <row r="107">
          <cell r="A107" t="str">
            <v>Producción/ Criticar y codificar</v>
          </cell>
        </row>
        <row r="108">
          <cell r="A108" t="str">
            <v>Producción/ Captura de información</v>
          </cell>
        </row>
        <row r="109">
          <cell r="A109" t="str">
            <v>Producción/ Consolidar, revisar y procesar información DANE Central</v>
          </cell>
        </row>
        <row r="110">
          <cell r="A110" t="str">
            <v>Soporte científico y técnico / Acopiar información</v>
          </cell>
        </row>
        <row r="111">
          <cell r="A111" t="str">
            <v>Soporte científico y técnico / Aplicar conocimiento</v>
          </cell>
        </row>
        <row r="112">
          <cell r="A112" t="str">
            <v>Soporte científico y técnico / Apropiar conocimiento</v>
          </cell>
        </row>
        <row r="113">
          <cell r="A113" t="str">
            <v>Soporte informático / Construir el sistema de información</v>
          </cell>
        </row>
        <row r="114">
          <cell r="A114" t="str">
            <v>Soporte informático / Diseñar el sistema de información</v>
          </cell>
        </row>
        <row r="115">
          <cell r="A115" t="str">
            <v>Soporte informático / Implantar y aceptar el sistema de información</v>
          </cell>
        </row>
        <row r="116">
          <cell r="A116" t="str">
            <v>Soporte informático / Mantener el sistema de información</v>
          </cell>
        </row>
        <row r="117">
          <cell r="A117" t="str">
            <v>Soporte informático / Planear y organizar el proyecto</v>
          </cell>
        </row>
        <row r="118">
          <cell r="A118" t="str">
            <v xml:space="preserve">Soporte legal / Actuaciones contractuales </v>
          </cell>
        </row>
        <row r="119">
          <cell r="A119" t="str">
            <v>Soporte legal / Consultas y conceptos jurídicos</v>
          </cell>
        </row>
        <row r="120">
          <cell r="A120" t="str">
            <v>Soporte legal / Representación judicial de DANE - FONDANE</v>
          </cell>
        </row>
        <row r="133">
          <cell r="A133" t="str">
            <v>Acceso a Permisos de Recursos de Servidores</v>
          </cell>
        </row>
        <row r="134">
          <cell r="A134" t="str">
            <v>Acciones Correctivas</v>
          </cell>
        </row>
        <row r="135">
          <cell r="A135" t="str">
            <v>Acciones Preventivas</v>
          </cell>
        </row>
        <row r="136">
          <cell r="A136" t="str">
            <v>Acopio de información científica y técnica</v>
          </cell>
        </row>
        <row r="137">
          <cell r="A137" t="str">
            <v>Adición, Prórroga o Cesión de Contratos</v>
          </cell>
        </row>
        <row r="138">
          <cell r="A138" t="str">
            <v>Administración de Riesgos Institucionales</v>
          </cell>
        </row>
        <row r="139">
          <cell r="A139" t="str">
            <v>Administrar servicios generales y espacios fìsicos</v>
          </cell>
        </row>
        <row r="140">
          <cell r="A140" t="str">
            <v>Agotamiento de la Vía Gubernativa</v>
          </cell>
        </row>
        <row r="141">
          <cell r="A141" t="str">
            <v>Asignación de presupuesto a Direcciones Territoriales</v>
          </cell>
        </row>
        <row r="142">
          <cell r="A142" t="str">
            <v xml:space="preserve">Atención Solicitudes de Servicios Informáticos </v>
          </cell>
        </row>
        <row r="143">
          <cell r="A143" t="str">
            <v>Auditorias Internas de Calidad</v>
          </cell>
        </row>
        <row r="144">
          <cell r="A144" t="str">
            <v>Autorización de comisión al exterior del país</v>
          </cell>
        </row>
        <row r="145">
          <cell r="A145" t="str">
            <v>Baja de Elementos</v>
          </cell>
        </row>
        <row r="146">
          <cell r="A146" t="str">
            <v>Cambio de ubicación funcional y traslado de sede</v>
          </cell>
        </row>
        <row r="147">
          <cell r="A147" t="str">
            <v>Canje y suministro de información estadística por cortesía</v>
          </cell>
        </row>
        <row r="148">
          <cell r="A148" t="str">
            <v xml:space="preserve">Celebración de Convenios o Acuerdos Interinstitucionales </v>
          </cell>
        </row>
        <row r="149">
          <cell r="A149" t="str">
            <v>Certificado de pensiones</v>
          </cell>
        </row>
        <row r="150">
          <cell r="A150" t="str">
            <v>Conciliación</v>
          </cell>
        </row>
        <row r="151">
          <cell r="A151" t="str">
            <v>Conciliaciones bancarias DANE - FONDANE</v>
          </cell>
        </row>
        <row r="152">
          <cell r="A152" t="str">
            <v>Consolidaciòn de convenios FONDANE</v>
          </cell>
        </row>
        <row r="153">
          <cell r="A153" t="str">
            <v>Consolidación de la Información Contable de las Direcciones Territoriales</v>
          </cell>
        </row>
        <row r="154">
          <cell r="A154" t="str">
            <v>Construcción de sistemas de información</v>
          </cell>
        </row>
        <row r="155">
          <cell r="A155" t="str">
            <v>Consulta de Documentos en el Archivo Central del DANE</v>
          </cell>
        </row>
        <row r="156">
          <cell r="A156" t="str">
            <v>Consulta de información estadísticas y geográfica</v>
          </cell>
        </row>
        <row r="157">
          <cell r="A157" t="str">
            <v>Conteo de Activos Fijos</v>
          </cell>
        </row>
        <row r="158">
          <cell r="A158" t="str">
            <v>Contratación abreviada de menor cuantìa</v>
          </cell>
        </row>
        <row r="159">
          <cell r="A159" t="str">
            <v>Contratación de mínima cuantía</v>
          </cell>
        </row>
        <row r="160">
          <cell r="A160" t="str">
            <v>Contratación de servicios personales</v>
          </cell>
        </row>
        <row r="161">
          <cell r="A161" t="str">
            <v>Control de asistencia</v>
          </cell>
        </row>
        <row r="162">
          <cell r="A162" t="str">
            <v>Control de Documentos Tipo Parámetro</v>
          </cell>
        </row>
        <row r="163">
          <cell r="A163" t="str">
            <v>Control de ingresos y cartera FONDANE</v>
          </cell>
        </row>
        <row r="164">
          <cell r="A164" t="str">
            <v>Control de Préstamo Documentos al Archivo de Gestión Centralizado</v>
          </cell>
        </row>
        <row r="165">
          <cell r="A165" t="str">
            <v>Control de Registros</v>
          </cell>
        </row>
        <row r="166">
          <cell r="A166" t="str">
            <v>Control de versiones programas fuente</v>
          </cell>
        </row>
        <row r="167">
          <cell r="A167" t="str">
            <v>Correspondencia externa recibida y enviada</v>
          </cell>
        </row>
        <row r="168">
          <cell r="A168" t="str">
            <v>Definición de Requerimientos Técnicos en los Convenios de Cooperación</v>
          </cell>
        </row>
        <row r="169">
          <cell r="A169" t="str">
            <v>Definición del proyecto</v>
          </cell>
        </row>
        <row r="170">
          <cell r="A170" t="str">
            <v>Definición, validación y mantenimiento de competencias en términos de educación, experiencia mínima</v>
          </cell>
        </row>
        <row r="171">
          <cell r="A171" t="str">
            <v>Definición, validación y mantenimiento de competencias según Ley 909 de 2004</v>
          </cell>
        </row>
        <row r="172">
          <cell r="A172" t="str">
            <v>Delegaciones recursos propios</v>
          </cell>
        </row>
        <row r="173">
          <cell r="A173" t="str">
            <v>Derechos de Petición</v>
          </cell>
        </row>
        <row r="174">
          <cell r="A174" t="str">
            <v>Diseño o rediseño estadístico</v>
          </cell>
        </row>
        <row r="175">
          <cell r="A175" t="str">
            <v>Diseño y actualización del material de ayuda para la difusión de información estadística del DANE</v>
          </cell>
        </row>
        <row r="176">
          <cell r="A176" t="str">
            <v>Diseño, rediseño y/o actualización de la metodología de administración de riesgos</v>
          </cell>
        </row>
        <row r="177">
          <cell r="A177" t="str">
            <v>Disfrute de tiempo compensatorio y solicitud y liquidación de horas extras</v>
          </cell>
        </row>
        <row r="178">
          <cell r="A178" t="str">
            <v>Distribuciòn de PAC por asignaciòn interna en SIIF</v>
          </cell>
        </row>
        <row r="179">
          <cell r="A179" t="str">
            <v>Distribución de PAC recursos propios</v>
          </cell>
        </row>
        <row r="180">
          <cell r="A180" t="str">
            <v>Distribución y entrega de material estadístico</v>
          </cell>
        </row>
        <row r="181">
          <cell r="A181" t="str">
            <v>Edición y producción de documentos</v>
          </cell>
        </row>
        <row r="182">
          <cell r="A182" t="str">
            <v>Egresos de elementos</v>
          </cell>
        </row>
        <row r="183">
          <cell r="A183" t="str">
            <v>Elaboración cuadros de retención y pago de impuestos</v>
          </cell>
        </row>
        <row r="184">
          <cell r="A184" t="str">
            <v>Elaboración y aprobación de resoluciones</v>
          </cell>
        </row>
        <row r="185">
          <cell r="A185" t="str">
            <v>Elaboración y Ejecución del Plan de Capacitación</v>
          </cell>
        </row>
        <row r="186">
          <cell r="A186" t="str">
            <v>Elaboración y ejecución del programa de salud ocupacional </v>
          </cell>
        </row>
        <row r="187">
          <cell r="A187" t="str">
            <v>Elección del representate de los empleados</v>
          </cell>
        </row>
        <row r="188">
          <cell r="A188" t="str">
            <v>Eliminación del Archivo DANE</v>
          </cell>
        </row>
        <row r="189">
          <cell r="A189" t="str">
            <v>Encargo de empleo o encargo de funciones</v>
          </cell>
        </row>
        <row r="190">
          <cell r="A190" t="str">
            <v>Evaluación del desempeño</v>
          </cell>
        </row>
        <row r="191">
          <cell r="A191" t="str">
            <v>Evaluación y seguimiento a programación de actividades  - SPGI</v>
          </cell>
        </row>
        <row r="192">
          <cell r="A192" t="str">
            <v xml:space="preserve">Expedición de certificado de disponibilidad presupuestal (CDP) </v>
          </cell>
        </row>
        <row r="193">
          <cell r="A193" t="str">
            <v>Expedición de certificados laborales para funcionarios, exfuncionarios y bonos pensionales</v>
          </cell>
        </row>
        <row r="194">
          <cell r="A194" t="str">
            <v xml:space="preserve">Faltantes de Inventarios </v>
          </cell>
        </row>
        <row r="195">
          <cell r="A195" t="str">
            <v>Fase de anállisis</v>
          </cell>
        </row>
        <row r="196">
          <cell r="A196" t="str">
            <v>Fase de diseño</v>
          </cell>
        </row>
        <row r="197">
          <cell r="A197" t="str">
            <v>Fijación de precios de venta de productos y servicios</v>
          </cell>
        </row>
        <row r="198">
          <cell r="A198" t="str">
            <v>Generación de Copias de Seguridad Histórica</v>
          </cell>
        </row>
        <row r="199">
          <cell r="A199" t="str">
            <v>Inclusiones, exclusiones, modificaciones y control de ejecución de programas de seguros</v>
          </cell>
        </row>
        <row r="200">
          <cell r="A200" t="str">
            <v>Incumplimiento o Caducidad</v>
          </cell>
        </row>
        <row r="201">
          <cell r="A201" t="str">
            <v>Ingreso de Elementos por Contrato DANE y/o FONDANE</v>
          </cell>
        </row>
        <row r="202">
          <cell r="A202" t="str">
            <v>Ingreso de Elementos por reposición</v>
          </cell>
        </row>
        <row r="203">
          <cell r="A203" t="str">
            <v>Interposición de multas en las Oficinas Territoriales</v>
          </cell>
        </row>
        <row r="204">
          <cell r="A204" t="str">
            <v>Invesiones FONDANE</v>
          </cell>
        </row>
        <row r="205">
          <cell r="A205" t="str">
            <v>Jurisdicción Coactiva</v>
          </cell>
        </row>
        <row r="206">
          <cell r="A206" t="str">
            <v>Kardex y hojas de vida</v>
          </cell>
        </row>
        <row r="207">
          <cell r="A207" t="str">
            <v>licencias voluntarias e incapacidades</v>
          </cell>
        </row>
        <row r="208">
          <cell r="A208" t="str">
            <v>Licitación programa de seguros</v>
          </cell>
        </row>
        <row r="209">
          <cell r="A209" t="str">
            <v>Licitación pública</v>
          </cell>
        </row>
        <row r="210">
          <cell r="A210" t="str">
            <v>Liquidación de Convenios</v>
          </cell>
        </row>
        <row r="211">
          <cell r="A211" t="str">
            <v>Liquidación de los Contratos</v>
          </cell>
        </row>
        <row r="212">
          <cell r="A212" t="str">
            <v>Manejo de caja menor de gastos generales DANE - FONDANE y mantenimiento DANE</v>
          </cell>
        </row>
        <row r="213">
          <cell r="A213" t="str">
            <v>Mantenimiento base de datos del DEST</v>
          </cell>
        </row>
        <row r="214">
          <cell r="A214" t="str">
            <v>Modificación o Adición de Convenios</v>
          </cell>
        </row>
        <row r="215">
          <cell r="A215" t="str">
            <v>Modificaciones al Plan Anual y Mensualizado de caja PAC en SIIF</v>
          </cell>
        </row>
        <row r="216">
          <cell r="A216" t="str">
            <v>Modificaciones de Presupuesto</v>
          </cell>
        </row>
        <row r="217">
          <cell r="A217" t="str">
            <v>Monitoreo de Servicios Informáticos</v>
          </cell>
        </row>
        <row r="218">
          <cell r="A218" t="str">
            <v>No tiene</v>
          </cell>
        </row>
        <row r="219">
          <cell r="A219" t="str">
            <v xml:space="preserve">Nombramiento provisional </v>
          </cell>
        </row>
        <row r="220">
          <cell r="A220" t="str">
            <v>Obtención de Copias de Respaldo de Información Periódica</v>
          </cell>
        </row>
        <row r="221">
          <cell r="A221" t="str">
            <v>Obtención de información</v>
          </cell>
        </row>
        <row r="222">
          <cell r="A222" t="str">
            <v>Pago de cuentas</v>
          </cell>
        </row>
        <row r="223">
          <cell r="A223" t="str">
            <v>Pago de Nómina y Contribuciones</v>
          </cell>
        </row>
        <row r="224">
          <cell r="A224" t="str">
            <v>Pago de productos o servicios de información estadística y geográfica</v>
          </cell>
        </row>
        <row r="225">
          <cell r="A225" t="str">
            <v>Plan de implantación y aceptación del proyecto</v>
          </cell>
        </row>
        <row r="226">
          <cell r="A226" t="str">
            <v>Planeación institucional con participación ciudadana</v>
          </cell>
        </row>
        <row r="227">
          <cell r="A227" t="str">
            <v>Planeación y coordinación del DEST</v>
          </cell>
        </row>
        <row r="228">
          <cell r="A228" t="str">
            <v>Planeación y desarrollo de actividades de calidad de vida laboral</v>
          </cell>
        </row>
        <row r="229">
          <cell r="A229" t="str">
            <v>Planeación y organización</v>
          </cell>
        </row>
        <row r="230">
          <cell r="A230" t="str">
            <v>Preparación y ejecución de ruedas de prensa</v>
          </cell>
        </row>
        <row r="231">
          <cell r="A231" t="str">
            <v xml:space="preserve">Preparación y liquidación de nómina </v>
          </cell>
        </row>
        <row r="232">
          <cell r="A232" t="str">
            <v>Procedimiento Ordinario</v>
          </cell>
        </row>
        <row r="233">
          <cell r="A233" t="str">
            <v>Procedimiento Verbal</v>
          </cell>
        </row>
        <row r="234">
          <cell r="A234" t="str">
            <v>Procesos en Contra del DANE</v>
          </cell>
        </row>
        <row r="235">
          <cell r="A235" t="str">
            <v>Programación de activiades areas de soporte - SPGI</v>
          </cell>
        </row>
        <row r="236">
          <cell r="A236" t="str">
            <v>Programación de actividades técnicas - SPGI</v>
          </cell>
        </row>
        <row r="237">
          <cell r="A237" t="str">
            <v>Programación de producción y costos</v>
          </cell>
        </row>
        <row r="238">
          <cell r="A238" t="str">
            <v>Pruebas de sistemas de información</v>
          </cell>
        </row>
        <row r="239">
          <cell r="A239" t="str">
            <v>Publicación de información en el portal de internet</v>
          </cell>
        </row>
        <row r="240">
          <cell r="A240" t="str">
            <v>Recaudo de bienes o servicios</v>
          </cell>
        </row>
        <row r="241">
          <cell r="A241" t="str">
            <v>Recepción y liquidación de cuentas</v>
          </cell>
        </row>
        <row r="242">
          <cell r="A242" t="str">
            <v>Recepción y preparación de materiales bibliográficos para coonsulta de los clientes</v>
          </cell>
        </row>
        <row r="243">
          <cell r="A243" t="str">
            <v>Recepción y Trámite de Quejas y Reclamos</v>
          </cell>
        </row>
        <row r="244">
          <cell r="A244" t="str">
            <v>Redistribuciòn de recursos</v>
          </cell>
        </row>
        <row r="245">
          <cell r="A245" t="str">
            <v xml:space="preserve">Registro presupuestal de compromisos </v>
          </cell>
        </row>
        <row r="246">
          <cell r="A246" t="str">
            <v>Registro, actualización y transmisión de proyectos BPIN</v>
          </cell>
        </row>
        <row r="247">
          <cell r="A247" t="str">
            <v>Registros Contables DANE-FONDANE funcionamiento</v>
          </cell>
        </row>
        <row r="248">
          <cell r="A248" t="str">
            <v>Registros Contables en SIIF de DANE Funcionamiento</v>
          </cell>
        </row>
        <row r="249">
          <cell r="A249" t="str">
            <v>Reintegros nación</v>
          </cell>
        </row>
        <row r="250">
          <cell r="A250" t="str">
            <v>Remesas de activos fijos y/o Cargos Diferidos</v>
          </cell>
        </row>
        <row r="251">
          <cell r="A251" t="str">
            <v>Reporte y seguimiento de reposiciones</v>
          </cell>
        </row>
        <row r="252">
          <cell r="A252" t="str">
            <v>Reprogramación de actividades SPGI</v>
          </cell>
        </row>
        <row r="253">
          <cell r="A253" t="str">
            <v>Retiro por renuncia, jubilación, insubsistencia, revocatoria</v>
          </cell>
        </row>
        <row r="254">
          <cell r="A254" t="str">
            <v>Seguimiento de ejecuciòn presupuestal y reportes</v>
          </cell>
        </row>
        <row r="255">
          <cell r="A255" t="str">
            <v>Selección y Nombramiento en Carrera Administrativa</v>
          </cell>
        </row>
        <row r="256">
          <cell r="A256" t="str">
            <v>Servicio de mantenimiento de sistemas de información</v>
          </cell>
        </row>
        <row r="257">
          <cell r="A257" t="str">
            <v>Sistema único de información de personal SUIP</v>
          </cell>
        </row>
        <row r="258">
          <cell r="A258" t="str">
            <v>Soliciitud de traslado de activos fijos en servicio del DANE o FONDANE entre funcionarios (por renuncia, por insubsistencia y/o traslado)</v>
          </cell>
        </row>
        <row r="259">
          <cell r="A259" t="str">
            <v>Solicitud de Creación de Cuentas de Nuevos Usuarios</v>
          </cell>
        </row>
        <row r="260">
          <cell r="A260" t="str">
            <v>Solicitud de información estadística al DANE</v>
          </cell>
        </row>
        <row r="261">
          <cell r="A261" t="str">
            <v>Solicitud de reintegro activos fijos DANE y/o FONDANE</v>
          </cell>
        </row>
        <row r="262">
          <cell r="A262" t="str">
            <v>solicitud y legalización de comisión de servicios al interior del país</v>
          </cell>
        </row>
        <row r="263">
          <cell r="A263" t="str">
            <v>Solicitud, trámite y pago de pólizas de cumplimiento</v>
          </cell>
        </row>
        <row r="264">
          <cell r="A264" t="str">
            <v>Suministro de certificaciones</v>
          </cell>
        </row>
        <row r="265">
          <cell r="A265" t="str">
            <v>Trámite de Siniestralidad</v>
          </cell>
        </row>
        <row r="266">
          <cell r="A266" t="str">
            <v>Transferencia y Clasificación de Archivo</v>
          </cell>
        </row>
        <row r="267">
          <cell r="A267" t="str">
            <v>Traslado de Documentos al Archivo de Gestión Centralizado</v>
          </cell>
        </row>
        <row r="268">
          <cell r="A268" t="str">
            <v>Tratamiento de producto no conforme</v>
          </cell>
        </row>
        <row r="269">
          <cell r="A269" t="str">
            <v>Vacaciones (Solicitar, interrumpir, reanudar o aplazar vacaciones)</v>
          </cell>
        </row>
        <row r="270">
          <cell r="A270" t="str">
            <v>Verificación de Existencias Selectivo</v>
          </cell>
        </row>
        <row r="362">
          <cell r="A362" t="str">
            <v>Salud de personas</v>
          </cell>
        </row>
        <row r="363">
          <cell r="A363" t="str">
            <v>Imagen</v>
          </cell>
        </row>
        <row r="364">
          <cell r="A364" t="str">
            <v>Operacional</v>
          </cell>
        </row>
        <row r="365">
          <cell r="A365" t="str">
            <v>Económico</v>
          </cell>
        </row>
        <row r="366">
          <cell r="A366" t="str">
            <v>Información</v>
          </cell>
        </row>
        <row r="381">
          <cell r="A381" t="str">
            <v>Operativo</v>
          </cell>
        </row>
        <row r="382">
          <cell r="A382" t="str">
            <v>Financiero</v>
          </cell>
        </row>
        <row r="383">
          <cell r="A383" t="str">
            <v>Tecnológico</v>
          </cell>
        </row>
        <row r="384">
          <cell r="A384" t="str">
            <v>Legal</v>
          </cell>
        </row>
        <row r="385">
          <cell r="A385" t="str">
            <v>Laboral (MA Interno)</v>
          </cell>
        </row>
        <row r="386">
          <cell r="A386" t="str">
            <v>Natural (MA Externo)</v>
          </cell>
        </row>
        <row r="387">
          <cell r="A387" t="str">
            <v>Otros</v>
          </cell>
        </row>
        <row r="396">
          <cell r="B396" t="str">
            <v>X</v>
          </cell>
        </row>
        <row r="402">
          <cell r="A402" t="str">
            <v>Prevenir el riesgo</v>
          </cell>
        </row>
        <row r="403">
          <cell r="A403" t="str">
            <v>Proteger el riesgo</v>
          </cell>
        </row>
        <row r="404">
          <cell r="A404" t="str">
            <v>Compartir el riesgo</v>
          </cell>
        </row>
        <row r="405">
          <cell r="A405" t="str">
            <v>Evitar el riesgo</v>
          </cell>
        </row>
        <row r="406">
          <cell r="A406" t="str">
            <v>Prevenir y proteger el riesgo</v>
          </cell>
        </row>
        <row r="407">
          <cell r="A407" t="str">
            <v>Prevenir y Compartir el riesgo</v>
          </cell>
        </row>
        <row r="408">
          <cell r="A408" t="str">
            <v>Proteger y Compartir el riesgo</v>
          </cell>
        </row>
        <row r="409">
          <cell r="A409" t="str">
            <v>Prevenir, proteger y compartir  el riesgo</v>
          </cell>
        </row>
        <row r="410">
          <cell r="A410" t="str">
            <v>Asumir el riesgo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olítica"/>
      <sheetName val="2.Contexto"/>
      <sheetName val="Mapa de Riesgos"/>
      <sheetName val="Hoja3"/>
      <sheetName val="Validacion"/>
      <sheetName val="1"/>
      <sheetName val="2"/>
      <sheetName val="3"/>
      <sheetName val="4"/>
      <sheetName val="5"/>
      <sheetName val="GRAFICAS"/>
      <sheetName val="MAPA RIESGOS INSTITUCIONAL"/>
      <sheetName val="DATOS"/>
      <sheetName val="Mapa de Riesgos (2)"/>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2">
          <cell r="A22" t="str">
            <v>Asumir riesgo</v>
          </cell>
        </row>
        <row r="23">
          <cell r="A23" t="str">
            <v>Asumir y reducir riesgo</v>
          </cell>
        </row>
        <row r="24">
          <cell r="A24" t="str">
            <v>Reducir, evitar, compartir, transferir el riesgo</v>
          </cell>
        </row>
      </sheetData>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L"/>
      <sheetName val="MAPA RIESGOS COMPLETO"/>
      <sheetName val="LISTA PARA VALIDACION"/>
    </sheetNames>
    <sheetDataSet>
      <sheetData sheetId="0" refreshError="1"/>
      <sheetData sheetId="1" refreshError="1"/>
      <sheetData sheetId="2" refreshError="1"/>
      <sheetData sheetId="3" refreshError="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L"/>
      <sheetName val="MAPA RIESGOS COMPLETO"/>
      <sheetName val="LISTA PARA VALIDACION"/>
    </sheetNames>
    <sheetDataSet>
      <sheetData sheetId="0" refreshError="1"/>
      <sheetData sheetId="1" refreshError="1"/>
      <sheetData sheetId="2" refreshError="1"/>
      <sheetData sheetId="3" refreshError="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 val="Contexto"/>
      <sheetName val="Calific impacto riesgos corrupc"/>
      <sheetName val="Matriz de riesgo "/>
      <sheetName val="Mapa de Riesgos"/>
      <sheetName val="Validacion"/>
      <sheetName val="DATOS "/>
    </sheetNames>
    <sheetDataSet>
      <sheetData sheetId="0">
        <row r="200">
          <cell r="B200" t="str">
            <v>No sufre ningún cambio</v>
          </cell>
        </row>
        <row r="201">
          <cell r="B201" t="str">
            <v>Se ajusta</v>
          </cell>
        </row>
        <row r="202">
          <cell r="B202" t="str">
            <v>Se elimina</v>
          </cell>
        </row>
        <row r="203">
          <cell r="B203" t="str">
            <v>OTRA - CUAL?</v>
          </cell>
        </row>
      </sheetData>
      <sheetData sheetId="1" refreshError="1"/>
      <sheetData sheetId="2" refreshError="1"/>
      <sheetData sheetId="3"/>
      <sheetData sheetId="4"/>
      <sheetData sheetId="5"/>
      <sheetData sheetId="6"/>
      <sheetData sheetId="7"/>
      <sheetData sheetId="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3"/>
      <sheetName val="0.Portada"/>
      <sheetName val="1. Política"/>
      <sheetName val="2.Contexto"/>
      <sheetName val="3.Identificacion_Riesgos"/>
      <sheetName val="4.Controles"/>
      <sheetName val="4.Mapa_Calor"/>
      <sheetName val="5.Plan Manejo"/>
      <sheetName val="6.Resumen"/>
      <sheetName val="ident. Riesgo Corrupción"/>
    </sheetNames>
    <sheetDataSet>
      <sheetData sheetId="0" refreshError="1"/>
      <sheetData sheetId="1">
        <row r="2">
          <cell r="A2" t="str">
            <v>Estratégicos</v>
          </cell>
        </row>
        <row r="3">
          <cell r="A3" t="str">
            <v>Gerenciales</v>
          </cell>
        </row>
        <row r="4">
          <cell r="A4" t="str">
            <v>Operativos</v>
          </cell>
        </row>
        <row r="5">
          <cell r="A5" t="str">
            <v>Financieros</v>
          </cell>
        </row>
        <row r="6">
          <cell r="A6" t="str">
            <v>Cumplimiento</v>
          </cell>
        </row>
        <row r="7">
          <cell r="A7" t="str">
            <v>Tecnología</v>
          </cell>
        </row>
        <row r="8">
          <cell r="A8" t="str">
            <v>Corrupción</v>
          </cell>
        </row>
        <row r="9">
          <cell r="A9" t="str">
            <v>Imagen</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Validacion"/>
      <sheetName val="DATOS "/>
      <sheetName val="Hoja1"/>
    </sheetNames>
    <sheetDataSet>
      <sheetData sheetId="0"/>
      <sheetData sheetId="1"/>
      <sheetData sheetId="2"/>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Validacion"/>
      <sheetName val="DATOS "/>
    </sheetNames>
    <sheetDataSet>
      <sheetData sheetId="0"/>
      <sheetData sheetId="1">
        <row r="15">
          <cell r="C15" t="str">
            <v>Baja</v>
          </cell>
          <cell r="D15" t="str">
            <v>Baja</v>
          </cell>
          <cell r="E15" t="str">
            <v>Moderada</v>
          </cell>
          <cell r="F15" t="str">
            <v>Alta</v>
          </cell>
          <cell r="G15" t="str">
            <v>Extrema</v>
          </cell>
          <cell r="I15" t="str">
            <v>Rara Vez</v>
          </cell>
          <cell r="J15">
            <v>1</v>
          </cell>
          <cell r="K15" t="str">
            <v>Rara Vez</v>
          </cell>
          <cell r="L15" t="str">
            <v xml:space="preserve">El evento solo puede ocurrir solo en circunstancias excepcionales </v>
          </cell>
          <cell r="M15" t="str">
            <v xml:space="preserve">No se ha presentado en los últimos 5 años </v>
          </cell>
        </row>
        <row r="16">
          <cell r="C16" t="str">
            <v>Baja</v>
          </cell>
          <cell r="D16" t="str">
            <v>Baja</v>
          </cell>
          <cell r="E16" t="str">
            <v>Moderada</v>
          </cell>
          <cell r="F16" t="str">
            <v>Alta</v>
          </cell>
          <cell r="G16" t="str">
            <v>Extrema</v>
          </cell>
          <cell r="I16" t="str">
            <v>Improbable</v>
          </cell>
          <cell r="J16">
            <v>2</v>
          </cell>
          <cell r="K16" t="str">
            <v>Improbable</v>
          </cell>
          <cell r="L16" t="str">
            <v xml:space="preserve">El evento puede ocurrir en algún momento  </v>
          </cell>
          <cell r="M16" t="str">
            <v xml:space="preserve">Al menos de una vez en los ultimos 5 años </v>
          </cell>
        </row>
        <row r="17">
          <cell r="C17" t="str">
            <v>Baja</v>
          </cell>
          <cell r="D17" t="str">
            <v>Moderada</v>
          </cell>
          <cell r="E17" t="str">
            <v>Alta</v>
          </cell>
          <cell r="F17" t="str">
            <v>Extrema</v>
          </cell>
          <cell r="G17" t="str">
            <v>Extrema</v>
          </cell>
          <cell r="I17" t="str">
            <v>Posible</v>
          </cell>
          <cell r="J17">
            <v>3</v>
          </cell>
          <cell r="K17" t="str">
            <v>Posible</v>
          </cell>
          <cell r="L17" t="str">
            <v xml:space="preserve">El evento puede ocurrir en algún momento  </v>
          </cell>
          <cell r="M17" t="str">
            <v xml:space="preserve">Al menos de una vez en los 2 últimos años </v>
          </cell>
        </row>
        <row r="18">
          <cell r="C18" t="str">
            <v>Moderada</v>
          </cell>
          <cell r="D18" t="str">
            <v>Alta</v>
          </cell>
          <cell r="E18" t="str">
            <v>Alta</v>
          </cell>
          <cell r="F18" t="str">
            <v>Extrema</v>
          </cell>
          <cell r="G18" t="str">
            <v>Extrema</v>
          </cell>
          <cell r="I18" t="str">
            <v>Probable</v>
          </cell>
          <cell r="J18">
            <v>4</v>
          </cell>
          <cell r="K18" t="str">
            <v>Probable</v>
          </cell>
          <cell r="L18" t="str">
            <v xml:space="preserve">El evento probablemente ocurrira en la mayoría de las circunstancias </v>
          </cell>
          <cell r="M18" t="str">
            <v xml:space="preserve">Al menos de una vez en el último año </v>
          </cell>
        </row>
        <row r="19">
          <cell r="C19" t="str">
            <v>Alta</v>
          </cell>
          <cell r="D19" t="str">
            <v>Alta</v>
          </cell>
          <cell r="E19" t="str">
            <v>Extrema</v>
          </cell>
          <cell r="F19" t="str">
            <v>Extrema</v>
          </cell>
          <cell r="G19" t="str">
            <v>Extrema</v>
          </cell>
          <cell r="I19" t="str">
            <v>Casi seguro</v>
          </cell>
          <cell r="J19">
            <v>5</v>
          </cell>
          <cell r="K19" t="str">
            <v>Casi seguro</v>
          </cell>
          <cell r="L19" t="str">
            <v xml:space="preserve">Se espera que el evento ocurra en la mayoria de las circunstancias </v>
          </cell>
          <cell r="M19" t="str">
            <v xml:space="preserve">Mas de una vez al año </v>
          </cell>
        </row>
        <row r="23">
          <cell r="I23" t="str">
            <v>Insignificante</v>
          </cell>
          <cell r="J23">
            <v>1</v>
          </cell>
          <cell r="K23" t="str">
            <v>Insignificante</v>
          </cell>
        </row>
        <row r="24">
          <cell r="I24" t="str">
            <v>Menor</v>
          </cell>
          <cell r="J24">
            <v>2</v>
          </cell>
          <cell r="K24" t="str">
            <v>Menor</v>
          </cell>
        </row>
        <row r="25">
          <cell r="I25" t="str">
            <v>Moderado</v>
          </cell>
          <cell r="J25">
            <v>3</v>
          </cell>
          <cell r="K25" t="str">
            <v>Moderado</v>
          </cell>
        </row>
        <row r="26">
          <cell r="I26" t="str">
            <v>Mayor</v>
          </cell>
          <cell r="J26">
            <v>4</v>
          </cell>
          <cell r="K26" t="str">
            <v>Mayor</v>
          </cell>
        </row>
        <row r="27">
          <cell r="I27" t="str">
            <v>Catastrófico</v>
          </cell>
          <cell r="J27">
            <v>5</v>
          </cell>
          <cell r="K27" t="str">
            <v>Catastrófico</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zoomScale="85" zoomScaleNormal="85" workbookViewId="0">
      <selection activeCell="U9" sqref="U9"/>
    </sheetView>
  </sheetViews>
  <sheetFormatPr baseColWidth="10" defaultRowHeight="14.3" x14ac:dyDescent="0.25"/>
  <cols>
    <col min="1" max="1" width="41" style="201" customWidth="1"/>
    <col min="2" max="2" width="17" customWidth="1"/>
    <col min="3" max="3" width="17.625" customWidth="1"/>
    <col min="4" max="4" width="14.375" customWidth="1"/>
    <col min="7" max="7" width="14.375" customWidth="1"/>
    <col min="21" max="21" width="11.375" style="108" customWidth="1"/>
    <col min="22" max="22" width="11.375" style="201"/>
  </cols>
  <sheetData>
    <row r="1" spans="1:22" ht="185.45" x14ac:dyDescent="0.25">
      <c r="A1" s="202" t="s">
        <v>590</v>
      </c>
      <c r="B1" s="202" t="s">
        <v>570</v>
      </c>
      <c r="C1" s="202" t="s">
        <v>571</v>
      </c>
      <c r="D1" s="202" t="s">
        <v>572</v>
      </c>
      <c r="E1" s="202" t="s">
        <v>573</v>
      </c>
      <c r="F1" s="202" t="s">
        <v>574</v>
      </c>
      <c r="G1" s="202" t="s">
        <v>575</v>
      </c>
      <c r="H1" s="202" t="s">
        <v>576</v>
      </c>
      <c r="I1" s="202" t="s">
        <v>577</v>
      </c>
      <c r="J1" s="202" t="s">
        <v>578</v>
      </c>
      <c r="K1" s="202" t="s">
        <v>579</v>
      </c>
      <c r="L1" s="202" t="s">
        <v>580</v>
      </c>
      <c r="M1" s="202" t="s">
        <v>581</v>
      </c>
      <c r="N1" s="202" t="s">
        <v>582</v>
      </c>
      <c r="O1" s="202" t="s">
        <v>583</v>
      </c>
      <c r="P1" s="202" t="s">
        <v>584</v>
      </c>
      <c r="Q1" s="202" t="s">
        <v>585</v>
      </c>
      <c r="R1" s="202" t="s">
        <v>586</v>
      </c>
      <c r="S1" s="202" t="s">
        <v>587</v>
      </c>
      <c r="T1" s="202" t="s">
        <v>588</v>
      </c>
      <c r="U1" s="203" t="s">
        <v>247</v>
      </c>
      <c r="V1" s="202" t="s">
        <v>589</v>
      </c>
    </row>
    <row r="2" spans="1:22" ht="14.95" x14ac:dyDescent="0.25">
      <c r="A2" s="200" t="s">
        <v>248</v>
      </c>
      <c r="B2" s="109" t="s">
        <v>595</v>
      </c>
      <c r="C2" s="109" t="s">
        <v>595</v>
      </c>
      <c r="D2" s="109" t="s">
        <v>595</v>
      </c>
      <c r="E2" s="109" t="s">
        <v>595</v>
      </c>
      <c r="F2" s="109" t="s">
        <v>595</v>
      </c>
      <c r="G2" s="109" t="s">
        <v>595</v>
      </c>
      <c r="H2" s="109" t="s">
        <v>595</v>
      </c>
      <c r="I2" s="109" t="s">
        <v>595</v>
      </c>
      <c r="J2" s="109" t="s">
        <v>595</v>
      </c>
      <c r="K2" s="109" t="s">
        <v>595</v>
      </c>
      <c r="L2" s="109" t="s">
        <v>595</v>
      </c>
      <c r="M2" s="109" t="s">
        <v>595</v>
      </c>
      <c r="N2" s="109" t="s">
        <v>595</v>
      </c>
      <c r="O2" s="109" t="s">
        <v>33</v>
      </c>
      <c r="P2" s="109" t="s">
        <v>33</v>
      </c>
      <c r="Q2" s="109" t="s">
        <v>33</v>
      </c>
      <c r="R2" s="109" t="s">
        <v>33</v>
      </c>
      <c r="S2" s="109" t="s">
        <v>33</v>
      </c>
      <c r="T2" s="109" t="s">
        <v>33</v>
      </c>
      <c r="U2" s="109">
        <f>COUNTIF(B2:T2,"Si")</f>
        <v>6</v>
      </c>
      <c r="V2" s="200" t="str">
        <f>IF(U2&lt;=5,"Moderado",IF(U2&lt;=10,"Mayor","Catastrofico"))</f>
        <v>Mayor</v>
      </c>
    </row>
    <row r="3" spans="1:22" ht="14.95" x14ac:dyDescent="0.25">
      <c r="A3" s="200" t="s">
        <v>591</v>
      </c>
      <c r="B3" s="109" t="s">
        <v>33</v>
      </c>
      <c r="C3" s="109" t="s">
        <v>33</v>
      </c>
      <c r="D3" s="109" t="s">
        <v>33</v>
      </c>
      <c r="E3" s="109" t="s">
        <v>33</v>
      </c>
      <c r="F3" s="109" t="s">
        <v>33</v>
      </c>
      <c r="G3" s="109" t="s">
        <v>33</v>
      </c>
      <c r="H3" s="109" t="s">
        <v>33</v>
      </c>
      <c r="I3" s="109" t="s">
        <v>33</v>
      </c>
      <c r="J3" s="109" t="s">
        <v>33</v>
      </c>
      <c r="K3" s="109" t="s">
        <v>33</v>
      </c>
      <c r="L3" s="109" t="s">
        <v>33</v>
      </c>
      <c r="M3" s="109" t="s">
        <v>33</v>
      </c>
      <c r="N3" s="109" t="s">
        <v>33</v>
      </c>
      <c r="O3" s="109" t="s">
        <v>33</v>
      </c>
      <c r="P3" s="109" t="s">
        <v>33</v>
      </c>
      <c r="Q3" s="109" t="s">
        <v>33</v>
      </c>
      <c r="R3" s="109" t="s">
        <v>33</v>
      </c>
      <c r="S3" s="109" t="s">
        <v>33</v>
      </c>
      <c r="T3" s="109" t="s">
        <v>33</v>
      </c>
      <c r="U3" s="109">
        <f t="shared" ref="U3:U6" si="0">COUNTIF(B3:T3,"Si")</f>
        <v>19</v>
      </c>
      <c r="V3" s="200" t="str">
        <f t="shared" ref="V3:V6" si="1">IF(U3&lt;=5,"Moderado",IF(U3&lt;=10,"Mayor","Catastrofico"))</f>
        <v>Catastrofico</v>
      </c>
    </row>
    <row r="4" spans="1:22" ht="14.95" x14ac:dyDescent="0.25">
      <c r="A4" s="200" t="s">
        <v>592</v>
      </c>
      <c r="B4" s="109" t="s">
        <v>595</v>
      </c>
      <c r="C4" s="109" t="s">
        <v>33</v>
      </c>
      <c r="D4" s="109" t="s">
        <v>33</v>
      </c>
      <c r="E4" s="109" t="s">
        <v>33</v>
      </c>
      <c r="F4" s="109" t="s">
        <v>33</v>
      </c>
      <c r="G4" s="109" t="s">
        <v>33</v>
      </c>
      <c r="H4" s="109" t="s">
        <v>33</v>
      </c>
      <c r="I4" s="109" t="s">
        <v>33</v>
      </c>
      <c r="J4" s="109" t="s">
        <v>33</v>
      </c>
      <c r="K4" s="109" t="s">
        <v>33</v>
      </c>
      <c r="L4" s="109" t="s">
        <v>33</v>
      </c>
      <c r="M4" s="109" t="s">
        <v>33</v>
      </c>
      <c r="N4" s="109" t="s">
        <v>33</v>
      </c>
      <c r="O4" s="109" t="s">
        <v>33</v>
      </c>
      <c r="P4" s="109" t="s">
        <v>33</v>
      </c>
      <c r="Q4" s="109" t="s">
        <v>33</v>
      </c>
      <c r="R4" s="109" t="s">
        <v>33</v>
      </c>
      <c r="S4" s="109" t="s">
        <v>33</v>
      </c>
      <c r="T4" s="109" t="s">
        <v>33</v>
      </c>
      <c r="U4" s="109">
        <f t="shared" si="0"/>
        <v>18</v>
      </c>
      <c r="V4" s="200" t="str">
        <f t="shared" si="1"/>
        <v>Catastrofico</v>
      </c>
    </row>
    <row r="5" spans="1:22" ht="14.95" x14ac:dyDescent="0.25">
      <c r="A5" s="200" t="s">
        <v>593</v>
      </c>
      <c r="B5" s="109" t="s">
        <v>595</v>
      </c>
      <c r="C5" s="109" t="s">
        <v>33</v>
      </c>
      <c r="D5" s="109" t="s">
        <v>595</v>
      </c>
      <c r="E5" s="109" t="s">
        <v>33</v>
      </c>
      <c r="F5" s="109" t="s">
        <v>33</v>
      </c>
      <c r="G5" s="109" t="s">
        <v>33</v>
      </c>
      <c r="H5" s="109" t="s">
        <v>33</v>
      </c>
      <c r="I5" s="109" t="s">
        <v>33</v>
      </c>
      <c r="J5" s="109" t="s">
        <v>33</v>
      </c>
      <c r="K5" s="109" t="s">
        <v>33</v>
      </c>
      <c r="L5" s="109" t="s">
        <v>33</v>
      </c>
      <c r="M5" s="109" t="s">
        <v>33</v>
      </c>
      <c r="N5" s="109" t="s">
        <v>33</v>
      </c>
      <c r="O5" s="109" t="s">
        <v>33</v>
      </c>
      <c r="P5" s="109" t="s">
        <v>33</v>
      </c>
      <c r="Q5" s="109" t="s">
        <v>33</v>
      </c>
      <c r="R5" s="109" t="s">
        <v>33</v>
      </c>
      <c r="S5" s="109" t="s">
        <v>33</v>
      </c>
      <c r="T5" s="109" t="s">
        <v>33</v>
      </c>
      <c r="U5" s="109">
        <f t="shared" si="0"/>
        <v>17</v>
      </c>
      <c r="V5" s="200" t="str">
        <f>IF(U5&lt;=5,"Moderado",IF(U5&lt;=10,"Mayor","Catastrofico"))</f>
        <v>Catastrofico</v>
      </c>
    </row>
    <row r="6" spans="1:22" ht="14.95" x14ac:dyDescent="0.25">
      <c r="A6" s="200" t="s">
        <v>594</v>
      </c>
      <c r="B6" s="109" t="s">
        <v>595</v>
      </c>
      <c r="C6" s="109" t="s">
        <v>33</v>
      </c>
      <c r="D6" s="109" t="s">
        <v>33</v>
      </c>
      <c r="E6" s="109" t="s">
        <v>33</v>
      </c>
      <c r="F6" s="109" t="s">
        <v>33</v>
      </c>
      <c r="G6" s="109" t="s">
        <v>33</v>
      </c>
      <c r="H6" s="109" t="s">
        <v>33</v>
      </c>
      <c r="I6" s="109" t="s">
        <v>33</v>
      </c>
      <c r="J6" s="109" t="s">
        <v>33</v>
      </c>
      <c r="K6" s="109" t="s">
        <v>33</v>
      </c>
      <c r="L6" s="109" t="s">
        <v>33</v>
      </c>
      <c r="M6" s="109" t="s">
        <v>33</v>
      </c>
      <c r="N6" s="109" t="s">
        <v>33</v>
      </c>
      <c r="O6" s="109" t="s">
        <v>33</v>
      </c>
      <c r="P6" s="109" t="s">
        <v>33</v>
      </c>
      <c r="Q6" s="109" t="s">
        <v>33</v>
      </c>
      <c r="R6" s="109" t="s">
        <v>33</v>
      </c>
      <c r="S6" s="109" t="s">
        <v>33</v>
      </c>
      <c r="T6" s="109" t="s">
        <v>33</v>
      </c>
      <c r="U6" s="109">
        <f t="shared" si="0"/>
        <v>18</v>
      </c>
      <c r="V6" s="200" t="str">
        <f t="shared" si="1"/>
        <v>Catastrofico</v>
      </c>
    </row>
    <row r="7" spans="1:22" ht="15.8" customHeight="1" x14ac:dyDescent="0.25">
      <c r="A7" s="200"/>
      <c r="B7" s="109"/>
      <c r="C7" s="109"/>
      <c r="D7" s="109"/>
      <c r="E7" s="109"/>
      <c r="F7" s="109"/>
      <c r="G7" s="109"/>
      <c r="H7" s="109"/>
      <c r="I7" s="109"/>
      <c r="J7" s="109"/>
      <c r="K7" s="109"/>
      <c r="L7" s="109"/>
      <c r="M7" s="109"/>
      <c r="N7" s="109"/>
      <c r="O7" s="109"/>
      <c r="P7" s="109"/>
      <c r="Q7" s="109"/>
      <c r="R7" s="109"/>
      <c r="S7" s="109"/>
      <c r="T7" s="109"/>
      <c r="U7" s="110"/>
      <c r="V7" s="200"/>
    </row>
    <row r="8" spans="1:22" ht="14.95" x14ac:dyDescent="0.25">
      <c r="A8" s="200"/>
      <c r="B8" s="109"/>
      <c r="C8" s="109"/>
      <c r="D8" s="109"/>
      <c r="E8" s="109"/>
      <c r="F8" s="109"/>
      <c r="G8" s="109"/>
      <c r="H8" s="109"/>
      <c r="I8" s="109"/>
      <c r="J8" s="109"/>
      <c r="K8" s="109"/>
      <c r="L8" s="109"/>
      <c r="M8" s="109"/>
      <c r="N8" s="109"/>
      <c r="O8" s="109"/>
      <c r="P8" s="109"/>
      <c r="Q8" s="109"/>
      <c r="R8" s="109"/>
      <c r="S8" s="109"/>
      <c r="T8" s="109"/>
      <c r="U8" s="110"/>
      <c r="V8" s="200"/>
    </row>
    <row r="9" spans="1:22" ht="14.95" x14ac:dyDescent="0.25">
      <c r="A9" s="200"/>
      <c r="B9" s="109"/>
      <c r="C9" s="109"/>
      <c r="D9" s="109"/>
      <c r="E9" s="109"/>
      <c r="F9" s="109"/>
      <c r="G9" s="109"/>
      <c r="H9" s="109"/>
      <c r="I9" s="109"/>
      <c r="J9" s="109"/>
      <c r="K9" s="109"/>
      <c r="L9" s="109"/>
      <c r="M9" s="109"/>
      <c r="N9" s="109"/>
      <c r="O9" s="109"/>
      <c r="P9" s="109"/>
      <c r="Q9" s="109"/>
      <c r="R9" s="109"/>
      <c r="S9" s="109"/>
      <c r="T9" s="109"/>
      <c r="U9" s="110"/>
      <c r="V9" s="200"/>
    </row>
    <row r="10" spans="1:22" ht="14.95" x14ac:dyDescent="0.25">
      <c r="A10" s="200"/>
      <c r="B10" s="109"/>
      <c r="C10" s="109"/>
      <c r="D10" s="109"/>
      <c r="E10" s="109"/>
      <c r="F10" s="109"/>
      <c r="G10" s="109"/>
      <c r="H10" s="109"/>
      <c r="I10" s="109"/>
      <c r="J10" s="109"/>
      <c r="K10" s="109"/>
      <c r="L10" s="109"/>
      <c r="M10" s="109"/>
      <c r="N10" s="109"/>
      <c r="O10" s="109"/>
      <c r="P10" s="109"/>
      <c r="Q10" s="109"/>
      <c r="R10" s="109"/>
      <c r="S10" s="109"/>
      <c r="T10" s="109"/>
      <c r="U10" s="110"/>
      <c r="V10" s="200"/>
    </row>
    <row r="11" spans="1:22" ht="14.95" x14ac:dyDescent="0.25">
      <c r="A11" s="200"/>
      <c r="B11" s="109"/>
      <c r="C11" s="109"/>
      <c r="D11" s="109"/>
      <c r="E11" s="109"/>
      <c r="F11" s="109"/>
      <c r="G11" s="109"/>
      <c r="H11" s="109"/>
      <c r="I11" s="109"/>
      <c r="J11" s="109"/>
      <c r="K11" s="109"/>
      <c r="L11" s="109"/>
      <c r="M11" s="109"/>
      <c r="N11" s="109"/>
      <c r="O11" s="109"/>
      <c r="P11" s="109"/>
      <c r="Q11" s="109"/>
      <c r="R11" s="109"/>
      <c r="S11" s="109"/>
      <c r="T11" s="109"/>
      <c r="U11" s="110"/>
      <c r="V11" s="200"/>
    </row>
    <row r="12" spans="1:22" ht="14.95" x14ac:dyDescent="0.25">
      <c r="A12" s="200"/>
      <c r="B12" s="109"/>
      <c r="C12" s="109"/>
      <c r="D12" s="109"/>
      <c r="E12" s="109"/>
      <c r="F12" s="109"/>
      <c r="G12" s="109"/>
      <c r="H12" s="109"/>
      <c r="I12" s="109"/>
      <c r="J12" s="109"/>
      <c r="K12" s="109"/>
      <c r="L12" s="109"/>
      <c r="M12" s="109"/>
      <c r="N12" s="109"/>
      <c r="O12" s="109"/>
      <c r="P12" s="109"/>
      <c r="Q12" s="109"/>
      <c r="R12" s="109"/>
      <c r="S12" s="109"/>
      <c r="T12" s="109"/>
      <c r="U12" s="110"/>
      <c r="V12" s="200"/>
    </row>
    <row r="13" spans="1:22" ht="14.95" x14ac:dyDescent="0.25">
      <c r="A13" s="200"/>
      <c r="B13" s="109"/>
      <c r="C13" s="109"/>
      <c r="D13" s="109"/>
      <c r="E13" s="109"/>
      <c r="F13" s="109"/>
      <c r="G13" s="109"/>
      <c r="H13" s="109"/>
      <c r="I13" s="109"/>
      <c r="J13" s="109"/>
      <c r="K13" s="109"/>
      <c r="L13" s="109"/>
      <c r="M13" s="109"/>
      <c r="N13" s="109"/>
      <c r="O13" s="109"/>
      <c r="P13" s="109"/>
      <c r="Q13" s="109"/>
      <c r="R13" s="109"/>
      <c r="S13" s="109"/>
      <c r="T13" s="109"/>
      <c r="U13" s="110"/>
      <c r="V13" s="200"/>
    </row>
    <row r="14" spans="1:22" ht="14.95" x14ac:dyDescent="0.25">
      <c r="A14" s="200"/>
      <c r="B14" s="109"/>
      <c r="C14" s="109"/>
      <c r="D14" s="109"/>
      <c r="E14" s="109"/>
      <c r="F14" s="109"/>
      <c r="G14" s="109"/>
      <c r="H14" s="109"/>
      <c r="I14" s="109"/>
      <c r="J14" s="109"/>
      <c r="K14" s="109"/>
      <c r="L14" s="109"/>
      <c r="M14" s="109"/>
      <c r="N14" s="109"/>
      <c r="O14" s="109"/>
      <c r="P14" s="109"/>
      <c r="Q14" s="109"/>
      <c r="R14" s="109"/>
      <c r="S14" s="109"/>
      <c r="T14" s="109"/>
      <c r="U14" s="110"/>
      <c r="V14" s="200"/>
    </row>
    <row r="15" spans="1:22" ht="14.95" x14ac:dyDescent="0.25">
      <c r="A15" s="200"/>
      <c r="B15" s="109"/>
      <c r="C15" s="109"/>
      <c r="D15" s="109"/>
      <c r="E15" s="109"/>
      <c r="F15" s="109"/>
      <c r="G15" s="109"/>
      <c r="H15" s="109"/>
      <c r="I15" s="109"/>
      <c r="J15" s="109"/>
      <c r="K15" s="109"/>
      <c r="L15" s="109"/>
      <c r="M15" s="109"/>
      <c r="N15" s="109"/>
      <c r="O15" s="109"/>
      <c r="P15" s="109"/>
      <c r="Q15" s="109"/>
      <c r="R15" s="109"/>
      <c r="S15" s="109"/>
      <c r="T15" s="109"/>
      <c r="U15" s="110"/>
      <c r="V15" s="200"/>
    </row>
    <row r="16" spans="1:22" ht="14.95" x14ac:dyDescent="0.25">
      <c r="A16" s="200"/>
      <c r="B16" s="109"/>
      <c r="C16" s="109"/>
      <c r="D16" s="109"/>
      <c r="E16" s="109"/>
      <c r="F16" s="109"/>
      <c r="G16" s="109"/>
      <c r="H16" s="109"/>
      <c r="I16" s="109"/>
      <c r="J16" s="109"/>
      <c r="K16" s="109"/>
      <c r="L16" s="109"/>
      <c r="M16" s="109"/>
      <c r="N16" s="109"/>
      <c r="O16" s="109"/>
      <c r="P16" s="109"/>
      <c r="Q16" s="109"/>
      <c r="R16" s="109"/>
      <c r="S16" s="109"/>
      <c r="T16" s="109"/>
      <c r="U16" s="110"/>
      <c r="V16" s="200"/>
    </row>
    <row r="17" spans="1:22" ht="14.95" x14ac:dyDescent="0.25">
      <c r="A17" s="200"/>
      <c r="B17" s="109"/>
      <c r="C17" s="109"/>
      <c r="D17" s="109"/>
      <c r="E17" s="109"/>
      <c r="F17" s="109"/>
      <c r="G17" s="109"/>
      <c r="H17" s="109"/>
      <c r="I17" s="109"/>
      <c r="J17" s="109"/>
      <c r="K17" s="109"/>
      <c r="L17" s="109"/>
      <c r="M17" s="109"/>
      <c r="N17" s="109"/>
      <c r="O17" s="109"/>
      <c r="P17" s="109"/>
      <c r="Q17" s="109"/>
      <c r="R17" s="109"/>
      <c r="S17" s="109"/>
      <c r="T17" s="109"/>
      <c r="U17" s="110"/>
      <c r="V17" s="200"/>
    </row>
    <row r="18" spans="1:22" ht="14.95" x14ac:dyDescent="0.25">
      <c r="A18" s="200"/>
      <c r="B18" s="109"/>
      <c r="C18" s="109"/>
      <c r="D18" s="109"/>
      <c r="E18" s="109"/>
      <c r="F18" s="109"/>
      <c r="G18" s="109"/>
      <c r="H18" s="109"/>
      <c r="I18" s="109"/>
      <c r="J18" s="109"/>
      <c r="K18" s="109"/>
      <c r="L18" s="109"/>
      <c r="M18" s="109"/>
      <c r="N18" s="109"/>
      <c r="O18" s="109"/>
      <c r="P18" s="109"/>
      <c r="Q18" s="109"/>
      <c r="R18" s="109"/>
      <c r="S18" s="109"/>
      <c r="T18" s="109"/>
      <c r="U18" s="110"/>
      <c r="V18" s="200"/>
    </row>
    <row r="19" spans="1:22" ht="14.95" x14ac:dyDescent="0.25">
      <c r="A19" s="200"/>
      <c r="B19" s="109"/>
      <c r="C19" s="109"/>
      <c r="D19" s="109"/>
      <c r="E19" s="109"/>
      <c r="F19" s="109"/>
      <c r="G19" s="109"/>
      <c r="H19" s="109"/>
      <c r="I19" s="109"/>
      <c r="J19" s="109"/>
      <c r="K19" s="109"/>
      <c r="L19" s="109"/>
      <c r="M19" s="109"/>
      <c r="N19" s="109"/>
      <c r="O19" s="109"/>
      <c r="P19" s="109"/>
      <c r="Q19" s="109"/>
      <c r="R19" s="109"/>
      <c r="S19" s="109"/>
      <c r="T19" s="109"/>
      <c r="U19" s="110"/>
      <c r="V19" s="200"/>
    </row>
    <row r="20" spans="1:22" ht="14.95" x14ac:dyDescent="0.25">
      <c r="A20" s="200"/>
      <c r="B20" s="109"/>
      <c r="C20" s="109"/>
      <c r="D20" s="109"/>
      <c r="E20" s="109"/>
      <c r="F20" s="109"/>
      <c r="G20" s="109"/>
      <c r="H20" s="109"/>
      <c r="I20" s="109"/>
      <c r="J20" s="109"/>
      <c r="K20" s="109"/>
      <c r="L20" s="109"/>
      <c r="M20" s="109"/>
      <c r="N20" s="109"/>
      <c r="O20" s="109"/>
      <c r="P20" s="109"/>
      <c r="Q20" s="109"/>
      <c r="R20" s="109"/>
      <c r="S20" s="109"/>
      <c r="T20" s="109"/>
      <c r="U20" s="110"/>
      <c r="V20" s="200"/>
    </row>
    <row r="21" spans="1:22" ht="14.95" x14ac:dyDescent="0.25">
      <c r="A21" s="200"/>
      <c r="B21" s="109"/>
      <c r="C21" s="109"/>
      <c r="D21" s="109"/>
      <c r="E21" s="109"/>
      <c r="F21" s="109"/>
      <c r="G21" s="109"/>
      <c r="H21" s="109"/>
      <c r="I21" s="109"/>
      <c r="J21" s="109"/>
      <c r="K21" s="109"/>
      <c r="L21" s="109"/>
      <c r="M21" s="109"/>
      <c r="N21" s="109"/>
      <c r="O21" s="109"/>
      <c r="P21" s="109"/>
      <c r="Q21" s="109"/>
      <c r="R21" s="109"/>
      <c r="S21" s="109"/>
      <c r="T21" s="109"/>
      <c r="U21" s="110"/>
      <c r="V21" s="200"/>
    </row>
    <row r="22" spans="1:22" ht="14.95" x14ac:dyDescent="0.25">
      <c r="A22" s="200"/>
      <c r="B22" s="109"/>
      <c r="C22" s="109"/>
      <c r="D22" s="109"/>
      <c r="E22" s="109"/>
      <c r="F22" s="109"/>
      <c r="G22" s="109"/>
      <c r="H22" s="109"/>
      <c r="I22" s="109"/>
      <c r="J22" s="109"/>
      <c r="K22" s="109"/>
      <c r="L22" s="109"/>
      <c r="M22" s="109"/>
      <c r="N22" s="109"/>
      <c r="O22" s="109"/>
      <c r="P22" s="109"/>
      <c r="Q22" s="109"/>
      <c r="R22" s="109"/>
      <c r="S22" s="109"/>
      <c r="T22" s="109"/>
      <c r="U22" s="110"/>
      <c r="V22" s="200"/>
    </row>
    <row r="23" spans="1:22" ht="14.95" x14ac:dyDescent="0.25">
      <c r="A23" s="200"/>
      <c r="B23" s="109"/>
      <c r="C23" s="109"/>
      <c r="D23" s="109"/>
      <c r="E23" s="109"/>
      <c r="F23" s="109"/>
      <c r="G23" s="109"/>
      <c r="H23" s="109"/>
      <c r="I23" s="109"/>
      <c r="J23" s="109"/>
      <c r="K23" s="109"/>
      <c r="L23" s="109"/>
      <c r="M23" s="109"/>
      <c r="N23" s="109"/>
      <c r="O23" s="109"/>
      <c r="P23" s="109"/>
      <c r="Q23" s="109"/>
      <c r="R23" s="109"/>
      <c r="S23" s="109"/>
      <c r="T23" s="109"/>
      <c r="U23" s="110"/>
      <c r="V23" s="200"/>
    </row>
    <row r="24" spans="1:22" ht="14.95" x14ac:dyDescent="0.25">
      <c r="A24" s="200"/>
      <c r="B24" s="109"/>
      <c r="C24" s="109"/>
      <c r="D24" s="109"/>
      <c r="E24" s="109"/>
      <c r="F24" s="109"/>
      <c r="G24" s="109"/>
      <c r="H24" s="109"/>
      <c r="I24" s="109"/>
      <c r="J24" s="109"/>
      <c r="K24" s="109"/>
      <c r="L24" s="109"/>
      <c r="M24" s="109"/>
      <c r="N24" s="109"/>
      <c r="O24" s="109"/>
      <c r="P24" s="109"/>
      <c r="Q24" s="109"/>
      <c r="R24" s="109"/>
      <c r="S24" s="109"/>
      <c r="T24" s="109"/>
      <c r="U24" s="110"/>
      <c r="V24" s="200"/>
    </row>
    <row r="25" spans="1:22" x14ac:dyDescent="0.25">
      <c r="A25" s="200"/>
      <c r="B25" s="109"/>
      <c r="C25" s="109"/>
      <c r="D25" s="109"/>
      <c r="E25" s="109"/>
      <c r="F25" s="109"/>
      <c r="G25" s="109"/>
      <c r="H25" s="109"/>
      <c r="I25" s="109"/>
      <c r="J25" s="109"/>
      <c r="K25" s="109"/>
      <c r="L25" s="109"/>
      <c r="M25" s="109"/>
      <c r="N25" s="109"/>
      <c r="O25" s="109"/>
      <c r="P25" s="109"/>
      <c r="Q25" s="109"/>
      <c r="R25" s="109"/>
      <c r="S25" s="109"/>
      <c r="T25" s="109"/>
      <c r="U25" s="110"/>
      <c r="V25" s="200"/>
    </row>
    <row r="26" spans="1:22" x14ac:dyDescent="0.25">
      <c r="A26" s="200"/>
      <c r="B26" s="109"/>
      <c r="C26" s="109"/>
      <c r="D26" s="109"/>
      <c r="E26" s="109"/>
      <c r="F26" s="109"/>
      <c r="G26" s="109"/>
      <c r="H26" s="109"/>
      <c r="I26" s="109"/>
      <c r="J26" s="109"/>
      <c r="K26" s="109"/>
      <c r="L26" s="109"/>
      <c r="M26" s="109"/>
      <c r="N26" s="109"/>
      <c r="O26" s="109"/>
      <c r="P26" s="109"/>
      <c r="Q26" s="109"/>
      <c r="R26" s="109"/>
      <c r="S26" s="109"/>
      <c r="T26" s="109"/>
      <c r="U26" s="110"/>
      <c r="V26" s="200"/>
    </row>
    <row r="27" spans="1:22" x14ac:dyDescent="0.25">
      <c r="A27" s="200"/>
      <c r="B27" s="109"/>
      <c r="C27" s="109"/>
      <c r="D27" s="109"/>
      <c r="E27" s="109"/>
      <c r="F27" s="109"/>
      <c r="G27" s="109"/>
      <c r="H27" s="109"/>
      <c r="I27" s="109"/>
      <c r="J27" s="109"/>
      <c r="K27" s="109"/>
      <c r="L27" s="109"/>
      <c r="M27" s="109"/>
      <c r="N27" s="109"/>
      <c r="O27" s="109"/>
      <c r="P27" s="109"/>
      <c r="Q27" s="109"/>
      <c r="R27" s="109"/>
      <c r="S27" s="109"/>
      <c r="T27" s="109"/>
      <c r="U27" s="110"/>
      <c r="V27" s="200"/>
    </row>
    <row r="28" spans="1:22" x14ac:dyDescent="0.25">
      <c r="A28" s="200"/>
      <c r="B28" s="109"/>
      <c r="C28" s="109"/>
      <c r="D28" s="109"/>
      <c r="E28" s="109"/>
      <c r="F28" s="109"/>
      <c r="G28" s="109"/>
      <c r="H28" s="109"/>
      <c r="I28" s="109"/>
      <c r="J28" s="109"/>
      <c r="K28" s="109"/>
      <c r="L28" s="109"/>
      <c r="M28" s="109"/>
      <c r="N28" s="109"/>
      <c r="O28" s="109"/>
      <c r="P28" s="109"/>
      <c r="Q28" s="109"/>
      <c r="R28" s="109"/>
      <c r="S28" s="109"/>
      <c r="T28" s="109"/>
      <c r="U28" s="110"/>
      <c r="V28" s="200"/>
    </row>
    <row r="29" spans="1:22" x14ac:dyDescent="0.25">
      <c r="A29" s="200"/>
      <c r="B29" s="109"/>
      <c r="C29" s="109"/>
      <c r="D29" s="109"/>
      <c r="E29" s="109"/>
      <c r="F29" s="109"/>
      <c r="G29" s="109"/>
      <c r="H29" s="109"/>
      <c r="I29" s="109"/>
      <c r="J29" s="109"/>
      <c r="K29" s="109"/>
      <c r="L29" s="109"/>
      <c r="M29" s="109"/>
      <c r="N29" s="109"/>
      <c r="O29" s="109"/>
      <c r="P29" s="109"/>
      <c r="Q29" s="109"/>
      <c r="R29" s="109"/>
      <c r="S29" s="109"/>
      <c r="T29" s="109"/>
      <c r="U29" s="110"/>
      <c r="V29" s="200"/>
    </row>
    <row r="30" spans="1:22" x14ac:dyDescent="0.25">
      <c r="A30" s="200"/>
      <c r="B30" s="109"/>
      <c r="C30" s="109"/>
      <c r="D30" s="109"/>
      <c r="E30" s="109"/>
      <c r="F30" s="109"/>
      <c r="G30" s="109"/>
      <c r="H30" s="109"/>
      <c r="I30" s="109"/>
      <c r="J30" s="109"/>
      <c r="K30" s="109"/>
      <c r="L30" s="109"/>
      <c r="M30" s="109"/>
      <c r="N30" s="109"/>
      <c r="O30" s="109"/>
      <c r="P30" s="109"/>
      <c r="Q30" s="109"/>
      <c r="R30" s="109"/>
      <c r="S30" s="109"/>
      <c r="T30" s="109"/>
      <c r="U30" s="110"/>
      <c r="V30" s="200"/>
    </row>
    <row r="31" spans="1:22" x14ac:dyDescent="0.25">
      <c r="A31" s="200"/>
      <c r="B31" s="109"/>
      <c r="C31" s="109"/>
      <c r="D31" s="109"/>
      <c r="E31" s="109"/>
      <c r="F31" s="109"/>
      <c r="G31" s="109"/>
      <c r="H31" s="109"/>
      <c r="I31" s="109"/>
      <c r="J31" s="109"/>
      <c r="K31" s="109"/>
      <c r="L31" s="109"/>
      <c r="M31" s="109"/>
      <c r="N31" s="109"/>
      <c r="O31" s="109"/>
      <c r="P31" s="109"/>
      <c r="Q31" s="109"/>
      <c r="R31" s="109"/>
      <c r="S31" s="109"/>
      <c r="T31" s="109"/>
      <c r="U31" s="110"/>
      <c r="V31" s="200"/>
    </row>
  </sheetData>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'[8]DATOS '!#REF!</xm:f>
          </x14:formula1>
          <xm:sqref>B7:T36</xm:sqref>
        </x14:dataValidation>
        <x14:dataValidation type="list" allowBlank="1" showInputMessage="1" showErrorMessage="1">
          <x14:formula1>
            <xm:f>Validacion!$B$54:$B$55</xm:f>
          </x14:formula1>
          <xm:sqref>B2:T6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46"/>
  <sheetViews>
    <sheetView view="pageBreakPreview" topLeftCell="B1" zoomScale="70" zoomScaleNormal="70" zoomScaleSheetLayoutView="70" workbookViewId="0">
      <selection activeCell="B1" sqref="B1:W8"/>
    </sheetView>
  </sheetViews>
  <sheetFormatPr baseColWidth="10" defaultRowHeight="14.3" x14ac:dyDescent="0.25"/>
  <cols>
    <col min="1" max="1" width="18.875" customWidth="1"/>
    <col min="5" max="5" width="7.375" customWidth="1"/>
    <col min="10" max="10" width="20.375" customWidth="1"/>
    <col min="13" max="13" width="12.125" customWidth="1"/>
    <col min="14" max="14" width="6.875" customWidth="1"/>
    <col min="15" max="16" width="5.875" customWidth="1"/>
    <col min="19" max="19" width="17.375" customWidth="1"/>
    <col min="22" max="22" width="18.375" customWidth="1"/>
  </cols>
  <sheetData>
    <row r="1" spans="1:27" s="68" customFormat="1" ht="12.25" customHeight="1" x14ac:dyDescent="0.25">
      <c r="A1" s="367"/>
      <c r="B1" s="369" t="s">
        <v>256</v>
      </c>
      <c r="C1" s="370"/>
      <c r="D1" s="370"/>
      <c r="E1" s="370"/>
      <c r="F1" s="370"/>
      <c r="G1" s="370"/>
      <c r="H1" s="370"/>
      <c r="I1" s="370"/>
      <c r="J1" s="370"/>
      <c r="K1" s="370"/>
      <c r="L1" s="370"/>
      <c r="M1" s="370"/>
      <c r="N1" s="370"/>
      <c r="O1" s="370"/>
      <c r="P1" s="370"/>
      <c r="Q1" s="370"/>
      <c r="R1" s="370"/>
      <c r="S1" s="370"/>
      <c r="T1" s="370"/>
      <c r="U1" s="370"/>
      <c r="V1" s="370"/>
      <c r="W1" s="371"/>
      <c r="X1" s="372" t="s">
        <v>257</v>
      </c>
      <c r="Y1" s="373"/>
      <c r="Z1" s="373"/>
      <c r="AA1" s="374"/>
    </row>
    <row r="2" spans="1:27" s="68" customFormat="1" ht="12.25" customHeight="1" x14ac:dyDescent="0.25">
      <c r="A2" s="367"/>
      <c r="B2" s="369"/>
      <c r="C2" s="370"/>
      <c r="D2" s="370"/>
      <c r="E2" s="370"/>
      <c r="F2" s="370"/>
      <c r="G2" s="370"/>
      <c r="H2" s="370"/>
      <c r="I2" s="370"/>
      <c r="J2" s="370"/>
      <c r="K2" s="370"/>
      <c r="L2" s="370"/>
      <c r="M2" s="370"/>
      <c r="N2" s="370"/>
      <c r="O2" s="370"/>
      <c r="P2" s="370"/>
      <c r="Q2" s="370"/>
      <c r="R2" s="370"/>
      <c r="S2" s="370"/>
      <c r="T2" s="370"/>
      <c r="U2" s="370"/>
      <c r="V2" s="370"/>
      <c r="W2" s="371"/>
      <c r="X2" s="375"/>
      <c r="Y2" s="376"/>
      <c r="Z2" s="376"/>
      <c r="AA2" s="377"/>
    </row>
    <row r="3" spans="1:27" s="68" customFormat="1" ht="1.55" hidden="1" customHeight="1" x14ac:dyDescent="0.25">
      <c r="A3" s="367"/>
      <c r="B3" s="369"/>
      <c r="C3" s="370"/>
      <c r="D3" s="370"/>
      <c r="E3" s="370"/>
      <c r="F3" s="370"/>
      <c r="G3" s="370"/>
      <c r="H3" s="370"/>
      <c r="I3" s="370"/>
      <c r="J3" s="370"/>
      <c r="K3" s="370"/>
      <c r="L3" s="370"/>
      <c r="M3" s="370"/>
      <c r="N3" s="370"/>
      <c r="O3" s="370"/>
      <c r="P3" s="370"/>
      <c r="Q3" s="370"/>
      <c r="R3" s="370"/>
      <c r="S3" s="370"/>
      <c r="T3" s="370"/>
      <c r="U3" s="370"/>
      <c r="V3" s="370"/>
      <c r="W3" s="371"/>
      <c r="X3" s="375"/>
      <c r="Y3" s="376"/>
      <c r="Z3" s="376"/>
      <c r="AA3" s="377"/>
    </row>
    <row r="4" spans="1:27" s="68" customFormat="1" ht="3.75" customHeight="1" x14ac:dyDescent="0.25">
      <c r="A4" s="367"/>
      <c r="B4" s="369"/>
      <c r="C4" s="370"/>
      <c r="D4" s="370"/>
      <c r="E4" s="370"/>
      <c r="F4" s="370"/>
      <c r="G4" s="370"/>
      <c r="H4" s="370"/>
      <c r="I4" s="370"/>
      <c r="J4" s="370"/>
      <c r="K4" s="370"/>
      <c r="L4" s="370"/>
      <c r="M4" s="370"/>
      <c r="N4" s="370"/>
      <c r="O4" s="370"/>
      <c r="P4" s="370"/>
      <c r="Q4" s="370"/>
      <c r="R4" s="370"/>
      <c r="S4" s="370"/>
      <c r="T4" s="370"/>
      <c r="U4" s="370"/>
      <c r="V4" s="370"/>
      <c r="W4" s="371"/>
      <c r="X4" s="378"/>
      <c r="Y4" s="379"/>
      <c r="Z4" s="379"/>
      <c r="AA4" s="380"/>
    </row>
    <row r="5" spans="1:27" s="68" customFormat="1" ht="12.25" customHeight="1" x14ac:dyDescent="0.25">
      <c r="A5" s="367"/>
      <c r="B5" s="369"/>
      <c r="C5" s="370"/>
      <c r="D5" s="370"/>
      <c r="E5" s="370"/>
      <c r="F5" s="370"/>
      <c r="G5" s="370"/>
      <c r="H5" s="370"/>
      <c r="I5" s="370"/>
      <c r="J5" s="370"/>
      <c r="K5" s="370"/>
      <c r="L5" s="370"/>
      <c r="M5" s="370"/>
      <c r="N5" s="370"/>
      <c r="O5" s="370"/>
      <c r="P5" s="370"/>
      <c r="Q5" s="370"/>
      <c r="R5" s="370"/>
      <c r="S5" s="370"/>
      <c r="T5" s="370"/>
      <c r="U5" s="370"/>
      <c r="V5" s="370"/>
      <c r="W5" s="371"/>
      <c r="X5" s="381" t="s">
        <v>258</v>
      </c>
      <c r="Y5" s="381"/>
      <c r="Z5" s="381" t="s">
        <v>259</v>
      </c>
      <c r="AA5" s="381"/>
    </row>
    <row r="6" spans="1:27" s="68" customFormat="1" ht="7.5" customHeight="1" x14ac:dyDescent="0.25">
      <c r="A6" s="367"/>
      <c r="B6" s="369"/>
      <c r="C6" s="370"/>
      <c r="D6" s="370"/>
      <c r="E6" s="370"/>
      <c r="F6" s="370"/>
      <c r="G6" s="370"/>
      <c r="H6" s="370"/>
      <c r="I6" s="370"/>
      <c r="J6" s="370"/>
      <c r="K6" s="370"/>
      <c r="L6" s="370"/>
      <c r="M6" s="370"/>
      <c r="N6" s="370"/>
      <c r="O6" s="370"/>
      <c r="P6" s="370"/>
      <c r="Q6" s="370"/>
      <c r="R6" s="370"/>
      <c r="S6" s="370"/>
      <c r="T6" s="370"/>
      <c r="U6" s="370"/>
      <c r="V6" s="370"/>
      <c r="W6" s="371"/>
      <c r="X6" s="381"/>
      <c r="Y6" s="381"/>
      <c r="Z6" s="381"/>
      <c r="AA6" s="381"/>
    </row>
    <row r="7" spans="1:27" s="68" customFormat="1" ht="21.25" customHeight="1" x14ac:dyDescent="0.25">
      <c r="A7" s="367"/>
      <c r="B7" s="369"/>
      <c r="C7" s="370"/>
      <c r="D7" s="370"/>
      <c r="E7" s="370"/>
      <c r="F7" s="370"/>
      <c r="G7" s="370"/>
      <c r="H7" s="370"/>
      <c r="I7" s="370"/>
      <c r="J7" s="370"/>
      <c r="K7" s="370"/>
      <c r="L7" s="370"/>
      <c r="M7" s="370"/>
      <c r="N7" s="370"/>
      <c r="O7" s="370"/>
      <c r="P7" s="370"/>
      <c r="Q7" s="370"/>
      <c r="R7" s="370"/>
      <c r="S7" s="370"/>
      <c r="T7" s="370"/>
      <c r="U7" s="370"/>
      <c r="V7" s="370"/>
      <c r="W7" s="371"/>
      <c r="X7" s="381" t="s">
        <v>260</v>
      </c>
      <c r="Y7" s="381"/>
      <c r="Z7" s="381">
        <v>1</v>
      </c>
      <c r="AA7" s="381"/>
    </row>
    <row r="8" spans="1:27" s="68" customFormat="1" ht="18.7" customHeight="1" x14ac:dyDescent="0.25">
      <c r="A8" s="368"/>
      <c r="B8" s="369"/>
      <c r="C8" s="370"/>
      <c r="D8" s="370"/>
      <c r="E8" s="370"/>
      <c r="F8" s="370"/>
      <c r="G8" s="370"/>
      <c r="H8" s="370"/>
      <c r="I8" s="370"/>
      <c r="J8" s="370"/>
      <c r="K8" s="370"/>
      <c r="L8" s="370"/>
      <c r="M8" s="370"/>
      <c r="N8" s="370"/>
      <c r="O8" s="370"/>
      <c r="P8" s="370"/>
      <c r="Q8" s="370"/>
      <c r="R8" s="370"/>
      <c r="S8" s="370"/>
      <c r="T8" s="370"/>
      <c r="U8" s="370"/>
      <c r="V8" s="370"/>
      <c r="W8" s="371"/>
      <c r="X8" s="382" t="s">
        <v>261</v>
      </c>
      <c r="Y8" s="382"/>
      <c r="Z8" s="382"/>
      <c r="AA8" s="382"/>
    </row>
    <row r="9" spans="1:27" s="68" customFormat="1" ht="17.5" customHeight="1" x14ac:dyDescent="0.25">
      <c r="A9" s="362" t="s">
        <v>262</v>
      </c>
      <c r="B9" s="362"/>
      <c r="C9" s="362"/>
      <c r="D9" s="362"/>
      <c r="E9" s="362"/>
      <c r="F9" s="362"/>
      <c r="G9" s="362"/>
      <c r="H9" s="362"/>
      <c r="I9" s="362"/>
      <c r="J9" s="362"/>
      <c r="K9" s="362"/>
      <c r="L9" s="362"/>
      <c r="M9" s="362"/>
      <c r="N9" s="362"/>
      <c r="O9" s="362"/>
      <c r="P9" s="362"/>
      <c r="Q9" s="362"/>
      <c r="R9" s="362"/>
      <c r="S9" s="362"/>
      <c r="T9" s="362"/>
      <c r="U9" s="362"/>
      <c r="V9" s="362"/>
      <c r="W9" s="362"/>
      <c r="X9" s="362"/>
      <c r="Y9" s="362"/>
      <c r="Z9" s="362"/>
      <c r="AA9" s="362"/>
    </row>
    <row r="10" spans="1:27" s="68" customFormat="1" ht="17.5" customHeight="1" x14ac:dyDescent="0.25">
      <c r="A10" s="362"/>
      <c r="B10" s="362"/>
      <c r="C10" s="362"/>
      <c r="D10" s="362"/>
      <c r="E10" s="362"/>
      <c r="F10" s="362"/>
      <c r="G10" s="362"/>
      <c r="H10" s="362"/>
      <c r="I10" s="362"/>
      <c r="J10" s="362"/>
      <c r="K10" s="362"/>
      <c r="L10" s="362"/>
      <c r="M10" s="362"/>
      <c r="N10" s="362"/>
      <c r="O10" s="362"/>
      <c r="P10" s="362"/>
      <c r="Q10" s="362"/>
      <c r="R10" s="362"/>
      <c r="S10" s="362"/>
      <c r="T10" s="362"/>
      <c r="U10" s="362"/>
      <c r="V10" s="362"/>
      <c r="W10" s="362"/>
      <c r="X10" s="362"/>
      <c r="Y10" s="362"/>
      <c r="Z10" s="362"/>
      <c r="AA10" s="362"/>
    </row>
    <row r="11" spans="1:27" s="68" customFormat="1" ht="12.25" customHeight="1" x14ac:dyDescent="0.25">
      <c r="A11" s="363" t="s">
        <v>263</v>
      </c>
      <c r="B11" s="364"/>
      <c r="C11" s="364"/>
      <c r="D11" s="364"/>
      <c r="E11" s="364"/>
      <c r="F11" s="364"/>
      <c r="G11" s="364"/>
      <c r="H11" s="364"/>
      <c r="I11" s="364"/>
      <c r="J11" s="364"/>
      <c r="K11" s="364"/>
      <c r="L11" s="364"/>
      <c r="M11" s="364"/>
      <c r="N11" s="364"/>
      <c r="O11" s="364"/>
      <c r="P11" s="364"/>
      <c r="Q11" s="364"/>
      <c r="R11" s="364"/>
      <c r="S11" s="364"/>
      <c r="T11" s="364"/>
      <c r="U11" s="364"/>
      <c r="V11" s="364"/>
      <c r="W11" s="364"/>
      <c r="X11" s="364"/>
      <c r="Y11" s="364"/>
      <c r="Z11" s="364"/>
      <c r="AA11" s="364"/>
    </row>
    <row r="12" spans="1:27" s="68" customFormat="1" ht="12.25" customHeight="1" thickBot="1" x14ac:dyDescent="0.3">
      <c r="A12" s="365"/>
      <c r="B12" s="366"/>
      <c r="C12" s="366"/>
      <c r="D12" s="366"/>
      <c r="E12" s="366"/>
      <c r="F12" s="366"/>
      <c r="G12" s="366"/>
      <c r="H12" s="366"/>
      <c r="I12" s="366"/>
      <c r="J12" s="366"/>
      <c r="K12" s="366"/>
      <c r="L12" s="366"/>
      <c r="M12" s="366"/>
      <c r="N12" s="366"/>
      <c r="O12" s="366"/>
      <c r="P12" s="366"/>
      <c r="Q12" s="366"/>
      <c r="R12" s="366"/>
      <c r="S12" s="366"/>
      <c r="T12" s="366"/>
      <c r="U12" s="366"/>
      <c r="V12" s="366"/>
      <c r="W12" s="366"/>
      <c r="X12" s="366"/>
      <c r="Y12" s="366"/>
      <c r="Z12" s="366"/>
      <c r="AA12" s="366"/>
    </row>
    <row r="13" spans="1:27" s="68" customFormat="1" ht="17.5" customHeight="1" thickBot="1" x14ac:dyDescent="0.3">
      <c r="A13" s="349" t="s">
        <v>264</v>
      </c>
      <c r="B13" s="350"/>
      <c r="C13" s="350"/>
      <c r="D13" s="350"/>
      <c r="E13" s="350"/>
      <c r="F13" s="350"/>
      <c r="G13" s="350"/>
      <c r="H13" s="350"/>
      <c r="I13" s="351"/>
      <c r="J13" s="349" t="s">
        <v>265</v>
      </c>
      <c r="K13" s="350"/>
      <c r="L13" s="350"/>
      <c r="M13" s="350"/>
      <c r="N13" s="350"/>
      <c r="O13" s="350"/>
      <c r="P13" s="350"/>
      <c r="Q13" s="350"/>
      <c r="R13" s="351"/>
      <c r="S13" s="349" t="s">
        <v>2</v>
      </c>
      <c r="T13" s="350"/>
      <c r="U13" s="350"/>
      <c r="V13" s="350"/>
      <c r="W13" s="350"/>
      <c r="X13" s="350"/>
      <c r="Y13" s="350"/>
      <c r="Z13" s="350"/>
      <c r="AA13" s="351"/>
    </row>
    <row r="14" spans="1:27" s="68" customFormat="1" ht="18" customHeight="1" thickBot="1" x14ac:dyDescent="0.3">
      <c r="A14" s="112" t="s">
        <v>266</v>
      </c>
      <c r="B14" s="349" t="s">
        <v>267</v>
      </c>
      <c r="C14" s="350"/>
      <c r="D14" s="350"/>
      <c r="E14" s="351"/>
      <c r="F14" s="349" t="s">
        <v>268</v>
      </c>
      <c r="G14" s="350"/>
      <c r="H14" s="350"/>
      <c r="I14" s="351"/>
      <c r="J14" s="112" t="s">
        <v>266</v>
      </c>
      <c r="K14" s="349" t="s">
        <v>269</v>
      </c>
      <c r="L14" s="350"/>
      <c r="M14" s="351"/>
      <c r="N14" s="349" t="s">
        <v>268</v>
      </c>
      <c r="O14" s="350"/>
      <c r="P14" s="350"/>
      <c r="Q14" s="350"/>
      <c r="R14" s="351"/>
      <c r="S14" s="112" t="s">
        <v>266</v>
      </c>
      <c r="T14" s="349" t="s">
        <v>269</v>
      </c>
      <c r="U14" s="350"/>
      <c r="V14" s="351"/>
      <c r="W14" s="349" t="s">
        <v>268</v>
      </c>
      <c r="X14" s="350"/>
      <c r="Y14" s="350"/>
      <c r="Z14" s="350"/>
      <c r="AA14" s="351"/>
    </row>
    <row r="15" spans="1:27" s="68" customFormat="1" ht="386.15" customHeight="1" thickBot="1" x14ac:dyDescent="0.3">
      <c r="A15" s="290" t="s">
        <v>270</v>
      </c>
      <c r="B15" s="352" t="s">
        <v>596</v>
      </c>
      <c r="C15" s="353"/>
      <c r="D15" s="353"/>
      <c r="E15" s="354"/>
      <c r="F15" s="319" t="s">
        <v>666</v>
      </c>
      <c r="G15" s="319"/>
      <c r="H15" s="319"/>
      <c r="I15" s="355"/>
      <c r="J15" s="295" t="s">
        <v>271</v>
      </c>
      <c r="K15" s="356" t="s">
        <v>650</v>
      </c>
      <c r="L15" s="319"/>
      <c r="M15" s="319"/>
      <c r="N15" s="319" t="s">
        <v>669</v>
      </c>
      <c r="O15" s="319"/>
      <c r="P15" s="319"/>
      <c r="Q15" s="319"/>
      <c r="R15" s="355"/>
      <c r="S15" s="295" t="s">
        <v>272</v>
      </c>
      <c r="T15" s="357" t="s">
        <v>651</v>
      </c>
      <c r="U15" s="358"/>
      <c r="V15" s="359"/>
      <c r="W15" s="360" t="s">
        <v>651</v>
      </c>
      <c r="X15" s="358"/>
      <c r="Y15" s="358"/>
      <c r="Z15" s="358"/>
      <c r="AA15" s="361"/>
    </row>
    <row r="16" spans="1:27" ht="250.5" customHeight="1" x14ac:dyDescent="0.25">
      <c r="A16" s="347" t="s">
        <v>273</v>
      </c>
      <c r="B16" s="318" t="s">
        <v>652</v>
      </c>
      <c r="C16" s="318"/>
      <c r="D16" s="318"/>
      <c r="E16" s="318"/>
      <c r="F16" s="334" t="s">
        <v>652</v>
      </c>
      <c r="G16" s="334"/>
      <c r="H16" s="334"/>
      <c r="I16" s="334"/>
      <c r="J16" s="326" t="s">
        <v>274</v>
      </c>
      <c r="K16" s="319" t="s">
        <v>653</v>
      </c>
      <c r="L16" s="319"/>
      <c r="M16" s="319"/>
      <c r="N16" s="319" t="s">
        <v>669</v>
      </c>
      <c r="O16" s="319"/>
      <c r="P16" s="319"/>
      <c r="Q16" s="319"/>
      <c r="R16" s="319"/>
      <c r="S16" s="326"/>
      <c r="T16" s="328" t="s">
        <v>654</v>
      </c>
      <c r="U16" s="329"/>
      <c r="V16" s="330"/>
      <c r="W16" s="331" t="s">
        <v>669</v>
      </c>
      <c r="X16" s="332"/>
      <c r="Y16" s="332"/>
      <c r="Z16" s="332"/>
      <c r="AA16" s="333"/>
    </row>
    <row r="17" spans="1:27" ht="145.55000000000001" customHeight="1" x14ac:dyDescent="0.25">
      <c r="A17" s="348"/>
      <c r="B17" s="318" t="s">
        <v>652</v>
      </c>
      <c r="C17" s="318"/>
      <c r="D17" s="318"/>
      <c r="E17" s="318"/>
      <c r="F17" s="334" t="s">
        <v>652</v>
      </c>
      <c r="G17" s="334"/>
      <c r="H17" s="334"/>
      <c r="I17" s="334"/>
      <c r="J17" s="327"/>
      <c r="K17" s="334"/>
      <c r="L17" s="334"/>
      <c r="M17" s="334"/>
      <c r="N17" s="334"/>
      <c r="O17" s="334"/>
      <c r="P17" s="334"/>
      <c r="Q17" s="334"/>
      <c r="R17" s="334"/>
      <c r="S17" s="327"/>
      <c r="T17" s="335" t="s">
        <v>655</v>
      </c>
      <c r="U17" s="336"/>
      <c r="V17" s="337"/>
      <c r="W17" s="338" t="s">
        <v>672</v>
      </c>
      <c r="X17" s="339"/>
      <c r="Y17" s="339"/>
      <c r="Z17" s="339"/>
      <c r="AA17" s="340"/>
    </row>
    <row r="18" spans="1:27" ht="177.8" customHeight="1" thickBot="1" x14ac:dyDescent="0.3">
      <c r="A18" s="292" t="s">
        <v>275</v>
      </c>
      <c r="B18" s="341" t="s">
        <v>656</v>
      </c>
      <c r="C18" s="342"/>
      <c r="D18" s="342"/>
      <c r="E18" s="343"/>
      <c r="F18" s="344" t="s">
        <v>657</v>
      </c>
      <c r="G18" s="345"/>
      <c r="H18" s="345"/>
      <c r="I18" s="346"/>
      <c r="J18" s="291" t="s">
        <v>276</v>
      </c>
      <c r="K18" s="325" t="s">
        <v>658</v>
      </c>
      <c r="L18" s="316"/>
      <c r="M18" s="316"/>
      <c r="N18" s="316" t="s">
        <v>670</v>
      </c>
      <c r="O18" s="316"/>
      <c r="P18" s="316"/>
      <c r="Q18" s="316"/>
      <c r="R18" s="317"/>
      <c r="S18" s="291" t="s">
        <v>277</v>
      </c>
      <c r="T18" s="325" t="s">
        <v>659</v>
      </c>
      <c r="U18" s="316"/>
      <c r="V18" s="316"/>
      <c r="W18" s="316" t="s">
        <v>669</v>
      </c>
      <c r="X18" s="316"/>
      <c r="Y18" s="316"/>
      <c r="Z18" s="316"/>
      <c r="AA18" s="317"/>
    </row>
    <row r="19" spans="1:27" ht="184.75" customHeight="1" x14ac:dyDescent="0.25">
      <c r="A19" s="293" t="s">
        <v>278</v>
      </c>
      <c r="B19" s="318" t="s">
        <v>660</v>
      </c>
      <c r="C19" s="318"/>
      <c r="D19" s="318"/>
      <c r="E19" s="318"/>
      <c r="F19" s="319" t="s">
        <v>667</v>
      </c>
      <c r="G19" s="319"/>
      <c r="H19" s="319"/>
      <c r="I19" s="319"/>
      <c r="J19" s="294" t="s">
        <v>279</v>
      </c>
      <c r="K19" s="319" t="s">
        <v>661</v>
      </c>
      <c r="L19" s="319"/>
      <c r="M19" s="319"/>
      <c r="N19" s="319" t="s">
        <v>671</v>
      </c>
      <c r="O19" s="319"/>
      <c r="P19" s="319"/>
      <c r="Q19" s="319"/>
      <c r="R19" s="319"/>
      <c r="S19" s="294" t="s">
        <v>280</v>
      </c>
      <c r="T19" s="320" t="s">
        <v>662</v>
      </c>
      <c r="U19" s="320"/>
      <c r="V19" s="320"/>
      <c r="W19" s="320" t="s">
        <v>669</v>
      </c>
      <c r="X19" s="320"/>
      <c r="Y19" s="320"/>
      <c r="Z19" s="320"/>
      <c r="AA19" s="321"/>
    </row>
    <row r="20" spans="1:27" ht="140.30000000000001" customHeight="1" x14ac:dyDescent="0.25">
      <c r="A20" s="292" t="s">
        <v>281</v>
      </c>
      <c r="B20" s="322" t="s">
        <v>652</v>
      </c>
      <c r="C20" s="323"/>
      <c r="D20" s="323"/>
      <c r="E20" s="324"/>
      <c r="F20" s="316" t="s">
        <v>668</v>
      </c>
      <c r="G20" s="316"/>
      <c r="H20" s="316"/>
      <c r="I20" s="317"/>
      <c r="J20" s="291" t="s">
        <v>282</v>
      </c>
      <c r="K20" s="325" t="s">
        <v>663</v>
      </c>
      <c r="L20" s="316"/>
      <c r="M20" s="316"/>
      <c r="N20" s="316" t="s">
        <v>669</v>
      </c>
      <c r="O20" s="316"/>
      <c r="P20" s="316"/>
      <c r="Q20" s="316"/>
      <c r="R20" s="317"/>
      <c r="S20" s="291" t="s">
        <v>283</v>
      </c>
      <c r="T20" s="325" t="s">
        <v>664</v>
      </c>
      <c r="U20" s="316"/>
      <c r="V20" s="316"/>
      <c r="W20" s="316" t="s">
        <v>665</v>
      </c>
      <c r="X20" s="316"/>
      <c r="Y20" s="316"/>
      <c r="Z20" s="316"/>
      <c r="AA20" s="317"/>
    </row>
    <row r="21" spans="1:27" ht="24.8" customHeight="1" x14ac:dyDescent="0.25">
      <c r="A21" s="113"/>
      <c r="B21" s="113"/>
      <c r="C21" s="113"/>
      <c r="D21" s="113"/>
      <c r="E21" s="113"/>
      <c r="F21" s="113"/>
      <c r="G21" s="113"/>
      <c r="H21" s="113"/>
      <c r="I21" s="113"/>
      <c r="J21" s="113"/>
      <c r="K21" s="113"/>
      <c r="L21" s="113"/>
      <c r="M21" s="113"/>
      <c r="N21" s="113"/>
      <c r="O21" s="113"/>
      <c r="P21" s="113"/>
      <c r="Q21" s="113"/>
      <c r="R21" s="113"/>
    </row>
    <row r="22" spans="1:27" ht="24.8" customHeight="1" x14ac:dyDescent="0.25">
      <c r="A22" s="113"/>
      <c r="B22" s="113"/>
      <c r="C22" s="113"/>
      <c r="D22" s="113"/>
      <c r="E22" s="113"/>
      <c r="F22" s="113"/>
      <c r="G22" s="113"/>
      <c r="H22" s="113"/>
      <c r="I22" s="113"/>
      <c r="J22" s="113"/>
      <c r="K22" s="113"/>
      <c r="L22" s="113"/>
      <c r="M22" s="113"/>
      <c r="N22" s="113"/>
      <c r="O22" s="113"/>
      <c r="P22" s="113"/>
      <c r="Q22" s="113"/>
      <c r="R22" s="113"/>
    </row>
    <row r="23" spans="1:27" ht="24.8" customHeight="1" x14ac:dyDescent="0.25">
      <c r="A23" s="113"/>
      <c r="B23" s="113"/>
      <c r="C23" s="113"/>
      <c r="D23" s="113"/>
      <c r="E23" s="113"/>
      <c r="F23" s="113"/>
      <c r="G23" s="113"/>
      <c r="H23" s="113"/>
      <c r="I23" s="113"/>
      <c r="J23" s="113"/>
      <c r="K23" s="113"/>
      <c r="L23" s="113"/>
      <c r="M23" s="113"/>
      <c r="N23" s="113"/>
      <c r="O23" s="113"/>
      <c r="P23" s="113"/>
      <c r="Q23" s="113"/>
      <c r="R23" s="113"/>
    </row>
    <row r="24" spans="1:27" ht="24.8" customHeight="1" x14ac:dyDescent="0.25">
      <c r="A24" s="113"/>
      <c r="B24" s="113"/>
      <c r="C24" s="113"/>
      <c r="D24" s="113"/>
      <c r="E24" s="113"/>
      <c r="F24" s="113"/>
      <c r="G24" s="113"/>
      <c r="H24" s="113"/>
      <c r="I24" s="113"/>
      <c r="J24" s="113"/>
      <c r="K24" s="113"/>
      <c r="L24" s="113"/>
      <c r="M24" s="113"/>
      <c r="N24" s="113"/>
      <c r="O24" s="113"/>
      <c r="P24" s="113"/>
      <c r="Q24" s="113"/>
      <c r="R24" s="113"/>
    </row>
    <row r="25" spans="1:27" ht="24.8" customHeight="1" x14ac:dyDescent="0.25">
      <c r="A25" s="113"/>
      <c r="B25" s="113"/>
      <c r="C25" s="113"/>
      <c r="D25" s="113"/>
      <c r="E25" s="113"/>
      <c r="F25" s="113"/>
      <c r="G25" s="113"/>
      <c r="H25" s="113"/>
      <c r="I25" s="113"/>
      <c r="J25" s="113"/>
      <c r="K25" s="113"/>
      <c r="L25" s="113"/>
      <c r="M25" s="113"/>
      <c r="N25" s="113"/>
      <c r="O25" s="113"/>
      <c r="P25" s="113"/>
      <c r="Q25" s="113"/>
      <c r="R25" s="113"/>
    </row>
    <row r="26" spans="1:27" x14ac:dyDescent="0.25">
      <c r="A26" s="113"/>
      <c r="B26" s="113"/>
      <c r="C26" s="113"/>
      <c r="D26" s="113"/>
      <c r="E26" s="113"/>
      <c r="F26" s="113"/>
      <c r="G26" s="113"/>
      <c r="H26" s="113"/>
      <c r="I26" s="113"/>
      <c r="J26" s="113"/>
      <c r="K26" s="113"/>
      <c r="L26" s="113"/>
      <c r="M26" s="113"/>
      <c r="N26" s="113"/>
      <c r="O26" s="113"/>
      <c r="P26" s="113"/>
      <c r="Q26" s="113"/>
      <c r="R26" s="113"/>
    </row>
    <row r="27" spans="1:27" x14ac:dyDescent="0.25">
      <c r="A27" s="113"/>
      <c r="B27" s="113"/>
      <c r="C27" s="113"/>
      <c r="D27" s="113"/>
      <c r="E27" s="113"/>
      <c r="F27" s="113"/>
      <c r="G27" s="113"/>
      <c r="H27" s="113"/>
      <c r="I27" s="113"/>
      <c r="J27" s="113"/>
      <c r="K27" s="113"/>
      <c r="L27" s="113"/>
      <c r="M27" s="113"/>
      <c r="N27" s="113"/>
      <c r="O27" s="113"/>
      <c r="P27" s="113"/>
      <c r="Q27" s="113"/>
      <c r="R27" s="113"/>
    </row>
    <row r="28" spans="1:27" x14ac:dyDescent="0.25">
      <c r="A28" s="113"/>
      <c r="B28" s="113"/>
      <c r="C28" s="113"/>
      <c r="D28" s="113"/>
      <c r="E28" s="113"/>
      <c r="F28" s="113"/>
      <c r="G28" s="113"/>
      <c r="H28" s="113"/>
      <c r="I28" s="113"/>
      <c r="J28" s="113"/>
      <c r="K28" s="113"/>
      <c r="L28" s="113"/>
      <c r="M28" s="113"/>
      <c r="N28" s="113"/>
      <c r="O28" s="113"/>
      <c r="P28" s="113"/>
      <c r="Q28" s="113"/>
      <c r="R28" s="113"/>
    </row>
    <row r="29" spans="1:27" x14ac:dyDescent="0.25">
      <c r="A29" s="113"/>
      <c r="B29" s="113"/>
      <c r="C29" s="113"/>
      <c r="D29" s="113"/>
      <c r="E29" s="113"/>
      <c r="F29" s="113"/>
      <c r="G29" s="113"/>
      <c r="H29" s="113"/>
      <c r="I29" s="113"/>
      <c r="J29" s="113"/>
      <c r="K29" s="113"/>
      <c r="L29" s="113"/>
      <c r="M29" s="113"/>
      <c r="N29" s="113"/>
      <c r="O29" s="113"/>
      <c r="P29" s="113"/>
      <c r="Q29" s="113"/>
      <c r="R29" s="113"/>
    </row>
    <row r="30" spans="1:27" x14ac:dyDescent="0.25">
      <c r="A30" s="113"/>
      <c r="B30" s="113"/>
      <c r="C30" s="113"/>
      <c r="D30" s="113"/>
      <c r="E30" s="113"/>
      <c r="F30" s="113"/>
      <c r="G30" s="113"/>
      <c r="H30" s="113"/>
      <c r="I30" s="113"/>
      <c r="J30" s="113"/>
      <c r="K30" s="113"/>
      <c r="L30" s="113"/>
      <c r="M30" s="113"/>
      <c r="N30" s="113"/>
      <c r="O30" s="113"/>
      <c r="P30" s="113"/>
      <c r="Q30" s="113"/>
      <c r="R30" s="113"/>
    </row>
    <row r="31" spans="1:27" x14ac:dyDescent="0.25">
      <c r="A31" s="113"/>
      <c r="B31" s="113"/>
      <c r="C31" s="113"/>
      <c r="D31" s="113"/>
      <c r="E31" s="113"/>
      <c r="F31" s="113"/>
      <c r="G31" s="113"/>
      <c r="H31" s="113"/>
      <c r="I31" s="113"/>
      <c r="J31" s="113"/>
      <c r="K31" s="113"/>
      <c r="L31" s="113"/>
      <c r="M31" s="113"/>
      <c r="N31" s="113"/>
      <c r="O31" s="113"/>
      <c r="P31" s="113"/>
      <c r="Q31" s="113"/>
      <c r="R31" s="113"/>
    </row>
    <row r="32" spans="1:27" x14ac:dyDescent="0.25">
      <c r="A32" s="113"/>
      <c r="B32" s="113"/>
      <c r="C32" s="113"/>
      <c r="D32" s="113"/>
      <c r="E32" s="113"/>
      <c r="F32" s="113"/>
      <c r="G32" s="113"/>
      <c r="H32" s="113"/>
      <c r="I32" s="113"/>
      <c r="J32" s="113"/>
      <c r="K32" s="113"/>
      <c r="L32" s="113"/>
      <c r="M32" s="113"/>
      <c r="N32" s="113"/>
      <c r="O32" s="113"/>
      <c r="P32" s="113"/>
      <c r="Q32" s="113"/>
      <c r="R32" s="113"/>
    </row>
    <row r="33" spans="1:18" x14ac:dyDescent="0.25">
      <c r="A33" s="113"/>
      <c r="B33" s="113"/>
      <c r="C33" s="113"/>
      <c r="D33" s="113"/>
      <c r="E33" s="113"/>
      <c r="F33" s="113"/>
      <c r="G33" s="113"/>
      <c r="H33" s="113"/>
      <c r="I33" s="113"/>
      <c r="J33" s="113"/>
      <c r="K33" s="113"/>
      <c r="L33" s="113"/>
      <c r="M33" s="113"/>
      <c r="N33" s="113"/>
      <c r="O33" s="113"/>
      <c r="P33" s="113"/>
      <c r="Q33" s="113"/>
      <c r="R33" s="113"/>
    </row>
    <row r="34" spans="1:18" x14ac:dyDescent="0.25">
      <c r="A34" s="113"/>
      <c r="B34" s="113"/>
      <c r="C34" s="113"/>
      <c r="D34" s="113"/>
      <c r="E34" s="113"/>
      <c r="F34" s="113"/>
      <c r="G34" s="113"/>
      <c r="H34" s="113"/>
      <c r="I34" s="113"/>
      <c r="J34" s="113"/>
      <c r="K34" s="113"/>
      <c r="L34" s="113"/>
      <c r="M34" s="113"/>
      <c r="N34" s="113"/>
      <c r="O34" s="113"/>
      <c r="P34" s="113"/>
      <c r="Q34" s="113"/>
      <c r="R34" s="113"/>
    </row>
    <row r="35" spans="1:18" x14ac:dyDescent="0.25">
      <c r="A35" s="113"/>
      <c r="B35" s="113"/>
      <c r="C35" s="113"/>
      <c r="D35" s="113"/>
      <c r="E35" s="113"/>
      <c r="F35" s="113"/>
      <c r="G35" s="113"/>
      <c r="H35" s="113"/>
      <c r="I35" s="113"/>
      <c r="J35" s="113"/>
      <c r="K35" s="113"/>
      <c r="L35" s="113"/>
      <c r="M35" s="113"/>
      <c r="N35" s="113"/>
      <c r="O35" s="113"/>
      <c r="P35" s="113"/>
      <c r="Q35" s="113"/>
      <c r="R35" s="113"/>
    </row>
    <row r="36" spans="1:18" x14ac:dyDescent="0.25">
      <c r="A36" s="113"/>
      <c r="B36" s="113"/>
      <c r="C36" s="113"/>
      <c r="D36" s="113"/>
      <c r="E36" s="113"/>
      <c r="F36" s="113"/>
      <c r="G36" s="113"/>
      <c r="H36" s="113"/>
      <c r="I36" s="113"/>
      <c r="J36" s="113"/>
      <c r="K36" s="113"/>
      <c r="L36" s="113"/>
      <c r="M36" s="113"/>
      <c r="N36" s="113"/>
      <c r="O36" s="113"/>
      <c r="P36" s="113"/>
      <c r="Q36" s="113"/>
      <c r="R36" s="113"/>
    </row>
    <row r="37" spans="1:18" x14ac:dyDescent="0.25">
      <c r="A37" s="113"/>
      <c r="B37" s="113"/>
      <c r="C37" s="113"/>
      <c r="D37" s="113"/>
      <c r="E37" s="113"/>
      <c r="F37" s="113"/>
      <c r="G37" s="113"/>
      <c r="H37" s="113"/>
      <c r="I37" s="113"/>
      <c r="J37" s="113"/>
      <c r="K37" s="113"/>
      <c r="L37" s="113"/>
      <c r="M37" s="113"/>
      <c r="N37" s="113"/>
      <c r="O37" s="113"/>
      <c r="P37" s="113"/>
      <c r="Q37" s="113"/>
      <c r="R37" s="113"/>
    </row>
    <row r="38" spans="1:18" x14ac:dyDescent="0.25">
      <c r="A38" s="113"/>
      <c r="B38" s="113"/>
      <c r="C38" s="113"/>
      <c r="D38" s="113"/>
      <c r="E38" s="113"/>
      <c r="F38" s="113"/>
      <c r="G38" s="113"/>
      <c r="H38" s="113"/>
      <c r="I38" s="113"/>
      <c r="J38" s="113"/>
      <c r="K38" s="113"/>
      <c r="L38" s="113"/>
      <c r="M38" s="113"/>
      <c r="N38" s="113"/>
      <c r="O38" s="113"/>
      <c r="P38" s="113"/>
      <c r="Q38" s="113"/>
      <c r="R38" s="113"/>
    </row>
    <row r="39" spans="1:18" x14ac:dyDescent="0.25">
      <c r="A39" s="113"/>
      <c r="B39" s="113"/>
      <c r="C39" s="113"/>
      <c r="D39" s="113"/>
      <c r="E39" s="113"/>
      <c r="F39" s="113"/>
      <c r="G39" s="113"/>
      <c r="H39" s="113"/>
      <c r="I39" s="113"/>
      <c r="J39" s="113"/>
      <c r="K39" s="113"/>
      <c r="L39" s="113"/>
      <c r="M39" s="113"/>
      <c r="N39" s="113"/>
      <c r="O39" s="113"/>
      <c r="P39" s="113"/>
      <c r="Q39" s="113"/>
      <c r="R39" s="113"/>
    </row>
    <row r="40" spans="1:18" x14ac:dyDescent="0.25">
      <c r="A40" s="113"/>
      <c r="B40" s="113"/>
      <c r="C40" s="113"/>
      <c r="D40" s="113"/>
      <c r="E40" s="113"/>
      <c r="F40" s="113"/>
      <c r="G40" s="113"/>
      <c r="H40" s="113"/>
      <c r="I40" s="113"/>
      <c r="J40" s="113"/>
      <c r="K40" s="113"/>
      <c r="L40" s="113"/>
      <c r="M40" s="113"/>
      <c r="N40" s="113"/>
      <c r="O40" s="113"/>
      <c r="P40" s="113"/>
      <c r="Q40" s="113"/>
      <c r="R40" s="113"/>
    </row>
    <row r="41" spans="1:18" x14ac:dyDescent="0.25">
      <c r="A41" s="113"/>
      <c r="B41" s="113"/>
      <c r="C41" s="113"/>
      <c r="D41" s="113"/>
      <c r="E41" s="113"/>
      <c r="F41" s="113"/>
      <c r="G41" s="113"/>
      <c r="H41" s="113"/>
      <c r="I41" s="113"/>
      <c r="J41" s="113"/>
      <c r="K41" s="113"/>
      <c r="L41" s="113"/>
      <c r="M41" s="113"/>
      <c r="N41" s="113"/>
      <c r="O41" s="113"/>
      <c r="P41" s="113"/>
      <c r="Q41" s="113"/>
      <c r="R41" s="113"/>
    </row>
    <row r="42" spans="1:18" x14ac:dyDescent="0.25">
      <c r="A42" s="113"/>
      <c r="B42" s="113"/>
      <c r="C42" s="113"/>
      <c r="D42" s="113"/>
      <c r="E42" s="113"/>
      <c r="F42" s="113"/>
      <c r="G42" s="113"/>
      <c r="H42" s="113"/>
      <c r="I42" s="113"/>
      <c r="J42" s="113"/>
      <c r="K42" s="113"/>
      <c r="L42" s="113"/>
      <c r="M42" s="113"/>
      <c r="N42" s="113"/>
      <c r="O42" s="113"/>
      <c r="P42" s="113"/>
      <c r="Q42" s="113"/>
      <c r="R42" s="113"/>
    </row>
    <row r="43" spans="1:18" x14ac:dyDescent="0.25">
      <c r="A43" s="113"/>
      <c r="B43" s="113"/>
      <c r="C43" s="113"/>
      <c r="D43" s="113"/>
      <c r="E43" s="113"/>
      <c r="F43" s="113"/>
      <c r="G43" s="113"/>
      <c r="H43" s="113"/>
      <c r="I43" s="113"/>
      <c r="J43" s="113"/>
      <c r="K43" s="113"/>
      <c r="L43" s="113"/>
      <c r="M43" s="113"/>
      <c r="N43" s="113"/>
      <c r="O43" s="113"/>
      <c r="P43" s="113"/>
      <c r="Q43" s="113"/>
      <c r="R43" s="113"/>
    </row>
    <row r="44" spans="1:18" x14ac:dyDescent="0.25">
      <c r="A44" s="113"/>
      <c r="B44" s="113"/>
      <c r="C44" s="113"/>
      <c r="D44" s="113"/>
      <c r="E44" s="113"/>
      <c r="F44" s="113"/>
      <c r="G44" s="113"/>
      <c r="H44" s="113"/>
      <c r="I44" s="113"/>
      <c r="J44" s="113"/>
      <c r="K44" s="113"/>
      <c r="L44" s="113"/>
      <c r="M44" s="113"/>
      <c r="N44" s="113"/>
      <c r="O44" s="113"/>
      <c r="P44" s="113"/>
      <c r="Q44" s="113"/>
      <c r="R44" s="113"/>
    </row>
    <row r="45" spans="1:18" x14ac:dyDescent="0.25">
      <c r="A45" s="113"/>
      <c r="B45" s="113"/>
      <c r="C45" s="113"/>
      <c r="D45" s="113"/>
      <c r="E45" s="113"/>
      <c r="F45" s="113"/>
      <c r="G45" s="113"/>
      <c r="H45" s="113"/>
      <c r="I45" s="113"/>
      <c r="J45" s="113"/>
      <c r="K45" s="113"/>
      <c r="L45" s="113"/>
      <c r="M45" s="113"/>
      <c r="N45" s="113"/>
      <c r="O45" s="113"/>
      <c r="P45" s="113"/>
      <c r="Q45" s="113"/>
      <c r="R45" s="113"/>
    </row>
    <row r="46" spans="1:18" x14ac:dyDescent="0.25">
      <c r="A46" s="113"/>
      <c r="F46" s="113"/>
      <c r="G46" s="113"/>
      <c r="H46" s="113"/>
      <c r="I46" s="113"/>
      <c r="J46" s="113"/>
      <c r="K46" s="113"/>
      <c r="L46" s="113"/>
      <c r="M46" s="113"/>
      <c r="N46" s="113"/>
      <c r="O46" s="113"/>
      <c r="P46" s="113"/>
      <c r="Q46" s="113"/>
      <c r="R46" s="113"/>
    </row>
  </sheetData>
  <mergeCells count="59">
    <mergeCell ref="A1:A8"/>
    <mergeCell ref="B1:W8"/>
    <mergeCell ref="X1:AA4"/>
    <mergeCell ref="X5:Y6"/>
    <mergeCell ref="Z5:AA6"/>
    <mergeCell ref="X7:Y7"/>
    <mergeCell ref="Z7:AA7"/>
    <mergeCell ref="X8:Y8"/>
    <mergeCell ref="Z8:AA8"/>
    <mergeCell ref="A9:AA10"/>
    <mergeCell ref="A11:AA12"/>
    <mergeCell ref="A13:I13"/>
    <mergeCell ref="J13:R13"/>
    <mergeCell ref="S13:AA13"/>
    <mergeCell ref="W14:AA14"/>
    <mergeCell ref="B15:E15"/>
    <mergeCell ref="F15:I15"/>
    <mergeCell ref="K15:M15"/>
    <mergeCell ref="N15:R15"/>
    <mergeCell ref="T15:V15"/>
    <mergeCell ref="W15:AA15"/>
    <mergeCell ref="B14:E14"/>
    <mergeCell ref="F14:I14"/>
    <mergeCell ref="K14:M14"/>
    <mergeCell ref="N14:R14"/>
    <mergeCell ref="T14:V14"/>
    <mergeCell ref="A16:A17"/>
    <mergeCell ref="B16:E16"/>
    <mergeCell ref="F16:I16"/>
    <mergeCell ref="J16:J17"/>
    <mergeCell ref="K16:M16"/>
    <mergeCell ref="W18:AA18"/>
    <mergeCell ref="S16:S17"/>
    <mergeCell ref="T16:V16"/>
    <mergeCell ref="W16:AA16"/>
    <mergeCell ref="B17:E17"/>
    <mergeCell ref="F17:I17"/>
    <mergeCell ref="K17:M17"/>
    <mergeCell ref="N17:R17"/>
    <mergeCell ref="T17:V17"/>
    <mergeCell ref="W17:AA17"/>
    <mergeCell ref="N16:R16"/>
    <mergeCell ref="B18:E18"/>
    <mergeCell ref="F18:I18"/>
    <mergeCell ref="K18:M18"/>
    <mergeCell ref="N18:R18"/>
    <mergeCell ref="T18:V18"/>
    <mergeCell ref="W20:AA20"/>
    <mergeCell ref="B19:E19"/>
    <mergeCell ref="F19:I19"/>
    <mergeCell ref="K19:M19"/>
    <mergeCell ref="N19:R19"/>
    <mergeCell ref="T19:V19"/>
    <mergeCell ref="W19:AA19"/>
    <mergeCell ref="B20:E20"/>
    <mergeCell ref="F20:I20"/>
    <mergeCell ref="K20:M20"/>
    <mergeCell ref="N20:R20"/>
    <mergeCell ref="T20:V20"/>
  </mergeCells>
  <pageMargins left="0.70866141732283472" right="0.70866141732283472" top="0.74803149606299213" bottom="0.74803149606299213" header="0.31496062992125984" footer="0.31496062992125984"/>
  <pageSetup paperSize="9" scale="25" orientation="portrait" r:id="rId1"/>
  <headerFooter>
    <oddFooter>&amp;LFO-016
V-04</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U41"/>
  <sheetViews>
    <sheetView tabSelected="1" zoomScale="70" zoomScaleNormal="70" workbookViewId="0">
      <selection sqref="A1:A3"/>
    </sheetView>
  </sheetViews>
  <sheetFormatPr baseColWidth="10" defaultColWidth="11.375" defaultRowHeight="12.9" x14ac:dyDescent="0.25"/>
  <cols>
    <col min="1" max="1" width="20.375" style="168" customWidth="1"/>
    <col min="2" max="3" width="16.375" style="168" customWidth="1"/>
    <col min="4" max="4" width="20.375" style="168" customWidth="1"/>
    <col min="5" max="5" width="35.375" style="168" customWidth="1"/>
    <col min="6" max="6" width="31.125" style="196" customWidth="1"/>
    <col min="7" max="7" width="16.625" style="196" hidden="1" customWidth="1"/>
    <col min="8" max="8" width="15.875" style="196" hidden="1" customWidth="1"/>
    <col min="9" max="9" width="18" style="196" hidden="1" customWidth="1"/>
    <col min="10" max="10" width="14.375" style="196" hidden="1" customWidth="1"/>
    <col min="11" max="11" width="29.125" style="196" customWidth="1"/>
    <col min="12" max="12" width="45" style="196" customWidth="1"/>
    <col min="13" max="13" width="34.375" style="196" customWidth="1"/>
    <col min="14" max="14" width="19.875" style="198" customWidth="1"/>
    <col min="15" max="15" width="16.125" style="198" customWidth="1"/>
    <col min="16" max="16" width="15.125" style="198" customWidth="1"/>
    <col min="17" max="17" width="86.375" style="168" customWidth="1"/>
    <col min="18" max="18" width="17.375" style="168" customWidth="1"/>
    <col min="19" max="20" width="20.375" style="168" customWidth="1"/>
    <col min="21" max="21" width="19.875" style="168" customWidth="1"/>
    <col min="22" max="22" width="18" style="168" customWidth="1"/>
    <col min="23" max="23" width="19.875" style="168" customWidth="1"/>
    <col min="24" max="24" width="23.375" style="168" customWidth="1"/>
    <col min="25" max="25" width="19.375" style="168" customWidth="1"/>
    <col min="26" max="26" width="12.625" style="168" hidden="1" customWidth="1"/>
    <col min="27" max="27" width="15.375" style="168" customWidth="1"/>
    <col min="28" max="28" width="17.375" style="168" customWidth="1"/>
    <col min="29" max="29" width="11.875" style="198" hidden="1" customWidth="1"/>
    <col min="30" max="30" width="11.375" style="198" customWidth="1"/>
    <col min="31" max="31" width="9.375" style="198" hidden="1" customWidth="1"/>
    <col min="32" max="32" width="18.875" style="168" customWidth="1"/>
    <col min="33" max="33" width="20.875" style="168" customWidth="1"/>
    <col min="34" max="34" width="19.625" style="168" customWidth="1"/>
    <col min="35" max="35" width="17.875" style="198" customWidth="1"/>
    <col min="36" max="36" width="15.375" style="198" customWidth="1"/>
    <col min="37" max="37" width="16.375" style="198" customWidth="1"/>
    <col min="38" max="38" width="21.375" style="168" customWidth="1"/>
    <col min="39" max="39" width="46.375" style="168" customWidth="1"/>
    <col min="40" max="40" width="47.625" style="168" customWidth="1"/>
    <col min="41" max="41" width="25.625" style="196" customWidth="1"/>
    <col min="42" max="42" width="16.375" style="198" customWidth="1"/>
    <col min="43" max="43" width="18.25" style="198" customWidth="1"/>
    <col min="44" max="44" width="31.375" style="168" customWidth="1"/>
    <col min="45" max="46" width="20.625" style="196" hidden="1" customWidth="1"/>
    <col min="47" max="48" width="27.625" style="168" hidden="1" customWidth="1"/>
    <col min="49" max="50" width="20.625" style="168" hidden="1" customWidth="1"/>
    <col min="51" max="53" width="20.875" style="168" hidden="1" customWidth="1"/>
    <col min="54" max="55" width="20.875" style="196" hidden="1" customWidth="1"/>
    <col min="56" max="57" width="27.625" style="168" hidden="1" customWidth="1"/>
    <col min="58" max="62" width="20.625" style="168" hidden="1" customWidth="1"/>
    <col min="63" max="64" width="20.875" style="168" hidden="1" customWidth="1"/>
    <col min="65" max="66" width="27.625" style="168" hidden="1" customWidth="1"/>
    <col min="67" max="73" width="20.625" style="168" hidden="1" customWidth="1"/>
    <col min="74" max="75" width="27.625" style="168" hidden="1" customWidth="1"/>
    <col min="76" max="80" width="20.625" style="168" hidden="1" customWidth="1"/>
    <col min="81" max="81" width="63.875" style="168" customWidth="1"/>
    <col min="82" max="83" width="31.375" style="168" customWidth="1"/>
    <col min="84" max="84" width="63.875" style="168" customWidth="1"/>
    <col min="85" max="86" width="31.375" style="168" customWidth="1"/>
    <col min="87" max="87" width="63.875" style="168" customWidth="1"/>
    <col min="88" max="89" width="31.375" style="168" customWidth="1"/>
    <col min="90" max="91" width="11.375" style="168" customWidth="1"/>
    <col min="92" max="100" width="11.375" style="168" hidden="1" customWidth="1"/>
    <col min="101" max="103" width="11.375" style="168" customWidth="1"/>
    <col min="104" max="105" width="13.625" style="168" hidden="1" customWidth="1"/>
    <col min="106" max="107" width="11.375" style="168" hidden="1" customWidth="1"/>
    <col min="108" max="108" width="11.375" style="168" customWidth="1"/>
    <col min="109" max="110" width="11.375" style="168"/>
    <col min="111" max="111" width="20.875" style="168" customWidth="1"/>
    <col min="112" max="112" width="21.375" style="168" customWidth="1"/>
    <col min="113" max="118" width="11.375" style="168"/>
    <col min="119" max="125" width="0" style="168" hidden="1" customWidth="1"/>
    <col min="126" max="16384" width="11.375" style="168"/>
  </cols>
  <sheetData>
    <row r="1" spans="1:125" s="167" customFormat="1" ht="26.5" customHeight="1" x14ac:dyDescent="0.25">
      <c r="A1" s="444"/>
      <c r="B1" s="447" t="s">
        <v>685</v>
      </c>
      <c r="C1" s="448"/>
      <c r="D1" s="448"/>
      <c r="E1" s="448"/>
      <c r="F1" s="448"/>
      <c r="G1" s="448"/>
      <c r="H1" s="448"/>
      <c r="I1" s="448"/>
      <c r="J1" s="448"/>
      <c r="K1" s="448"/>
      <c r="L1" s="448"/>
      <c r="M1" s="448"/>
      <c r="N1" s="448"/>
      <c r="O1" s="448"/>
      <c r="P1" s="448"/>
      <c r="Q1" s="448"/>
      <c r="R1" s="448"/>
      <c r="S1" s="448" t="s">
        <v>685</v>
      </c>
      <c r="T1" s="448"/>
      <c r="U1" s="448"/>
      <c r="V1" s="448"/>
      <c r="W1" s="448"/>
      <c r="X1" s="448"/>
      <c r="Y1" s="448"/>
      <c r="Z1" s="448"/>
      <c r="AA1" s="448"/>
      <c r="AB1" s="448"/>
      <c r="AC1" s="448"/>
      <c r="AD1" s="448"/>
      <c r="AE1" s="448"/>
      <c r="AF1" s="448"/>
      <c r="AG1" s="448"/>
      <c r="AH1" s="448"/>
      <c r="AI1" s="448"/>
      <c r="AJ1" s="448"/>
      <c r="AK1" s="448"/>
      <c r="AL1" s="448"/>
      <c r="AM1" s="448"/>
      <c r="AN1" s="448"/>
      <c r="AO1" s="448"/>
      <c r="AP1" s="448"/>
      <c r="AQ1" s="448"/>
      <c r="AR1" s="453"/>
      <c r="AS1" s="166"/>
      <c r="AT1" s="166"/>
      <c r="AU1" s="166"/>
      <c r="AV1" s="166"/>
      <c r="AW1" s="166"/>
      <c r="AX1" s="166"/>
      <c r="AY1" s="166"/>
      <c r="AZ1" s="166"/>
      <c r="BA1" s="166"/>
      <c r="BB1" s="166"/>
      <c r="BC1" s="166"/>
      <c r="BD1" s="166"/>
      <c r="BE1" s="166"/>
      <c r="BF1" s="166"/>
      <c r="BG1" s="166"/>
      <c r="BH1" s="166"/>
      <c r="BI1" s="166"/>
      <c r="BJ1" s="166"/>
      <c r="BK1" s="166"/>
      <c r="BL1" s="166"/>
      <c r="BM1" s="166"/>
      <c r="BN1" s="166"/>
      <c r="BO1" s="166"/>
      <c r="BP1" s="166"/>
      <c r="BQ1" s="166"/>
      <c r="BR1" s="166"/>
      <c r="BS1" s="166"/>
      <c r="BT1" s="166"/>
      <c r="BU1" s="166"/>
      <c r="BV1" s="166"/>
      <c r="BW1" s="166"/>
      <c r="BX1" s="166"/>
      <c r="BY1" s="166"/>
      <c r="BZ1" s="166"/>
      <c r="CA1" s="166"/>
      <c r="CB1" s="166"/>
      <c r="CC1" s="462" t="s">
        <v>685</v>
      </c>
      <c r="CD1" s="463"/>
      <c r="CE1" s="463"/>
      <c r="CF1" s="463"/>
      <c r="CG1" s="463"/>
      <c r="CH1" s="463"/>
      <c r="CI1" s="463"/>
      <c r="CJ1" s="463"/>
      <c r="CK1" s="464"/>
    </row>
    <row r="2" spans="1:125" s="167" customFormat="1" ht="26.5" customHeight="1" x14ac:dyDescent="0.25">
      <c r="A2" s="445"/>
      <c r="B2" s="449"/>
      <c r="C2" s="450"/>
      <c r="D2" s="450"/>
      <c r="E2" s="450"/>
      <c r="F2" s="450"/>
      <c r="G2" s="450"/>
      <c r="H2" s="450"/>
      <c r="I2" s="450"/>
      <c r="J2" s="450"/>
      <c r="K2" s="450"/>
      <c r="L2" s="450"/>
      <c r="M2" s="450"/>
      <c r="N2" s="450"/>
      <c r="O2" s="450"/>
      <c r="P2" s="450"/>
      <c r="Q2" s="450"/>
      <c r="R2" s="450"/>
      <c r="S2" s="450"/>
      <c r="T2" s="450"/>
      <c r="U2" s="450"/>
      <c r="V2" s="450"/>
      <c r="W2" s="450"/>
      <c r="X2" s="450"/>
      <c r="Y2" s="450"/>
      <c r="Z2" s="450"/>
      <c r="AA2" s="450"/>
      <c r="AB2" s="450"/>
      <c r="AC2" s="450"/>
      <c r="AD2" s="450"/>
      <c r="AE2" s="450"/>
      <c r="AF2" s="450"/>
      <c r="AG2" s="450"/>
      <c r="AH2" s="450"/>
      <c r="AI2" s="450"/>
      <c r="AJ2" s="450"/>
      <c r="AK2" s="450"/>
      <c r="AL2" s="450"/>
      <c r="AM2" s="450"/>
      <c r="AN2" s="450"/>
      <c r="AO2" s="450"/>
      <c r="AP2" s="450"/>
      <c r="AQ2" s="450"/>
      <c r="AR2" s="454"/>
      <c r="AS2" s="166"/>
      <c r="AT2" s="166"/>
      <c r="AU2" s="166"/>
      <c r="AV2" s="166"/>
      <c r="AW2" s="166"/>
      <c r="AX2" s="166"/>
      <c r="AY2" s="166"/>
      <c r="AZ2" s="166"/>
      <c r="BA2" s="166"/>
      <c r="BB2" s="166"/>
      <c r="BC2" s="166"/>
      <c r="BD2" s="166"/>
      <c r="BE2" s="166"/>
      <c r="BF2" s="166"/>
      <c r="BG2" s="166"/>
      <c r="BH2" s="166"/>
      <c r="BI2" s="166"/>
      <c r="BJ2" s="166"/>
      <c r="BK2" s="166"/>
      <c r="BL2" s="166"/>
      <c r="BM2" s="166"/>
      <c r="BN2" s="166"/>
      <c r="BO2" s="166"/>
      <c r="BP2" s="166"/>
      <c r="BQ2" s="166"/>
      <c r="BR2" s="166"/>
      <c r="BS2" s="166"/>
      <c r="BT2" s="166"/>
      <c r="BU2" s="166"/>
      <c r="BV2" s="166"/>
      <c r="BW2" s="166"/>
      <c r="BX2" s="166"/>
      <c r="BY2" s="166"/>
      <c r="BZ2" s="166"/>
      <c r="CA2" s="166"/>
      <c r="CB2" s="166"/>
      <c r="CC2" s="465"/>
      <c r="CD2" s="466"/>
      <c r="CE2" s="466"/>
      <c r="CF2" s="466"/>
      <c r="CG2" s="466"/>
      <c r="CH2" s="466"/>
      <c r="CI2" s="466"/>
      <c r="CJ2" s="466"/>
      <c r="CK2" s="467"/>
    </row>
    <row r="3" spans="1:125" ht="30.75" customHeight="1" thickBot="1" x14ac:dyDescent="0.3">
      <c r="A3" s="446"/>
      <c r="B3" s="451"/>
      <c r="C3" s="452"/>
      <c r="D3" s="452"/>
      <c r="E3" s="452"/>
      <c r="F3" s="452"/>
      <c r="G3" s="452"/>
      <c r="H3" s="452"/>
      <c r="I3" s="452"/>
      <c r="J3" s="452"/>
      <c r="K3" s="452"/>
      <c r="L3" s="452"/>
      <c r="M3" s="452"/>
      <c r="N3" s="452"/>
      <c r="O3" s="452"/>
      <c r="P3" s="452"/>
      <c r="Q3" s="452"/>
      <c r="R3" s="452"/>
      <c r="S3" s="452"/>
      <c r="T3" s="452"/>
      <c r="U3" s="452"/>
      <c r="V3" s="452"/>
      <c r="W3" s="452"/>
      <c r="X3" s="452"/>
      <c r="Y3" s="452"/>
      <c r="Z3" s="452"/>
      <c r="AA3" s="452"/>
      <c r="AB3" s="452"/>
      <c r="AC3" s="452"/>
      <c r="AD3" s="452"/>
      <c r="AE3" s="452"/>
      <c r="AF3" s="452"/>
      <c r="AG3" s="452"/>
      <c r="AH3" s="452"/>
      <c r="AI3" s="452"/>
      <c r="AJ3" s="452"/>
      <c r="AK3" s="452"/>
      <c r="AL3" s="452"/>
      <c r="AM3" s="452"/>
      <c r="AN3" s="452"/>
      <c r="AO3" s="452"/>
      <c r="AP3" s="452"/>
      <c r="AQ3" s="452"/>
      <c r="AR3" s="455"/>
      <c r="AS3" s="166"/>
      <c r="AT3" s="166"/>
      <c r="AU3" s="166"/>
      <c r="AV3" s="166"/>
      <c r="AW3" s="166"/>
      <c r="AX3" s="166"/>
      <c r="AY3" s="166"/>
      <c r="AZ3" s="166"/>
      <c r="BA3" s="166"/>
      <c r="BB3" s="166"/>
      <c r="BC3" s="166"/>
      <c r="BD3" s="166"/>
      <c r="BE3" s="166"/>
      <c r="BF3" s="166"/>
      <c r="BG3" s="166"/>
      <c r="BH3" s="166"/>
      <c r="BI3" s="166"/>
      <c r="BJ3" s="166"/>
      <c r="BK3" s="166"/>
      <c r="BL3" s="166"/>
      <c r="BM3" s="166"/>
      <c r="BN3" s="166"/>
      <c r="BO3" s="166"/>
      <c r="BP3" s="166"/>
      <c r="BQ3" s="166"/>
      <c r="BR3" s="166"/>
      <c r="BS3" s="166"/>
      <c r="BT3" s="166"/>
      <c r="BU3" s="166"/>
      <c r="BV3" s="166"/>
      <c r="BW3" s="166"/>
      <c r="BX3" s="166"/>
      <c r="BY3" s="166"/>
      <c r="BZ3" s="166"/>
      <c r="CA3" s="166"/>
      <c r="CB3" s="166"/>
      <c r="CC3" s="468"/>
      <c r="CD3" s="469"/>
      <c r="CE3" s="469"/>
      <c r="CF3" s="469"/>
      <c r="CG3" s="469"/>
      <c r="CH3" s="469"/>
      <c r="CI3" s="469"/>
      <c r="CJ3" s="469"/>
      <c r="CK3" s="470"/>
      <c r="DO3" s="456"/>
      <c r="DP3" s="456"/>
      <c r="DQ3" s="424"/>
      <c r="DR3" s="424"/>
      <c r="DS3" s="424"/>
      <c r="DT3" s="424"/>
      <c r="DU3" s="424"/>
    </row>
    <row r="4" spans="1:125" ht="21.25" customHeight="1" thickBot="1" x14ac:dyDescent="0.3">
      <c r="A4" s="169"/>
      <c r="B4" s="299" t="s">
        <v>648</v>
      </c>
      <c r="C4" s="300">
        <v>2020</v>
      </c>
      <c r="D4" s="301"/>
      <c r="E4" s="299" t="s">
        <v>649</v>
      </c>
      <c r="F4" s="302">
        <v>43861</v>
      </c>
      <c r="G4" s="170"/>
      <c r="H4" s="170"/>
      <c r="I4" s="170"/>
      <c r="J4" s="170"/>
      <c r="K4" s="170"/>
      <c r="L4" s="170"/>
      <c r="M4" s="170"/>
      <c r="N4" s="171"/>
      <c r="O4" s="171"/>
      <c r="P4" s="171"/>
      <c r="Q4" s="172"/>
      <c r="R4" s="172"/>
      <c r="S4" s="172"/>
      <c r="T4" s="172"/>
      <c r="U4" s="172"/>
      <c r="V4" s="172"/>
      <c r="W4" s="172"/>
      <c r="X4" s="172"/>
      <c r="Y4" s="172"/>
      <c r="Z4" s="172"/>
      <c r="AA4" s="172"/>
      <c r="AB4" s="172"/>
      <c r="AC4" s="172"/>
      <c r="AD4" s="172"/>
      <c r="AE4" s="172"/>
      <c r="AF4" s="172"/>
      <c r="AG4" s="172"/>
      <c r="AH4" s="172"/>
      <c r="AI4" s="172"/>
      <c r="AJ4" s="172"/>
      <c r="AK4" s="172"/>
      <c r="AL4" s="172"/>
      <c r="AM4" s="172"/>
      <c r="AN4" s="172"/>
      <c r="AO4" s="173"/>
      <c r="AP4" s="172"/>
      <c r="AQ4" s="172"/>
      <c r="AR4" s="172"/>
      <c r="AS4" s="173"/>
      <c r="AT4" s="173"/>
      <c r="AU4" s="172"/>
      <c r="AV4" s="172"/>
      <c r="AW4" s="172"/>
      <c r="AX4" s="172"/>
      <c r="AY4" s="172"/>
      <c r="AZ4" s="172"/>
      <c r="BA4" s="172"/>
      <c r="BB4" s="169"/>
      <c r="BC4" s="169"/>
      <c r="BD4" s="172"/>
      <c r="BE4" s="172"/>
      <c r="BF4" s="172"/>
      <c r="BG4" s="172"/>
      <c r="BH4" s="172"/>
      <c r="BI4" s="172"/>
      <c r="BJ4" s="172"/>
      <c r="BK4" s="172"/>
      <c r="BL4" s="172"/>
      <c r="BM4" s="172"/>
      <c r="BN4" s="172"/>
      <c r="BO4" s="172"/>
      <c r="BP4" s="172"/>
      <c r="BQ4" s="172"/>
      <c r="BR4" s="172"/>
      <c r="BS4" s="172"/>
      <c r="BT4" s="172"/>
      <c r="BU4" s="172"/>
      <c r="BV4" s="172"/>
      <c r="BW4" s="172"/>
      <c r="BX4" s="172"/>
      <c r="BY4" s="172"/>
      <c r="BZ4" s="172"/>
      <c r="CA4" s="172"/>
      <c r="CB4" s="172"/>
      <c r="CC4" s="172"/>
      <c r="CD4" s="172"/>
      <c r="CE4" s="172"/>
      <c r="CF4" s="172"/>
      <c r="CG4" s="172"/>
      <c r="CH4" s="172"/>
      <c r="CI4" s="172"/>
      <c r="CJ4" s="172"/>
      <c r="CK4" s="172"/>
      <c r="DO4" s="456"/>
      <c r="DP4" s="456"/>
      <c r="DQ4" s="425"/>
      <c r="DR4" s="425"/>
      <c r="DS4" s="425"/>
      <c r="DT4" s="425"/>
      <c r="DU4" s="425"/>
    </row>
    <row r="5" spans="1:125" ht="28.55" customHeight="1" x14ac:dyDescent="0.25">
      <c r="A5" s="431" t="s">
        <v>40</v>
      </c>
      <c r="B5" s="431"/>
      <c r="C5" s="431"/>
      <c r="D5" s="431"/>
      <c r="E5" s="431"/>
      <c r="F5" s="433" t="s">
        <v>41</v>
      </c>
      <c r="G5" s="433"/>
      <c r="H5" s="433"/>
      <c r="I5" s="433"/>
      <c r="J5" s="433"/>
      <c r="K5" s="433"/>
      <c r="L5" s="433"/>
      <c r="M5" s="433"/>
      <c r="N5" s="433"/>
      <c r="O5" s="433"/>
      <c r="P5" s="433"/>
      <c r="Q5" s="433"/>
      <c r="R5" s="433"/>
      <c r="S5" s="433"/>
      <c r="T5" s="433"/>
      <c r="U5" s="433"/>
      <c r="V5" s="433"/>
      <c r="W5" s="433"/>
      <c r="X5" s="433"/>
      <c r="Y5" s="433"/>
      <c r="Z5" s="433"/>
      <c r="AA5" s="433"/>
      <c r="AB5" s="433"/>
      <c r="AC5" s="433"/>
      <c r="AD5" s="433"/>
      <c r="AE5" s="433"/>
      <c r="AF5" s="433"/>
      <c r="AG5" s="433"/>
      <c r="AH5" s="433"/>
      <c r="AI5" s="433"/>
      <c r="AJ5" s="433"/>
      <c r="AK5" s="433"/>
      <c r="AL5" s="435" t="s">
        <v>51</v>
      </c>
      <c r="AM5" s="435"/>
      <c r="AN5" s="435"/>
      <c r="AO5" s="435"/>
      <c r="AP5" s="435"/>
      <c r="AQ5" s="435"/>
      <c r="AR5" s="435"/>
      <c r="AS5" s="169"/>
      <c r="AT5" s="169"/>
      <c r="AU5" s="166"/>
      <c r="AV5" s="166"/>
      <c r="AW5" s="166"/>
      <c r="AX5" s="166"/>
      <c r="AY5" s="166"/>
      <c r="AZ5" s="166"/>
      <c r="BA5" s="166"/>
      <c r="BB5" s="169"/>
      <c r="BC5" s="169"/>
      <c r="BD5" s="166"/>
      <c r="BE5" s="166"/>
      <c r="BF5" s="166"/>
      <c r="BG5" s="166"/>
      <c r="BH5" s="166"/>
      <c r="BI5" s="166"/>
      <c r="BJ5" s="166"/>
      <c r="BK5" s="166"/>
      <c r="BL5" s="166"/>
      <c r="BM5" s="166"/>
      <c r="BN5" s="166"/>
      <c r="BO5" s="166"/>
      <c r="BP5" s="166"/>
      <c r="BQ5" s="166"/>
      <c r="BR5" s="166"/>
      <c r="BS5" s="166"/>
      <c r="BT5" s="166"/>
      <c r="BU5" s="166"/>
      <c r="BV5" s="166"/>
      <c r="BW5" s="166"/>
      <c r="BX5" s="166"/>
      <c r="BY5" s="166"/>
      <c r="BZ5" s="166"/>
      <c r="CA5" s="166"/>
      <c r="CB5" s="166"/>
      <c r="CC5" s="437" t="s">
        <v>231</v>
      </c>
      <c r="CD5" s="438"/>
      <c r="CE5" s="438"/>
      <c r="CF5" s="438"/>
      <c r="CG5" s="438"/>
      <c r="CH5" s="438"/>
      <c r="CI5" s="438"/>
      <c r="CJ5" s="438"/>
      <c r="CK5" s="439"/>
      <c r="DO5" s="456"/>
      <c r="DP5" s="456"/>
      <c r="DQ5" s="174" t="s">
        <v>15</v>
      </c>
      <c r="DR5" s="174" t="s">
        <v>150</v>
      </c>
      <c r="DS5" s="174" t="s">
        <v>150</v>
      </c>
      <c r="DT5" s="174">
        <v>1</v>
      </c>
      <c r="DU5" s="174">
        <v>1</v>
      </c>
    </row>
    <row r="6" spans="1:125" ht="34.5" customHeight="1" x14ac:dyDescent="0.25">
      <c r="A6" s="432"/>
      <c r="B6" s="432"/>
      <c r="C6" s="432"/>
      <c r="D6" s="432"/>
      <c r="E6" s="432"/>
      <c r="F6" s="434"/>
      <c r="G6" s="434"/>
      <c r="H6" s="434"/>
      <c r="I6" s="434"/>
      <c r="J6" s="434"/>
      <c r="K6" s="434"/>
      <c r="L6" s="434"/>
      <c r="M6" s="434"/>
      <c r="N6" s="434"/>
      <c r="O6" s="434"/>
      <c r="P6" s="434"/>
      <c r="Q6" s="434"/>
      <c r="R6" s="434"/>
      <c r="S6" s="434"/>
      <c r="T6" s="434"/>
      <c r="U6" s="434"/>
      <c r="V6" s="434"/>
      <c r="W6" s="434"/>
      <c r="X6" s="434"/>
      <c r="Y6" s="434"/>
      <c r="Z6" s="434"/>
      <c r="AA6" s="434"/>
      <c r="AB6" s="434"/>
      <c r="AC6" s="434"/>
      <c r="AD6" s="434"/>
      <c r="AE6" s="434"/>
      <c r="AF6" s="434"/>
      <c r="AG6" s="434"/>
      <c r="AH6" s="434"/>
      <c r="AI6" s="434"/>
      <c r="AJ6" s="434"/>
      <c r="AK6" s="434"/>
      <c r="AL6" s="436"/>
      <c r="AM6" s="436"/>
      <c r="AN6" s="436"/>
      <c r="AO6" s="436"/>
      <c r="AP6" s="436"/>
      <c r="AQ6" s="436"/>
      <c r="AR6" s="436"/>
      <c r="AS6" s="440" t="s">
        <v>189</v>
      </c>
      <c r="AT6" s="440"/>
      <c r="AU6" s="440"/>
      <c r="AV6" s="440"/>
      <c r="AW6" s="440"/>
      <c r="AX6" s="440"/>
      <c r="AY6" s="440"/>
      <c r="AZ6" s="440"/>
      <c r="BA6" s="440"/>
      <c r="BB6" s="441" t="s">
        <v>192</v>
      </c>
      <c r="BC6" s="442"/>
      <c r="BD6" s="442"/>
      <c r="BE6" s="442"/>
      <c r="BF6" s="442"/>
      <c r="BG6" s="442"/>
      <c r="BH6" s="442"/>
      <c r="BI6" s="442"/>
      <c r="BJ6" s="443"/>
      <c r="BK6" s="441" t="s">
        <v>191</v>
      </c>
      <c r="BL6" s="442"/>
      <c r="BM6" s="442"/>
      <c r="BN6" s="442"/>
      <c r="BO6" s="442"/>
      <c r="BP6" s="442"/>
      <c r="BQ6" s="442"/>
      <c r="BR6" s="442"/>
      <c r="BS6" s="443"/>
      <c r="BT6" s="441" t="s">
        <v>190</v>
      </c>
      <c r="BU6" s="442"/>
      <c r="BV6" s="442"/>
      <c r="BW6" s="442"/>
      <c r="BX6" s="442"/>
      <c r="BY6" s="442"/>
      <c r="BZ6" s="442"/>
      <c r="CA6" s="442"/>
      <c r="CB6" s="443"/>
      <c r="CC6" s="437" t="s">
        <v>232</v>
      </c>
      <c r="CD6" s="438"/>
      <c r="CE6" s="438"/>
      <c r="CF6" s="438"/>
      <c r="CG6" s="438"/>
      <c r="CH6" s="438"/>
      <c r="CI6" s="438"/>
      <c r="CJ6" s="438"/>
      <c r="CK6" s="439"/>
      <c r="DO6" s="456"/>
      <c r="DP6" s="456"/>
      <c r="DQ6" s="174" t="s">
        <v>15</v>
      </c>
      <c r="DR6" s="174" t="s">
        <v>152</v>
      </c>
      <c r="DS6" s="174" t="s">
        <v>150</v>
      </c>
      <c r="DT6" s="174">
        <v>0</v>
      </c>
      <c r="DU6" s="174">
        <v>1</v>
      </c>
    </row>
    <row r="7" spans="1:125" ht="34.5" customHeight="1" x14ac:dyDescent="0.25">
      <c r="A7" s="175"/>
      <c r="B7" s="175"/>
      <c r="C7" s="176"/>
      <c r="D7" s="175"/>
      <c r="E7" s="175"/>
      <c r="F7" s="177"/>
      <c r="G7" s="457" t="s">
        <v>255</v>
      </c>
      <c r="H7" s="457"/>
      <c r="I7" s="457"/>
      <c r="J7" s="457"/>
      <c r="K7" s="177"/>
      <c r="L7" s="177"/>
      <c r="M7" s="177"/>
      <c r="N7" s="177"/>
      <c r="O7" s="177"/>
      <c r="P7" s="177"/>
      <c r="Q7" s="177"/>
      <c r="R7" s="177"/>
      <c r="S7" s="177"/>
      <c r="T7" s="177"/>
      <c r="U7" s="177"/>
      <c r="V7" s="177"/>
      <c r="W7" s="177"/>
      <c r="X7" s="177"/>
      <c r="Y7" s="177"/>
      <c r="Z7" s="177"/>
      <c r="AA7" s="177"/>
      <c r="AB7" s="177"/>
      <c r="AC7" s="177"/>
      <c r="AD7" s="177"/>
      <c r="AE7" s="177"/>
      <c r="AF7" s="177"/>
      <c r="AG7" s="177"/>
      <c r="AH7" s="177"/>
      <c r="AI7" s="177"/>
      <c r="AJ7" s="177"/>
      <c r="AK7" s="177"/>
      <c r="AL7" s="178"/>
      <c r="AM7" s="178"/>
      <c r="AN7" s="178"/>
      <c r="AO7" s="178"/>
      <c r="AP7" s="178"/>
      <c r="AQ7" s="178"/>
      <c r="AR7" s="178"/>
      <c r="AS7" s="179"/>
      <c r="AT7" s="180"/>
      <c r="AU7" s="179"/>
      <c r="AV7" s="181"/>
      <c r="AW7" s="181"/>
      <c r="AX7" s="180"/>
      <c r="AY7" s="179"/>
      <c r="AZ7" s="181"/>
      <c r="BA7" s="180"/>
      <c r="BB7" s="179"/>
      <c r="BC7" s="181"/>
      <c r="BD7" s="181"/>
      <c r="BE7" s="181"/>
      <c r="BF7" s="181"/>
      <c r="BG7" s="181"/>
      <c r="BH7" s="181"/>
      <c r="BI7" s="181"/>
      <c r="BJ7" s="180"/>
      <c r="BK7" s="179"/>
      <c r="BL7" s="181"/>
      <c r="BM7" s="181"/>
      <c r="BN7" s="181"/>
      <c r="BO7" s="181"/>
      <c r="BP7" s="181"/>
      <c r="BQ7" s="181"/>
      <c r="BR7" s="181"/>
      <c r="BS7" s="180"/>
      <c r="BT7" s="179"/>
      <c r="BU7" s="181"/>
      <c r="BV7" s="181"/>
      <c r="BW7" s="181"/>
      <c r="BX7" s="181"/>
      <c r="BY7" s="181"/>
      <c r="BZ7" s="181"/>
      <c r="CA7" s="181"/>
      <c r="CB7" s="180"/>
      <c r="CC7" s="182"/>
      <c r="CD7" s="183"/>
      <c r="CE7" s="184"/>
      <c r="CF7" s="184"/>
      <c r="CG7" s="183"/>
      <c r="CH7" s="184"/>
      <c r="CI7" s="184"/>
      <c r="CJ7" s="183"/>
      <c r="CK7" s="185"/>
      <c r="DO7" s="456"/>
      <c r="DP7" s="456"/>
      <c r="DQ7" s="174"/>
      <c r="DR7" s="174"/>
      <c r="DS7" s="174"/>
      <c r="DT7" s="174"/>
      <c r="DU7" s="174"/>
    </row>
    <row r="8" spans="1:125" ht="33.799999999999997" customHeight="1" x14ac:dyDescent="0.25">
      <c r="A8" s="428" t="s">
        <v>0</v>
      </c>
      <c r="B8" s="428" t="s">
        <v>1</v>
      </c>
      <c r="C8" s="426" t="s">
        <v>237</v>
      </c>
      <c r="D8" s="428" t="s">
        <v>2</v>
      </c>
      <c r="E8" s="428" t="s">
        <v>39</v>
      </c>
      <c r="F8" s="428" t="s">
        <v>250</v>
      </c>
      <c r="G8" s="428" t="s">
        <v>251</v>
      </c>
      <c r="H8" s="428" t="s">
        <v>252</v>
      </c>
      <c r="I8" s="428" t="s">
        <v>253</v>
      </c>
      <c r="J8" s="428" t="s">
        <v>254</v>
      </c>
      <c r="K8" s="428" t="s">
        <v>249</v>
      </c>
      <c r="L8" s="428" t="s">
        <v>46</v>
      </c>
      <c r="M8" s="428" t="s">
        <v>47</v>
      </c>
      <c r="N8" s="428" t="s">
        <v>35</v>
      </c>
      <c r="O8" s="428"/>
      <c r="P8" s="428"/>
      <c r="Q8" s="428" t="s">
        <v>170</v>
      </c>
      <c r="R8" s="428" t="s">
        <v>157</v>
      </c>
      <c r="S8" s="428" t="s">
        <v>176</v>
      </c>
      <c r="T8" s="428" t="s">
        <v>177</v>
      </c>
      <c r="U8" s="428" t="s">
        <v>178</v>
      </c>
      <c r="V8" s="428" t="s">
        <v>179</v>
      </c>
      <c r="W8" s="428" t="s">
        <v>180</v>
      </c>
      <c r="X8" s="428" t="s">
        <v>181</v>
      </c>
      <c r="Y8" s="428" t="s">
        <v>182</v>
      </c>
      <c r="Z8" s="428" t="s">
        <v>28</v>
      </c>
      <c r="AA8" s="428" t="s">
        <v>183</v>
      </c>
      <c r="AB8" s="428" t="s">
        <v>184</v>
      </c>
      <c r="AC8" s="210"/>
      <c r="AD8" s="428" t="s">
        <v>185</v>
      </c>
      <c r="AE8" s="186"/>
      <c r="AF8" s="428" t="s">
        <v>186</v>
      </c>
      <c r="AG8" s="428" t="s">
        <v>187</v>
      </c>
      <c r="AH8" s="428" t="s">
        <v>188</v>
      </c>
      <c r="AI8" s="428" t="s">
        <v>3</v>
      </c>
      <c r="AJ8" s="428"/>
      <c r="AK8" s="428"/>
      <c r="AL8" s="428" t="s">
        <v>48</v>
      </c>
      <c r="AM8" s="428" t="s">
        <v>159</v>
      </c>
      <c r="AN8" s="428" t="s">
        <v>160</v>
      </c>
      <c r="AO8" s="428" t="s">
        <v>161</v>
      </c>
      <c r="AP8" s="428" t="s">
        <v>36</v>
      </c>
      <c r="AQ8" s="428" t="s">
        <v>37</v>
      </c>
      <c r="AR8" s="428" t="s">
        <v>641</v>
      </c>
      <c r="AS8" s="458" t="s">
        <v>49</v>
      </c>
      <c r="AT8" s="459"/>
      <c r="AU8" s="458" t="s">
        <v>166</v>
      </c>
      <c r="AV8" s="460"/>
      <c r="AW8" s="460"/>
      <c r="AX8" s="459"/>
      <c r="AY8" s="458" t="s">
        <v>165</v>
      </c>
      <c r="AZ8" s="460"/>
      <c r="BA8" s="459"/>
      <c r="BB8" s="458" t="s">
        <v>49</v>
      </c>
      <c r="BC8" s="459"/>
      <c r="BD8" s="458" t="s">
        <v>166</v>
      </c>
      <c r="BE8" s="460"/>
      <c r="BF8" s="460"/>
      <c r="BG8" s="459"/>
      <c r="BH8" s="458" t="s">
        <v>165</v>
      </c>
      <c r="BI8" s="460"/>
      <c r="BJ8" s="459"/>
      <c r="BK8" s="458" t="s">
        <v>49</v>
      </c>
      <c r="BL8" s="459"/>
      <c r="BM8" s="458" t="s">
        <v>166</v>
      </c>
      <c r="BN8" s="460"/>
      <c r="BO8" s="460"/>
      <c r="BP8" s="459"/>
      <c r="BQ8" s="458" t="s">
        <v>165</v>
      </c>
      <c r="BR8" s="460"/>
      <c r="BS8" s="459"/>
      <c r="BT8" s="458" t="s">
        <v>49</v>
      </c>
      <c r="BU8" s="459"/>
      <c r="BV8" s="458" t="s">
        <v>166</v>
      </c>
      <c r="BW8" s="460"/>
      <c r="BX8" s="460"/>
      <c r="BY8" s="459"/>
      <c r="BZ8" s="458" t="s">
        <v>165</v>
      </c>
      <c r="CA8" s="460"/>
      <c r="CB8" s="459"/>
      <c r="CC8" s="428" t="s">
        <v>691</v>
      </c>
      <c r="CD8" s="426" t="s">
        <v>230</v>
      </c>
      <c r="CE8" s="428" t="s">
        <v>233</v>
      </c>
      <c r="CF8" s="428" t="s">
        <v>692</v>
      </c>
      <c r="CG8" s="426" t="s">
        <v>230</v>
      </c>
      <c r="CH8" s="428" t="s">
        <v>233</v>
      </c>
      <c r="CI8" s="428" t="s">
        <v>693</v>
      </c>
      <c r="CJ8" s="426" t="s">
        <v>230</v>
      </c>
      <c r="CK8" s="428" t="s">
        <v>233</v>
      </c>
      <c r="DA8" s="429" t="s">
        <v>154</v>
      </c>
      <c r="DB8" s="429"/>
      <c r="DC8" s="429"/>
      <c r="DO8" s="456"/>
      <c r="DP8" s="456"/>
      <c r="DQ8" s="174" t="s">
        <v>15</v>
      </c>
      <c r="DR8" s="174" t="s">
        <v>150</v>
      </c>
      <c r="DS8" s="174" t="s">
        <v>152</v>
      </c>
      <c r="DT8" s="174">
        <v>1</v>
      </c>
      <c r="DU8" s="174">
        <v>0</v>
      </c>
    </row>
    <row r="9" spans="1:125" ht="65.25" customHeight="1" thickBot="1" x14ac:dyDescent="0.3">
      <c r="A9" s="428"/>
      <c r="B9" s="428"/>
      <c r="C9" s="461"/>
      <c r="D9" s="426"/>
      <c r="E9" s="426"/>
      <c r="F9" s="426"/>
      <c r="G9" s="426"/>
      <c r="H9" s="426"/>
      <c r="I9" s="426"/>
      <c r="J9" s="426"/>
      <c r="K9" s="426"/>
      <c r="L9" s="426"/>
      <c r="M9" s="426"/>
      <c r="N9" s="204" t="s">
        <v>4</v>
      </c>
      <c r="O9" s="204" t="s">
        <v>5</v>
      </c>
      <c r="P9" s="204" t="s">
        <v>6</v>
      </c>
      <c r="Q9" s="426"/>
      <c r="R9" s="426"/>
      <c r="S9" s="426"/>
      <c r="T9" s="426" t="s">
        <v>171</v>
      </c>
      <c r="U9" s="426" t="s">
        <v>56</v>
      </c>
      <c r="V9" s="426" t="s">
        <v>172</v>
      </c>
      <c r="W9" s="426" t="s">
        <v>173</v>
      </c>
      <c r="X9" s="426" t="s">
        <v>174</v>
      </c>
      <c r="Y9" s="426" t="s">
        <v>175</v>
      </c>
      <c r="Z9" s="426"/>
      <c r="AA9" s="426"/>
      <c r="AB9" s="426"/>
      <c r="AC9" s="214"/>
      <c r="AD9" s="426"/>
      <c r="AE9" s="204" t="s">
        <v>569</v>
      </c>
      <c r="AF9" s="426"/>
      <c r="AG9" s="426"/>
      <c r="AH9" s="426"/>
      <c r="AI9" s="204" t="s">
        <v>4</v>
      </c>
      <c r="AJ9" s="204" t="s">
        <v>5</v>
      </c>
      <c r="AK9" s="204" t="s">
        <v>6</v>
      </c>
      <c r="AL9" s="426"/>
      <c r="AM9" s="426"/>
      <c r="AN9" s="426"/>
      <c r="AO9" s="426"/>
      <c r="AP9" s="426"/>
      <c r="AQ9" s="426"/>
      <c r="AR9" s="426"/>
      <c r="AS9" s="187" t="s">
        <v>163</v>
      </c>
      <c r="AT9" s="187" t="s">
        <v>50</v>
      </c>
      <c r="AU9" s="187" t="s">
        <v>169</v>
      </c>
      <c r="AV9" s="187" t="s">
        <v>38</v>
      </c>
      <c r="AW9" s="187" t="s">
        <v>164</v>
      </c>
      <c r="AX9" s="187" t="s">
        <v>32</v>
      </c>
      <c r="AY9" s="187" t="s">
        <v>167</v>
      </c>
      <c r="AZ9" s="187" t="s">
        <v>168</v>
      </c>
      <c r="BA9" s="187" t="s">
        <v>34</v>
      </c>
      <c r="BB9" s="187" t="s">
        <v>163</v>
      </c>
      <c r="BC9" s="187" t="s">
        <v>50</v>
      </c>
      <c r="BD9" s="187" t="s">
        <v>169</v>
      </c>
      <c r="BE9" s="187" t="s">
        <v>38</v>
      </c>
      <c r="BF9" s="187" t="s">
        <v>164</v>
      </c>
      <c r="BG9" s="187" t="s">
        <v>32</v>
      </c>
      <c r="BH9" s="187" t="s">
        <v>167</v>
      </c>
      <c r="BI9" s="187" t="s">
        <v>168</v>
      </c>
      <c r="BJ9" s="187" t="s">
        <v>34</v>
      </c>
      <c r="BK9" s="187" t="s">
        <v>163</v>
      </c>
      <c r="BL9" s="187" t="s">
        <v>50</v>
      </c>
      <c r="BM9" s="187" t="s">
        <v>169</v>
      </c>
      <c r="BN9" s="187" t="s">
        <v>38</v>
      </c>
      <c r="BO9" s="187" t="s">
        <v>164</v>
      </c>
      <c r="BP9" s="187" t="s">
        <v>32</v>
      </c>
      <c r="BQ9" s="187" t="s">
        <v>167</v>
      </c>
      <c r="BR9" s="187" t="s">
        <v>168</v>
      </c>
      <c r="BS9" s="187" t="s">
        <v>34</v>
      </c>
      <c r="BT9" s="187" t="s">
        <v>163</v>
      </c>
      <c r="BU9" s="187" t="s">
        <v>50</v>
      </c>
      <c r="BV9" s="187" t="s">
        <v>169</v>
      </c>
      <c r="BW9" s="187" t="s">
        <v>38</v>
      </c>
      <c r="BX9" s="187" t="s">
        <v>164</v>
      </c>
      <c r="BY9" s="187" t="s">
        <v>32</v>
      </c>
      <c r="BZ9" s="187" t="s">
        <v>167</v>
      </c>
      <c r="CA9" s="187" t="s">
        <v>168</v>
      </c>
      <c r="CB9" s="187" t="s">
        <v>34</v>
      </c>
      <c r="CC9" s="426"/>
      <c r="CD9" s="427"/>
      <c r="CE9" s="426"/>
      <c r="CF9" s="426"/>
      <c r="CG9" s="427"/>
      <c r="CH9" s="426"/>
      <c r="CI9" s="426"/>
      <c r="CJ9" s="427"/>
      <c r="CK9" s="426"/>
      <c r="CU9" s="188" t="s">
        <v>138</v>
      </c>
      <c r="CV9" s="188" t="s">
        <v>139</v>
      </c>
      <c r="CZ9" s="188" t="s">
        <v>138</v>
      </c>
      <c r="DA9" s="188" t="s">
        <v>138</v>
      </c>
      <c r="DB9" s="188" t="s">
        <v>139</v>
      </c>
      <c r="DC9" s="188" t="s">
        <v>139</v>
      </c>
      <c r="DO9" s="189"/>
      <c r="DP9" s="189"/>
      <c r="DQ9" s="190" t="s">
        <v>142</v>
      </c>
      <c r="DR9" s="190" t="s">
        <v>153</v>
      </c>
      <c r="DS9" s="190" t="s">
        <v>153</v>
      </c>
      <c r="DT9" s="189"/>
      <c r="DU9" s="189"/>
    </row>
    <row r="10" spans="1:125" s="196" customFormat="1" ht="74.25" hidden="1" customHeight="1" thickBot="1" x14ac:dyDescent="0.3">
      <c r="A10" s="410" t="s">
        <v>53</v>
      </c>
      <c r="B10" s="410" t="s">
        <v>194</v>
      </c>
      <c r="C10" s="415" t="s">
        <v>240</v>
      </c>
      <c r="D10" s="417" t="s">
        <v>217</v>
      </c>
      <c r="E10" s="420" t="s">
        <v>609</v>
      </c>
      <c r="F10" s="383" t="s">
        <v>610</v>
      </c>
      <c r="G10" s="383"/>
      <c r="H10" s="383"/>
      <c r="I10" s="383"/>
      <c r="J10" s="383"/>
      <c r="K10" s="411" t="s">
        <v>601</v>
      </c>
      <c r="L10" s="423" t="s">
        <v>614</v>
      </c>
      <c r="M10" s="423" t="s">
        <v>615</v>
      </c>
      <c r="N10" s="411" t="s">
        <v>9</v>
      </c>
      <c r="O10" s="411" t="s">
        <v>14</v>
      </c>
      <c r="P10" s="387" t="str">
        <f>INDEX(Validacion!$C$15:$G$19,'Evaluación - SDAE '!CU10:CU12,'Evaluación - SDAE '!CV10:CV12)</f>
        <v>Extrema</v>
      </c>
      <c r="Q10" s="215" t="s">
        <v>604</v>
      </c>
      <c r="R10" s="241" t="s">
        <v>158</v>
      </c>
      <c r="S10" s="241" t="s">
        <v>65</v>
      </c>
      <c r="T10" s="241" t="s">
        <v>59</v>
      </c>
      <c r="U10" s="241" t="s">
        <v>60</v>
      </c>
      <c r="V10" s="241" t="s">
        <v>73</v>
      </c>
      <c r="W10" s="241" t="s">
        <v>74</v>
      </c>
      <c r="X10" s="241" t="s">
        <v>75</v>
      </c>
      <c r="Y10" s="241" t="s">
        <v>63</v>
      </c>
      <c r="Z10" s="255">
        <f t="shared" ref="Z10:Z12" si="0">IF(S10="Asignado",15,0)+IF(T10="Adecuado",15,0)+IF(U10="Oportuna",15,0)+IF(V10="Prevenir",15,IF(V10="Detectar",10,0))+IF(W10="Confiable",15,0)+IF(X10="Se investigan y resuelven oportunamente",15,0)+IF(Y10="Completa",10,IF(Y10="Incompleta",5,0))</f>
        <v>55</v>
      </c>
      <c r="AA10" s="257" t="str">
        <f t="shared" ref="AA10:AA12" si="1">IF(Z10&gt;=96,"Fuerte",IF(OR(Z10=95,Z10&gt;=86),"Moderado","Débil"))</f>
        <v>Débil</v>
      </c>
      <c r="AB10" s="258" t="s">
        <v>133</v>
      </c>
      <c r="AC10" s="250">
        <f t="shared" ref="AC10:AC12" si="2">IF(AA10="Fuerte",100,IF(AA10="Moderado",50,0))+IF(AB10="Fuerte",100,IF(AB10="Moderado",50,0))</f>
        <v>0</v>
      </c>
      <c r="AD10" s="251" t="str">
        <f t="shared" ref="AD10:AD12" si="3">IF(AND(AA10="Moderado",AB10="Moderado",AC10=100),"Moderado",IF(AC10=200,"Fuerte",IF(OR(AC10=150,),"Moderado","Débil")))</f>
        <v>Débil</v>
      </c>
      <c r="AE10" s="402">
        <f>(IF(AD10="Fuerte",100,IF(AD10="Moderado",50,0))+IF(AD11="Fuerte",100,IF(AD11="Moderado",50,0))+(IF(AD12="Fuerte",100,IF(AD12="Moderado",50,0)))/3)</f>
        <v>100</v>
      </c>
      <c r="AF10" s="405" t="str">
        <f>IF(AE10&gt;=100,"Fuerte",IF(OR(AE10=99,AE10&gt;=50),"Moderado","Débil"))</f>
        <v>Fuerte</v>
      </c>
      <c r="AG10" s="408" t="s">
        <v>151</v>
      </c>
      <c r="AH10" s="408" t="s">
        <v>152</v>
      </c>
      <c r="AI10" s="387" t="s">
        <v>8</v>
      </c>
      <c r="AJ10" s="387" t="s">
        <v>14</v>
      </c>
      <c r="AK10" s="387" t="str">
        <f>INDEX(Validacion!$C$15:$G$19,'Evaluación - SDAE '!CZ10:CZ12,'Evaluación - SDAE '!DB10:DB12)</f>
        <v>Extrema</v>
      </c>
      <c r="AL10" s="390"/>
      <c r="AM10" s="191"/>
      <c r="AN10" s="191"/>
      <c r="AO10" s="256"/>
      <c r="AP10" s="84"/>
      <c r="AQ10" s="84"/>
      <c r="AR10" s="256"/>
      <c r="AS10" s="192"/>
      <c r="AT10" s="192"/>
      <c r="AU10" s="256"/>
      <c r="AV10" s="256"/>
      <c r="AW10" s="256"/>
      <c r="AX10" s="212"/>
      <c r="AY10" s="256"/>
      <c r="AZ10" s="256"/>
      <c r="BA10" s="256"/>
      <c r="BB10" s="192"/>
      <c r="BC10" s="192"/>
      <c r="BD10" s="191"/>
      <c r="BE10" s="191"/>
      <c r="BF10" s="255"/>
      <c r="BG10" s="213"/>
      <c r="BH10" s="191"/>
      <c r="BI10" s="191"/>
      <c r="BJ10" s="199"/>
      <c r="BK10" s="192"/>
      <c r="BL10" s="192"/>
      <c r="BM10" s="191"/>
      <c r="BN10" s="191"/>
      <c r="BO10" s="255"/>
      <c r="BP10" s="213"/>
      <c r="BQ10" s="191"/>
      <c r="BR10" s="191"/>
      <c r="BS10" s="199"/>
      <c r="BT10" s="195"/>
      <c r="BU10" s="195"/>
      <c r="BV10" s="195"/>
      <c r="BW10" s="195"/>
      <c r="BX10" s="195"/>
      <c r="BY10" s="195"/>
      <c r="BZ10" s="195"/>
      <c r="CA10" s="195"/>
      <c r="CB10" s="195"/>
      <c r="CC10" s="256"/>
      <c r="CD10" s="256"/>
      <c r="CE10" s="256"/>
      <c r="CF10" s="256"/>
      <c r="CG10" s="256"/>
      <c r="CH10" s="256"/>
      <c r="CI10" s="256"/>
      <c r="CJ10" s="256"/>
      <c r="CK10" s="256"/>
      <c r="CU10" s="383">
        <f>VLOOKUP(N10,Validacion!$I$15:$M$19,2,FALSE)</f>
        <v>3</v>
      </c>
      <c r="CV10" s="383">
        <f>VLOOKUP(O10,Validacion!$I$23:$J$27,2,FALSE)</f>
        <v>4</v>
      </c>
      <c r="CZ10" s="383">
        <f>VLOOKUP($AI10,Validacion!$I$15:$M$19,2,FALSE)</f>
        <v>4</v>
      </c>
      <c r="DA10" s="411"/>
      <c r="DB10" s="383">
        <f>VLOOKUP($AJ10,Validacion!$I$23:$J$27,2,FALSE)</f>
        <v>4</v>
      </c>
      <c r="DC10" s="411"/>
    </row>
    <row r="11" spans="1:125" s="196" customFormat="1" ht="74.25" hidden="1" customHeight="1" thickBot="1" x14ac:dyDescent="0.3">
      <c r="A11" s="410"/>
      <c r="B11" s="410"/>
      <c r="C11" s="416"/>
      <c r="D11" s="418"/>
      <c r="E11" s="410"/>
      <c r="F11" s="384"/>
      <c r="G11" s="384"/>
      <c r="H11" s="384"/>
      <c r="I11" s="384"/>
      <c r="J11" s="384"/>
      <c r="K11" s="411"/>
      <c r="L11" s="423"/>
      <c r="M11" s="423"/>
      <c r="N11" s="411"/>
      <c r="O11" s="411"/>
      <c r="P11" s="387"/>
      <c r="Q11" s="215" t="s">
        <v>605</v>
      </c>
      <c r="R11" s="241" t="s">
        <v>158</v>
      </c>
      <c r="S11" s="241" t="s">
        <v>58</v>
      </c>
      <c r="T11" s="241" t="s">
        <v>59</v>
      </c>
      <c r="U11" s="241" t="s">
        <v>60</v>
      </c>
      <c r="V11" s="241" t="s">
        <v>61</v>
      </c>
      <c r="W11" s="241" t="s">
        <v>62</v>
      </c>
      <c r="X11" s="241" t="s">
        <v>75</v>
      </c>
      <c r="Y11" s="241" t="s">
        <v>63</v>
      </c>
      <c r="Z11" s="255">
        <f t="shared" si="0"/>
        <v>100</v>
      </c>
      <c r="AA11" s="257" t="str">
        <f t="shared" si="1"/>
        <v>Fuerte</v>
      </c>
      <c r="AB11" s="258" t="s">
        <v>141</v>
      </c>
      <c r="AC11" s="250">
        <f t="shared" si="2"/>
        <v>200</v>
      </c>
      <c r="AD11" s="251" t="str">
        <f t="shared" si="3"/>
        <v>Fuerte</v>
      </c>
      <c r="AE11" s="402"/>
      <c r="AF11" s="405"/>
      <c r="AG11" s="408"/>
      <c r="AH11" s="408"/>
      <c r="AI11" s="387"/>
      <c r="AJ11" s="387"/>
      <c r="AK11" s="387"/>
      <c r="AL11" s="390"/>
      <c r="AM11" s="191"/>
      <c r="AN11" s="191"/>
      <c r="AO11" s="256"/>
      <c r="AP11" s="84"/>
      <c r="AQ11" s="84"/>
      <c r="AR11" s="256"/>
      <c r="AS11" s="192"/>
      <c r="AT11" s="192"/>
      <c r="AU11" s="256"/>
      <c r="AV11" s="256"/>
      <c r="AW11" s="256"/>
      <c r="AX11" s="212"/>
      <c r="AY11" s="256"/>
      <c r="AZ11" s="256"/>
      <c r="BA11" s="256"/>
      <c r="BB11" s="192"/>
      <c r="BC11" s="192"/>
      <c r="BD11" s="191"/>
      <c r="BE11" s="191"/>
      <c r="BF11" s="255"/>
      <c r="BG11" s="213"/>
      <c r="BH11" s="191"/>
      <c r="BI11" s="191"/>
      <c r="BJ11" s="199"/>
      <c r="BK11" s="192"/>
      <c r="BL11" s="192"/>
      <c r="BM11" s="191"/>
      <c r="BN11" s="191"/>
      <c r="BO11" s="255"/>
      <c r="BP11" s="213"/>
      <c r="BQ11" s="191"/>
      <c r="BR11" s="191"/>
      <c r="BS11" s="199"/>
      <c r="BT11" s="195"/>
      <c r="BU11" s="195"/>
      <c r="BV11" s="195"/>
      <c r="BW11" s="195"/>
      <c r="BX11" s="195"/>
      <c r="BY11" s="195"/>
      <c r="BZ11" s="195"/>
      <c r="CA11" s="195"/>
      <c r="CB11" s="195"/>
      <c r="CC11" s="256"/>
      <c r="CD11" s="256"/>
      <c r="CE11" s="256"/>
      <c r="CF11" s="256"/>
      <c r="CG11" s="256"/>
      <c r="CH11" s="256"/>
      <c r="CI11" s="256"/>
      <c r="CJ11" s="256"/>
      <c r="CK11" s="256"/>
      <c r="CU11" s="384"/>
      <c r="CV11" s="384"/>
      <c r="CZ11" s="384"/>
      <c r="DA11" s="411"/>
      <c r="DB11" s="384"/>
      <c r="DC11" s="411"/>
    </row>
    <row r="12" spans="1:125" s="196" customFormat="1" ht="160.30000000000001" hidden="1" customHeight="1" thickBot="1" x14ac:dyDescent="0.3">
      <c r="A12" s="414"/>
      <c r="B12" s="414"/>
      <c r="C12" s="416"/>
      <c r="D12" s="419"/>
      <c r="E12" s="414"/>
      <c r="F12" s="422"/>
      <c r="G12" s="422"/>
      <c r="H12" s="422"/>
      <c r="I12" s="422"/>
      <c r="J12" s="422"/>
      <c r="K12" s="411"/>
      <c r="L12" s="423"/>
      <c r="M12" s="423"/>
      <c r="N12" s="411"/>
      <c r="O12" s="411"/>
      <c r="P12" s="387"/>
      <c r="Q12" s="215" t="s">
        <v>607</v>
      </c>
      <c r="R12" s="241" t="s">
        <v>223</v>
      </c>
      <c r="S12" s="241" t="s">
        <v>65</v>
      </c>
      <c r="T12" s="241" t="s">
        <v>59</v>
      </c>
      <c r="U12" s="241" t="s">
        <v>60</v>
      </c>
      <c r="V12" s="241" t="s">
        <v>72</v>
      </c>
      <c r="W12" s="241" t="s">
        <v>62</v>
      </c>
      <c r="X12" s="241" t="s">
        <v>75</v>
      </c>
      <c r="Y12" s="241" t="s">
        <v>63</v>
      </c>
      <c r="Z12" s="255">
        <f t="shared" si="0"/>
        <v>80</v>
      </c>
      <c r="AA12" s="257" t="str">
        <f t="shared" si="1"/>
        <v>Débil</v>
      </c>
      <c r="AB12" s="258" t="s">
        <v>15</v>
      </c>
      <c r="AC12" s="250">
        <f t="shared" si="2"/>
        <v>50</v>
      </c>
      <c r="AD12" s="251" t="str">
        <f t="shared" si="3"/>
        <v>Débil</v>
      </c>
      <c r="AE12" s="402"/>
      <c r="AF12" s="405"/>
      <c r="AG12" s="408"/>
      <c r="AH12" s="408"/>
      <c r="AI12" s="387"/>
      <c r="AJ12" s="387"/>
      <c r="AK12" s="387"/>
      <c r="AL12" s="390"/>
      <c r="AM12" s="191"/>
      <c r="AN12" s="191"/>
      <c r="AO12" s="256"/>
      <c r="AP12" s="84"/>
      <c r="AQ12" s="84"/>
      <c r="AR12" s="256"/>
      <c r="AS12" s="192"/>
      <c r="AT12" s="192"/>
      <c r="AU12" s="256"/>
      <c r="AV12" s="256"/>
      <c r="AW12" s="256"/>
      <c r="AX12" s="212"/>
      <c r="AY12" s="256"/>
      <c r="AZ12" s="256"/>
      <c r="BA12" s="256"/>
      <c r="BB12" s="192"/>
      <c r="BC12" s="192"/>
      <c r="BD12" s="191"/>
      <c r="BE12" s="191"/>
      <c r="BF12" s="255"/>
      <c r="BG12" s="213"/>
      <c r="BH12" s="191"/>
      <c r="BI12" s="191"/>
      <c r="BJ12" s="199"/>
      <c r="BK12" s="192"/>
      <c r="BL12" s="192"/>
      <c r="BM12" s="191"/>
      <c r="BN12" s="191"/>
      <c r="BO12" s="255"/>
      <c r="BP12" s="213"/>
      <c r="BQ12" s="191"/>
      <c r="BR12" s="191"/>
      <c r="BS12" s="199"/>
      <c r="BT12" s="195"/>
      <c r="BU12" s="195"/>
      <c r="BV12" s="195"/>
      <c r="BW12" s="195"/>
      <c r="BX12" s="195"/>
      <c r="BY12" s="195"/>
      <c r="BZ12" s="195"/>
      <c r="CA12" s="195"/>
      <c r="CB12" s="195"/>
      <c r="CC12" s="256"/>
      <c r="CD12" s="256"/>
      <c r="CE12" s="256"/>
      <c r="CF12" s="256"/>
      <c r="CG12" s="256"/>
      <c r="CH12" s="256"/>
      <c r="CI12" s="256"/>
      <c r="CJ12" s="256"/>
      <c r="CK12" s="256"/>
      <c r="CU12" s="384"/>
      <c r="CV12" s="384"/>
      <c r="CZ12" s="384"/>
      <c r="DA12" s="411"/>
      <c r="DB12" s="384"/>
      <c r="DC12" s="411"/>
    </row>
    <row r="13" spans="1:125" s="196" customFormat="1" ht="74.25" hidden="1" customHeight="1" thickBot="1" x14ac:dyDescent="0.3">
      <c r="A13" s="410" t="s">
        <v>53</v>
      </c>
      <c r="B13" s="410" t="s">
        <v>194</v>
      </c>
      <c r="C13" s="415" t="s">
        <v>240</v>
      </c>
      <c r="D13" s="417" t="s">
        <v>217</v>
      </c>
      <c r="E13" s="420" t="s">
        <v>609</v>
      </c>
      <c r="F13" s="383" t="s">
        <v>611</v>
      </c>
      <c r="G13" s="383"/>
      <c r="H13" s="383"/>
      <c r="I13" s="383"/>
      <c r="J13" s="383"/>
      <c r="K13" s="411" t="s">
        <v>602</v>
      </c>
      <c r="L13" s="423" t="s">
        <v>616</v>
      </c>
      <c r="M13" s="423" t="s">
        <v>617</v>
      </c>
      <c r="N13" s="411" t="s">
        <v>9</v>
      </c>
      <c r="O13" s="411" t="s">
        <v>14</v>
      </c>
      <c r="P13" s="387" t="str">
        <f>INDEX(Validacion!$C$15:$G$19,'Evaluación - SDAE '!CU13:CU15,'Evaluación - SDAE '!CV13:CV15)</f>
        <v>Extrema</v>
      </c>
      <c r="Q13" s="215" t="s">
        <v>603</v>
      </c>
      <c r="R13" s="241" t="s">
        <v>158</v>
      </c>
      <c r="S13" s="241" t="s">
        <v>65</v>
      </c>
      <c r="T13" s="241" t="s">
        <v>59</v>
      </c>
      <c r="U13" s="241" t="s">
        <v>60</v>
      </c>
      <c r="V13" s="241" t="s">
        <v>73</v>
      </c>
      <c r="W13" s="241" t="s">
        <v>74</v>
      </c>
      <c r="X13" s="241" t="s">
        <v>75</v>
      </c>
      <c r="Y13" s="241" t="s">
        <v>63</v>
      </c>
      <c r="Z13" s="255">
        <f t="shared" ref="Z13:Z15" si="4">IF(S13="Asignado",15,0)+IF(T13="Adecuado",15,0)+IF(U13="Oportuna",15,0)+IF(V13="Prevenir",15,IF(V13="Detectar",10,0))+IF(W13="Confiable",15,0)+IF(X13="Se investigan y resuelven oportunamente",15,0)+IF(Y13="Completa",10,IF(Y13="Incompleta",5,0))</f>
        <v>55</v>
      </c>
      <c r="AA13" s="257" t="str">
        <f t="shared" ref="AA13:AA15" si="5">IF(Z13&gt;=96,"Fuerte",IF(OR(Z13=95,Z13&gt;=86),"Moderado","Débil"))</f>
        <v>Débil</v>
      </c>
      <c r="AB13" s="258" t="s">
        <v>133</v>
      </c>
      <c r="AC13" s="250">
        <f t="shared" ref="AC13:AC15" si="6">IF(AA13="Fuerte",100,IF(AA13="Moderado",50,0))+IF(AB13="Fuerte",100,IF(AB13="Moderado",50,0))</f>
        <v>0</v>
      </c>
      <c r="AD13" s="251" t="str">
        <f t="shared" ref="AD13:AD15" si="7">IF(AND(AA13="Moderado",AB13="Moderado",AC13=100),"Moderado",IF(AC13=200,"Fuerte",IF(OR(AC13=150,),"Moderado","Débil")))</f>
        <v>Débil</v>
      </c>
      <c r="AE13" s="402">
        <f>(IF(AD13="Fuerte",100,IF(AD13="Moderado",50,0))+IF(AD14="Fuerte",100,IF(AD14="Moderado",50,0))+(IF(AD15="Fuerte",100,IF(AD15="Moderado",50,0)))/3)</f>
        <v>100</v>
      </c>
      <c r="AF13" s="405" t="str">
        <f>IF(AE13&gt;=100,"Fuerte",IF(OR(AE13=99,AE13&gt;=50),"Moderado","Débil"))</f>
        <v>Fuerte</v>
      </c>
      <c r="AG13" s="408" t="s">
        <v>151</v>
      </c>
      <c r="AH13" s="408" t="s">
        <v>152</v>
      </c>
      <c r="AI13" s="387" t="s">
        <v>8</v>
      </c>
      <c r="AJ13" s="387" t="s">
        <v>14</v>
      </c>
      <c r="AK13" s="387" t="str">
        <f>INDEX(Validacion!$C$15:$G$19,'Evaluación - SDAE '!CZ13:CZ15,'Evaluación - SDAE '!DB13:DB15)</f>
        <v>Extrema</v>
      </c>
      <c r="AL13" s="390"/>
      <c r="AM13" s="191"/>
      <c r="AN13" s="191"/>
      <c r="AO13" s="256"/>
      <c r="AP13" s="84"/>
      <c r="AQ13" s="84"/>
      <c r="AR13" s="256"/>
      <c r="AS13" s="192"/>
      <c r="AT13" s="192"/>
      <c r="AU13" s="256"/>
      <c r="AV13" s="256"/>
      <c r="AW13" s="256"/>
      <c r="AX13" s="212"/>
      <c r="AY13" s="256"/>
      <c r="AZ13" s="256"/>
      <c r="BA13" s="256"/>
      <c r="BB13" s="192"/>
      <c r="BC13" s="192"/>
      <c r="BD13" s="191"/>
      <c r="BE13" s="191"/>
      <c r="BF13" s="255"/>
      <c r="BG13" s="213"/>
      <c r="BH13" s="191"/>
      <c r="BI13" s="191"/>
      <c r="BJ13" s="199"/>
      <c r="BK13" s="192"/>
      <c r="BL13" s="192"/>
      <c r="BM13" s="191"/>
      <c r="BN13" s="191"/>
      <c r="BO13" s="255"/>
      <c r="BP13" s="213"/>
      <c r="BQ13" s="191"/>
      <c r="BR13" s="191"/>
      <c r="BS13" s="199"/>
      <c r="BT13" s="195"/>
      <c r="BU13" s="195"/>
      <c r="BV13" s="195"/>
      <c r="BW13" s="195"/>
      <c r="BX13" s="195"/>
      <c r="BY13" s="195"/>
      <c r="BZ13" s="195"/>
      <c r="CA13" s="195"/>
      <c r="CB13" s="195"/>
      <c r="CC13" s="256"/>
      <c r="CD13" s="256"/>
      <c r="CE13" s="256"/>
      <c r="CF13" s="256"/>
      <c r="CG13" s="256"/>
      <c r="CH13" s="256"/>
      <c r="CI13" s="256"/>
      <c r="CJ13" s="256"/>
      <c r="CK13" s="256"/>
      <c r="CU13" s="383">
        <f>VLOOKUP(N13,Validacion!$I$15:$M$19,2,FALSE)</f>
        <v>3</v>
      </c>
      <c r="CV13" s="383">
        <f>VLOOKUP(O13,Validacion!$I$23:$J$27,2,FALSE)</f>
        <v>4</v>
      </c>
      <c r="CZ13" s="383">
        <f>VLOOKUP($AI13,Validacion!$I$15:$M$19,2,FALSE)</f>
        <v>4</v>
      </c>
      <c r="DA13" s="411"/>
      <c r="DB13" s="383">
        <f>VLOOKUP($AJ13,Validacion!$I$23:$J$27,2,FALSE)</f>
        <v>4</v>
      </c>
      <c r="DC13" s="411"/>
    </row>
    <row r="14" spans="1:125" s="196" customFormat="1" ht="115.5" hidden="1" customHeight="1" thickBot="1" x14ac:dyDescent="0.3">
      <c r="A14" s="410"/>
      <c r="B14" s="410"/>
      <c r="C14" s="416"/>
      <c r="D14" s="418"/>
      <c r="E14" s="410"/>
      <c r="F14" s="384"/>
      <c r="G14" s="384"/>
      <c r="H14" s="384"/>
      <c r="I14" s="384"/>
      <c r="J14" s="384"/>
      <c r="K14" s="411"/>
      <c r="L14" s="423"/>
      <c r="M14" s="423"/>
      <c r="N14" s="411"/>
      <c r="O14" s="411"/>
      <c r="P14" s="387"/>
      <c r="Q14" s="274" t="s">
        <v>608</v>
      </c>
      <c r="R14" s="241" t="s">
        <v>158</v>
      </c>
      <c r="S14" s="241" t="s">
        <v>58</v>
      </c>
      <c r="T14" s="241" t="s">
        <v>59</v>
      </c>
      <c r="U14" s="241" t="s">
        <v>60</v>
      </c>
      <c r="V14" s="241" t="s">
        <v>61</v>
      </c>
      <c r="W14" s="241" t="s">
        <v>62</v>
      </c>
      <c r="X14" s="241" t="s">
        <v>75</v>
      </c>
      <c r="Y14" s="241" t="s">
        <v>63</v>
      </c>
      <c r="Z14" s="255">
        <f t="shared" si="4"/>
        <v>100</v>
      </c>
      <c r="AA14" s="257" t="str">
        <f t="shared" si="5"/>
        <v>Fuerte</v>
      </c>
      <c r="AB14" s="258" t="s">
        <v>141</v>
      </c>
      <c r="AC14" s="250">
        <f t="shared" si="6"/>
        <v>200</v>
      </c>
      <c r="AD14" s="251" t="str">
        <f t="shared" si="7"/>
        <v>Fuerte</v>
      </c>
      <c r="AE14" s="402"/>
      <c r="AF14" s="405"/>
      <c r="AG14" s="408"/>
      <c r="AH14" s="408"/>
      <c r="AI14" s="387"/>
      <c r="AJ14" s="387"/>
      <c r="AK14" s="387"/>
      <c r="AL14" s="390"/>
      <c r="AM14" s="191"/>
      <c r="AN14" s="191"/>
      <c r="AO14" s="256"/>
      <c r="AP14" s="84"/>
      <c r="AQ14" s="84"/>
      <c r="AR14" s="256"/>
      <c r="AS14" s="192"/>
      <c r="AT14" s="192"/>
      <c r="AU14" s="256"/>
      <c r="AV14" s="256"/>
      <c r="AW14" s="256"/>
      <c r="AX14" s="212"/>
      <c r="AY14" s="256"/>
      <c r="AZ14" s="256"/>
      <c r="BA14" s="256"/>
      <c r="BB14" s="192"/>
      <c r="BC14" s="192"/>
      <c r="BD14" s="191"/>
      <c r="BE14" s="191"/>
      <c r="BF14" s="255"/>
      <c r="BG14" s="213"/>
      <c r="BH14" s="191"/>
      <c r="BI14" s="191"/>
      <c r="BJ14" s="199"/>
      <c r="BK14" s="192"/>
      <c r="BL14" s="192"/>
      <c r="BM14" s="191"/>
      <c r="BN14" s="191"/>
      <c r="BO14" s="255"/>
      <c r="BP14" s="213"/>
      <c r="BQ14" s="191"/>
      <c r="BR14" s="191"/>
      <c r="BS14" s="199"/>
      <c r="BT14" s="195"/>
      <c r="BU14" s="195"/>
      <c r="BV14" s="195"/>
      <c r="BW14" s="195"/>
      <c r="BX14" s="195"/>
      <c r="BY14" s="195"/>
      <c r="BZ14" s="195"/>
      <c r="CA14" s="195"/>
      <c r="CB14" s="195"/>
      <c r="CC14" s="256"/>
      <c r="CD14" s="256"/>
      <c r="CE14" s="256"/>
      <c r="CF14" s="256"/>
      <c r="CG14" s="256"/>
      <c r="CH14" s="256"/>
      <c r="CI14" s="256"/>
      <c r="CJ14" s="256"/>
      <c r="CK14" s="256"/>
      <c r="CU14" s="384"/>
      <c r="CV14" s="384"/>
      <c r="CZ14" s="384"/>
      <c r="DA14" s="411"/>
      <c r="DB14" s="384"/>
      <c r="DC14" s="411"/>
    </row>
    <row r="15" spans="1:125" s="196" customFormat="1" ht="160.30000000000001" hidden="1" customHeight="1" thickBot="1" x14ac:dyDescent="0.3">
      <c r="A15" s="414"/>
      <c r="B15" s="414"/>
      <c r="C15" s="416"/>
      <c r="D15" s="419"/>
      <c r="E15" s="414"/>
      <c r="F15" s="422"/>
      <c r="G15" s="422"/>
      <c r="H15" s="422"/>
      <c r="I15" s="422"/>
      <c r="J15" s="422"/>
      <c r="K15" s="411"/>
      <c r="L15" s="423"/>
      <c r="M15" s="423"/>
      <c r="N15" s="411"/>
      <c r="O15" s="411"/>
      <c r="P15" s="387"/>
      <c r="Q15" s="215"/>
      <c r="R15" s="241" t="s">
        <v>223</v>
      </c>
      <c r="S15" s="241" t="s">
        <v>65</v>
      </c>
      <c r="T15" s="241" t="s">
        <v>59</v>
      </c>
      <c r="U15" s="241" t="s">
        <v>60</v>
      </c>
      <c r="V15" s="241" t="s">
        <v>72</v>
      </c>
      <c r="W15" s="241" t="s">
        <v>62</v>
      </c>
      <c r="X15" s="241" t="s">
        <v>75</v>
      </c>
      <c r="Y15" s="241" t="s">
        <v>63</v>
      </c>
      <c r="Z15" s="255">
        <f t="shared" si="4"/>
        <v>80</v>
      </c>
      <c r="AA15" s="257" t="str">
        <f t="shared" si="5"/>
        <v>Débil</v>
      </c>
      <c r="AB15" s="258" t="s">
        <v>15</v>
      </c>
      <c r="AC15" s="250">
        <f t="shared" si="6"/>
        <v>50</v>
      </c>
      <c r="AD15" s="251" t="str">
        <f t="shared" si="7"/>
        <v>Débil</v>
      </c>
      <c r="AE15" s="402"/>
      <c r="AF15" s="405"/>
      <c r="AG15" s="408"/>
      <c r="AH15" s="408"/>
      <c r="AI15" s="387"/>
      <c r="AJ15" s="387"/>
      <c r="AK15" s="387"/>
      <c r="AL15" s="390"/>
      <c r="AM15" s="191"/>
      <c r="AN15" s="191"/>
      <c r="AO15" s="256"/>
      <c r="AP15" s="84"/>
      <c r="AQ15" s="84"/>
      <c r="AR15" s="256"/>
      <c r="AS15" s="192"/>
      <c r="AT15" s="192"/>
      <c r="AU15" s="256"/>
      <c r="AV15" s="256"/>
      <c r="AW15" s="256"/>
      <c r="AX15" s="212"/>
      <c r="AY15" s="256"/>
      <c r="AZ15" s="256"/>
      <c r="BA15" s="256"/>
      <c r="BB15" s="192"/>
      <c r="BC15" s="192"/>
      <c r="BD15" s="191"/>
      <c r="BE15" s="191"/>
      <c r="BF15" s="255"/>
      <c r="BG15" s="213"/>
      <c r="BH15" s="191"/>
      <c r="BI15" s="191"/>
      <c r="BJ15" s="199"/>
      <c r="BK15" s="192"/>
      <c r="BL15" s="192"/>
      <c r="BM15" s="191"/>
      <c r="BN15" s="191"/>
      <c r="BO15" s="255"/>
      <c r="BP15" s="213"/>
      <c r="BQ15" s="191"/>
      <c r="BR15" s="191"/>
      <c r="BS15" s="199"/>
      <c r="BT15" s="195"/>
      <c r="BU15" s="195"/>
      <c r="BV15" s="195"/>
      <c r="BW15" s="195"/>
      <c r="BX15" s="195"/>
      <c r="BY15" s="195"/>
      <c r="BZ15" s="195"/>
      <c r="CA15" s="195"/>
      <c r="CB15" s="195"/>
      <c r="CC15" s="256"/>
      <c r="CD15" s="256"/>
      <c r="CE15" s="256"/>
      <c r="CF15" s="256"/>
      <c r="CG15" s="256"/>
      <c r="CH15" s="256"/>
      <c r="CI15" s="256"/>
      <c r="CJ15" s="256"/>
      <c r="CK15" s="256"/>
      <c r="CU15" s="384"/>
      <c r="CV15" s="384"/>
      <c r="CZ15" s="384"/>
      <c r="DA15" s="411"/>
      <c r="DB15" s="384"/>
      <c r="DC15" s="411"/>
    </row>
    <row r="16" spans="1:125" s="196" customFormat="1" ht="150.80000000000001" hidden="1" customHeight="1" thickBot="1" x14ac:dyDescent="0.3">
      <c r="A16" s="410" t="s">
        <v>53</v>
      </c>
      <c r="B16" s="410" t="s">
        <v>194</v>
      </c>
      <c r="C16" s="415" t="s">
        <v>240</v>
      </c>
      <c r="D16" s="417" t="s">
        <v>217</v>
      </c>
      <c r="E16" s="420" t="s">
        <v>609</v>
      </c>
      <c r="F16" s="421" t="s">
        <v>612</v>
      </c>
      <c r="G16" s="421"/>
      <c r="H16" s="421"/>
      <c r="I16" s="421"/>
      <c r="J16" s="421"/>
      <c r="K16" s="413" t="s">
        <v>600</v>
      </c>
      <c r="L16" s="420" t="s">
        <v>618</v>
      </c>
      <c r="M16" s="420" t="s">
        <v>619</v>
      </c>
      <c r="N16" s="413" t="s">
        <v>9</v>
      </c>
      <c r="O16" s="413" t="s">
        <v>14</v>
      </c>
      <c r="P16" s="386" t="str">
        <f>INDEX(Validacion!$C$15:$G$19,'Evaluación - SDAE '!CU16:CU18,'Evaluación - SDAE '!CV16:CV18)</f>
        <v>Extrema</v>
      </c>
      <c r="Q16" s="215" t="s">
        <v>606</v>
      </c>
      <c r="R16" s="240" t="s">
        <v>223</v>
      </c>
      <c r="S16" s="240" t="s">
        <v>58</v>
      </c>
      <c r="T16" s="240" t="s">
        <v>59</v>
      </c>
      <c r="U16" s="240" t="s">
        <v>67</v>
      </c>
      <c r="V16" s="240" t="s">
        <v>72</v>
      </c>
      <c r="W16" s="240" t="s">
        <v>74</v>
      </c>
      <c r="X16" s="240" t="s">
        <v>75</v>
      </c>
      <c r="Y16" s="240" t="s">
        <v>78</v>
      </c>
      <c r="Z16" s="216">
        <f t="shared" ref="Z16:Z18" si="8">IF(S16="Asignado",15,0)+IF(T16="Adecuado",15,0)+IF(U16="Oportuna",15,0)+IF(V16="Prevenir",15,IF(V16="Detectar",10,0))+IF(W16="Confiable",15,0)+IF(X16="Se investigan y resuelven oportunamente",15,0)+IF(Y16="Completa",10,IF(Y16="Incompleta",5,0))</f>
        <v>55</v>
      </c>
      <c r="AA16" s="252" t="str">
        <f>IF(Z16&gt;=96,"Fuerte",IF(OR(Z16=95,Z16&gt;=86),"Moderado","Débil"))</f>
        <v>Débil</v>
      </c>
      <c r="AB16" s="243" t="s">
        <v>141</v>
      </c>
      <c r="AC16" s="253">
        <f t="shared" ref="AC16:AC18" si="9">IF(AA16="Fuerte",100,IF(AA16="Moderado",50,0))+IF(AB16="Fuerte",100,IF(AB16="Moderado",50,0))</f>
        <v>100</v>
      </c>
      <c r="AD16" s="254" t="str">
        <f>IF(AND(AA16="Moderado",AB16="Moderado",AC16=100),"Moderado",IF(AC16=200,"Fuerte",IF(OR(AC16=150,),"Moderado","Débil")))</f>
        <v>Débil</v>
      </c>
      <c r="AE16" s="401">
        <f>(IF(AD16="Fuerte",100,IF(AD16="Moderado",50,0))+IF(AD17="Fuerte",100,IF(AD17="Moderado",50,0))+(IF(AD18="Fuerte",100,IF(AD18="Moderado",50,0)))/3)</f>
        <v>16.666666666666668</v>
      </c>
      <c r="AF16" s="404" t="str">
        <f>IF(AE16&gt;=100,"Fuerte",IF(OR(AE16=99,AE16&gt;=50),"Moderado","Débil"))</f>
        <v>Débil</v>
      </c>
      <c r="AG16" s="407" t="s">
        <v>150</v>
      </c>
      <c r="AH16" s="407" t="s">
        <v>151</v>
      </c>
      <c r="AI16" s="386" t="s">
        <v>10</v>
      </c>
      <c r="AJ16" s="386" t="s">
        <v>16</v>
      </c>
      <c r="AK16" s="386" t="str">
        <f>INDEX(Validacion!$C$15:$G$19,'Evaluación - SDAE '!CZ16:CZ18,'Evaluación - SDAE '!DB16:DB18)</f>
        <v>Baja</v>
      </c>
      <c r="AL16" s="389" t="s">
        <v>229</v>
      </c>
      <c r="AM16" s="215" t="s">
        <v>597</v>
      </c>
      <c r="AN16" s="215"/>
      <c r="AO16" s="217"/>
      <c r="AP16" s="218"/>
      <c r="AQ16" s="218"/>
      <c r="AR16" s="217"/>
      <c r="AS16" s="219"/>
      <c r="AT16" s="219"/>
      <c r="AU16" s="220"/>
      <c r="AV16" s="217"/>
      <c r="AW16" s="217"/>
      <c r="AX16" s="221"/>
      <c r="AY16" s="392"/>
      <c r="AZ16" s="222"/>
      <c r="BA16" s="392"/>
      <c r="BB16" s="219"/>
      <c r="BC16" s="217"/>
      <c r="BD16" s="215"/>
      <c r="BE16" s="215"/>
      <c r="BF16" s="223"/>
      <c r="BG16" s="224"/>
      <c r="BH16" s="395"/>
      <c r="BI16" s="395"/>
      <c r="BJ16" s="398"/>
      <c r="BK16" s="219"/>
      <c r="BL16" s="217"/>
      <c r="BM16" s="215"/>
      <c r="BN16" s="215"/>
      <c r="BO16" s="225"/>
      <c r="BP16" s="224"/>
      <c r="BQ16" s="395"/>
      <c r="BR16" s="395"/>
      <c r="BS16" s="398"/>
      <c r="BT16" s="226"/>
      <c r="BU16" s="226"/>
      <c r="BV16" s="226"/>
      <c r="BW16" s="226"/>
      <c r="BX16" s="226"/>
      <c r="BY16" s="226"/>
      <c r="BZ16" s="226"/>
      <c r="CA16" s="226"/>
      <c r="CB16" s="226"/>
      <c r="CC16" s="217"/>
      <c r="CD16" s="217"/>
      <c r="CE16" s="217"/>
      <c r="CF16" s="217"/>
      <c r="CG16" s="217"/>
      <c r="CH16" s="217"/>
      <c r="CI16" s="217"/>
      <c r="CJ16" s="217"/>
      <c r="CK16" s="227"/>
      <c r="CU16" s="383">
        <f>VLOOKUP(N16,Validacion!$I$15:$M$19,2,FALSE)</f>
        <v>3</v>
      </c>
      <c r="CV16" s="383">
        <f>VLOOKUP(O16,Validacion!$I$23:$J$27,2,FALSE)</f>
        <v>4</v>
      </c>
      <c r="CZ16" s="383">
        <f>VLOOKUP($AI16,Validacion!$I$15:$M$19,2,FALSE)</f>
        <v>2</v>
      </c>
      <c r="DA16" s="383"/>
      <c r="DB16" s="383">
        <f>VLOOKUP($AJ16,Validacion!$I$23:$J$27,2,FALSE)</f>
        <v>2</v>
      </c>
      <c r="DC16" s="385"/>
    </row>
    <row r="17" spans="1:107" s="196" customFormat="1" ht="119.9" hidden="1" customHeight="1" thickBot="1" x14ac:dyDescent="0.3">
      <c r="A17" s="410"/>
      <c r="B17" s="410"/>
      <c r="C17" s="416"/>
      <c r="D17" s="418"/>
      <c r="E17" s="410"/>
      <c r="F17" s="384"/>
      <c r="G17" s="384"/>
      <c r="H17" s="384"/>
      <c r="I17" s="384"/>
      <c r="J17" s="384"/>
      <c r="K17" s="411"/>
      <c r="L17" s="410"/>
      <c r="M17" s="410"/>
      <c r="N17" s="411"/>
      <c r="O17" s="411"/>
      <c r="P17" s="387"/>
      <c r="Q17" s="215" t="s">
        <v>628</v>
      </c>
      <c r="R17" s="241" t="s">
        <v>223</v>
      </c>
      <c r="S17" s="241" t="s">
        <v>65</v>
      </c>
      <c r="T17" s="241" t="s">
        <v>66</v>
      </c>
      <c r="U17" s="241" t="s">
        <v>67</v>
      </c>
      <c r="V17" s="241" t="s">
        <v>73</v>
      </c>
      <c r="W17" s="241" t="s">
        <v>74</v>
      </c>
      <c r="X17" s="241" t="s">
        <v>76</v>
      </c>
      <c r="Y17" s="241" t="s">
        <v>77</v>
      </c>
      <c r="Z17" s="208">
        <f t="shared" si="8"/>
        <v>5</v>
      </c>
      <c r="AA17" s="248" t="str">
        <f t="shared" ref="AA17:AA18" si="10">IF(Z17&gt;=96,"Fuerte",IF(OR(Z17=95,Z17&gt;=86),"Moderado","Débil"))</f>
        <v>Débil</v>
      </c>
      <c r="AB17" s="249" t="s">
        <v>15</v>
      </c>
      <c r="AC17" s="250">
        <f t="shared" si="9"/>
        <v>50</v>
      </c>
      <c r="AD17" s="251" t="str">
        <f t="shared" ref="AD17:AD18" si="11">IF(AND(AA17="Moderado",AB17="Moderado",AC17=100),"Moderado",IF(AC17=200,"Fuerte",IF(OR(AC17=150,),"Moderado","Débil")))</f>
        <v>Débil</v>
      </c>
      <c r="AE17" s="402"/>
      <c r="AF17" s="405"/>
      <c r="AG17" s="408"/>
      <c r="AH17" s="408"/>
      <c r="AI17" s="387"/>
      <c r="AJ17" s="387"/>
      <c r="AK17" s="387"/>
      <c r="AL17" s="390"/>
      <c r="AM17" s="191" t="s">
        <v>598</v>
      </c>
      <c r="AN17" s="191"/>
      <c r="AO17" s="209"/>
      <c r="AP17" s="84"/>
      <c r="AQ17" s="84"/>
      <c r="AR17" s="209"/>
      <c r="AS17" s="192"/>
      <c r="AT17" s="192"/>
      <c r="AU17" s="205"/>
      <c r="AV17" s="205"/>
      <c r="AW17" s="205"/>
      <c r="AX17" s="206"/>
      <c r="AY17" s="393"/>
      <c r="AZ17" s="207"/>
      <c r="BA17" s="393"/>
      <c r="BB17" s="192"/>
      <c r="BC17" s="192"/>
      <c r="BD17" s="191"/>
      <c r="BE17" s="191"/>
      <c r="BF17" s="193"/>
      <c r="BG17" s="194"/>
      <c r="BH17" s="396"/>
      <c r="BI17" s="396"/>
      <c r="BJ17" s="399"/>
      <c r="BK17" s="192"/>
      <c r="BL17" s="192"/>
      <c r="BM17" s="191"/>
      <c r="BN17" s="191"/>
      <c r="BO17" s="197"/>
      <c r="BP17" s="194"/>
      <c r="BQ17" s="396"/>
      <c r="BR17" s="396"/>
      <c r="BS17" s="399"/>
      <c r="BT17" s="195"/>
      <c r="BU17" s="195"/>
      <c r="BV17" s="195"/>
      <c r="BW17" s="195"/>
      <c r="BX17" s="195"/>
      <c r="BY17" s="195"/>
      <c r="BZ17" s="195"/>
      <c r="CA17" s="195"/>
      <c r="CB17" s="195"/>
      <c r="CC17" s="209"/>
      <c r="CD17" s="209"/>
      <c r="CE17" s="209"/>
      <c r="CF17" s="209"/>
      <c r="CG17" s="209"/>
      <c r="CH17" s="209"/>
      <c r="CI17" s="209"/>
      <c r="CJ17" s="209"/>
      <c r="CK17" s="228"/>
      <c r="CU17" s="384"/>
      <c r="CV17" s="384"/>
      <c r="CZ17" s="384"/>
      <c r="DA17" s="384"/>
      <c r="DB17" s="384"/>
      <c r="DC17" s="385"/>
    </row>
    <row r="18" spans="1:107" s="196" customFormat="1" ht="97.3" hidden="1" customHeight="1" thickBot="1" x14ac:dyDescent="0.3">
      <c r="A18" s="414"/>
      <c r="B18" s="414"/>
      <c r="C18" s="416"/>
      <c r="D18" s="419"/>
      <c r="E18" s="414"/>
      <c r="F18" s="430"/>
      <c r="G18" s="430"/>
      <c r="H18" s="430"/>
      <c r="I18" s="430"/>
      <c r="J18" s="430"/>
      <c r="K18" s="383"/>
      <c r="L18" s="414"/>
      <c r="M18" s="414"/>
      <c r="N18" s="383"/>
      <c r="O18" s="383"/>
      <c r="P18" s="388"/>
      <c r="Q18" s="215"/>
      <c r="R18" s="242" t="s">
        <v>223</v>
      </c>
      <c r="S18" s="242" t="s">
        <v>58</v>
      </c>
      <c r="T18" s="242" t="s">
        <v>59</v>
      </c>
      <c r="U18" s="242" t="s">
        <v>60</v>
      </c>
      <c r="V18" s="242" t="s">
        <v>72</v>
      </c>
      <c r="W18" s="242" t="s">
        <v>62</v>
      </c>
      <c r="X18" s="242" t="s">
        <v>75</v>
      </c>
      <c r="Y18" s="242" t="s">
        <v>77</v>
      </c>
      <c r="Z18" s="211">
        <f t="shared" si="8"/>
        <v>90</v>
      </c>
      <c r="AA18" s="244" t="str">
        <f t="shared" si="10"/>
        <v>Moderado</v>
      </c>
      <c r="AB18" s="245" t="s">
        <v>15</v>
      </c>
      <c r="AC18" s="246">
        <f t="shared" si="9"/>
        <v>100</v>
      </c>
      <c r="AD18" s="247" t="str">
        <f t="shared" si="11"/>
        <v>Moderado</v>
      </c>
      <c r="AE18" s="403"/>
      <c r="AF18" s="406"/>
      <c r="AG18" s="409"/>
      <c r="AH18" s="409"/>
      <c r="AI18" s="388"/>
      <c r="AJ18" s="388"/>
      <c r="AK18" s="388"/>
      <c r="AL18" s="391"/>
      <c r="AM18" s="230" t="s">
        <v>599</v>
      </c>
      <c r="AN18" s="230"/>
      <c r="AO18" s="229"/>
      <c r="AP18" s="231"/>
      <c r="AQ18" s="231"/>
      <c r="AR18" s="229"/>
      <c r="AS18" s="232"/>
      <c r="AT18" s="232"/>
      <c r="AU18" s="229"/>
      <c r="AV18" s="229"/>
      <c r="AW18" s="229"/>
      <c r="AX18" s="233"/>
      <c r="AY18" s="394"/>
      <c r="AZ18" s="234"/>
      <c r="BA18" s="394"/>
      <c r="BB18" s="232"/>
      <c r="BC18" s="232"/>
      <c r="BD18" s="230"/>
      <c r="BE18" s="230"/>
      <c r="BF18" s="235"/>
      <c r="BG18" s="236"/>
      <c r="BH18" s="397"/>
      <c r="BI18" s="397"/>
      <c r="BJ18" s="400"/>
      <c r="BK18" s="232"/>
      <c r="BL18" s="232"/>
      <c r="BM18" s="230"/>
      <c r="BN18" s="230"/>
      <c r="BO18" s="237"/>
      <c r="BP18" s="236"/>
      <c r="BQ18" s="397"/>
      <c r="BR18" s="397"/>
      <c r="BS18" s="400"/>
      <c r="BT18" s="238"/>
      <c r="BU18" s="238"/>
      <c r="BV18" s="238"/>
      <c r="BW18" s="238"/>
      <c r="BX18" s="238"/>
      <c r="BY18" s="238"/>
      <c r="BZ18" s="238"/>
      <c r="CA18" s="238"/>
      <c r="CB18" s="238"/>
      <c r="CC18" s="229"/>
      <c r="CD18" s="229"/>
      <c r="CE18" s="229"/>
      <c r="CF18" s="229"/>
      <c r="CG18" s="229"/>
      <c r="CH18" s="229"/>
      <c r="CI18" s="229"/>
      <c r="CJ18" s="229"/>
      <c r="CK18" s="239"/>
      <c r="CU18" s="384"/>
      <c r="CV18" s="384"/>
      <c r="CZ18" s="384"/>
      <c r="DA18" s="384"/>
      <c r="DB18" s="384"/>
      <c r="DC18" s="385"/>
    </row>
    <row r="19" spans="1:107" s="196" customFormat="1" ht="150.80000000000001" hidden="1" customHeight="1" thickBot="1" x14ac:dyDescent="0.3">
      <c r="A19" s="410" t="s">
        <v>53</v>
      </c>
      <c r="B19" s="410" t="s">
        <v>194</v>
      </c>
      <c r="C19" s="415" t="s">
        <v>240</v>
      </c>
      <c r="D19" s="417" t="s">
        <v>217</v>
      </c>
      <c r="E19" s="420" t="s">
        <v>622</v>
      </c>
      <c r="F19" s="421" t="s">
        <v>613</v>
      </c>
      <c r="G19" s="421"/>
      <c r="H19" s="421"/>
      <c r="I19" s="421"/>
      <c r="J19" s="421"/>
      <c r="K19" s="413" t="s">
        <v>627</v>
      </c>
      <c r="L19" s="420" t="s">
        <v>620</v>
      </c>
      <c r="M19" s="420" t="s">
        <v>621</v>
      </c>
      <c r="N19" s="413" t="s">
        <v>9</v>
      </c>
      <c r="O19" s="413" t="s">
        <v>14</v>
      </c>
      <c r="P19" s="386" t="str">
        <f>INDEX(Validacion!$C$15:$G$19,'Evaluación - SDAE '!CU19:CU21,'Evaluación - SDAE '!CV19:CV21)</f>
        <v>Extrema</v>
      </c>
      <c r="Q19" s="215" t="s">
        <v>629</v>
      </c>
      <c r="R19" s="240" t="s">
        <v>223</v>
      </c>
      <c r="S19" s="240" t="s">
        <v>58</v>
      </c>
      <c r="T19" s="240" t="s">
        <v>59</v>
      </c>
      <c r="U19" s="240" t="s">
        <v>67</v>
      </c>
      <c r="V19" s="240" t="s">
        <v>72</v>
      </c>
      <c r="W19" s="240" t="s">
        <v>74</v>
      </c>
      <c r="X19" s="240" t="s">
        <v>75</v>
      </c>
      <c r="Y19" s="240" t="s">
        <v>78</v>
      </c>
      <c r="Z19" s="266">
        <f t="shared" ref="Z19:Z21" si="12">IF(S19="Asignado",15,0)+IF(T19="Adecuado",15,0)+IF(U19="Oportuna",15,0)+IF(V19="Prevenir",15,IF(V19="Detectar",10,0))+IF(W19="Confiable",15,0)+IF(X19="Se investigan y resuelven oportunamente",15,0)+IF(Y19="Completa",10,IF(Y19="Incompleta",5,0))</f>
        <v>55</v>
      </c>
      <c r="AA19" s="267" t="str">
        <f>IF(Z19&gt;=96,"Fuerte",IF(OR(Z19=95,Z19&gt;=86),"Moderado","Débil"))</f>
        <v>Débil</v>
      </c>
      <c r="AB19" s="272" t="s">
        <v>141</v>
      </c>
      <c r="AC19" s="253">
        <f t="shared" ref="AC19:AC21" si="13">IF(AA19="Fuerte",100,IF(AA19="Moderado",50,0))+IF(AB19="Fuerte",100,IF(AB19="Moderado",50,0))</f>
        <v>100</v>
      </c>
      <c r="AD19" s="254" t="str">
        <f>IF(AND(AA19="Moderado",AB19="Moderado",AC19=100),"Moderado",IF(AC19=200,"Fuerte",IF(OR(AC19=150,),"Moderado","Débil")))</f>
        <v>Débil</v>
      </c>
      <c r="AE19" s="401">
        <f>(IF(AD19="Fuerte",100,IF(AD19="Moderado",50,0))+IF(AD20="Fuerte",100,IF(AD20="Moderado",50,0))+(IF(AD21="Fuerte",100,IF(AD21="Moderado",50,0)))/3)</f>
        <v>16.666666666666668</v>
      </c>
      <c r="AF19" s="404" t="str">
        <f>IF(AE19&gt;=100,"Fuerte",IF(OR(AE19=99,AE19&gt;=50),"Moderado","Débil"))</f>
        <v>Débil</v>
      </c>
      <c r="AG19" s="407" t="s">
        <v>150</v>
      </c>
      <c r="AH19" s="407" t="s">
        <v>151</v>
      </c>
      <c r="AI19" s="386" t="s">
        <v>10</v>
      </c>
      <c r="AJ19" s="386" t="s">
        <v>16</v>
      </c>
      <c r="AK19" s="386" t="str">
        <f>INDEX(Validacion!$C$15:$G$19,'Evaluación - SDAE '!CZ19:CZ21,'Evaluación - SDAE '!DB19:DB21)</f>
        <v>Baja</v>
      </c>
      <c r="AL19" s="389"/>
      <c r="AM19" s="215"/>
      <c r="AN19" s="215"/>
      <c r="AO19" s="263"/>
      <c r="AP19" s="218"/>
      <c r="AQ19" s="218"/>
      <c r="AR19" s="263"/>
      <c r="AS19" s="219"/>
      <c r="AT19" s="219"/>
      <c r="AU19" s="220"/>
      <c r="AV19" s="263"/>
      <c r="AW19" s="263"/>
      <c r="AX19" s="221"/>
      <c r="AY19" s="392"/>
      <c r="AZ19" s="269"/>
      <c r="BA19" s="392"/>
      <c r="BB19" s="219"/>
      <c r="BC19" s="263"/>
      <c r="BD19" s="215"/>
      <c r="BE19" s="215"/>
      <c r="BF19" s="223"/>
      <c r="BG19" s="224"/>
      <c r="BH19" s="395"/>
      <c r="BI19" s="395"/>
      <c r="BJ19" s="398"/>
      <c r="BK19" s="219"/>
      <c r="BL19" s="263"/>
      <c r="BM19" s="215"/>
      <c r="BN19" s="215"/>
      <c r="BO19" s="225"/>
      <c r="BP19" s="224"/>
      <c r="BQ19" s="395"/>
      <c r="BR19" s="395"/>
      <c r="BS19" s="398"/>
      <c r="BT19" s="226"/>
      <c r="BU19" s="226"/>
      <c r="BV19" s="226"/>
      <c r="BW19" s="226"/>
      <c r="BX19" s="226"/>
      <c r="BY19" s="226"/>
      <c r="BZ19" s="226"/>
      <c r="CA19" s="226"/>
      <c r="CB19" s="226"/>
      <c r="CC19" s="263"/>
      <c r="CD19" s="263"/>
      <c r="CE19" s="263"/>
      <c r="CF19" s="263"/>
      <c r="CG19" s="263"/>
      <c r="CH19" s="263"/>
      <c r="CI19" s="263"/>
      <c r="CJ19" s="263"/>
      <c r="CK19" s="227"/>
      <c r="CU19" s="383">
        <f>VLOOKUP(N19,Validacion!$I$15:$M$19,2,FALSE)</f>
        <v>3</v>
      </c>
      <c r="CV19" s="383">
        <f>VLOOKUP(O19,Validacion!$I$23:$J$27,2,FALSE)</f>
        <v>4</v>
      </c>
      <c r="CZ19" s="383">
        <f>VLOOKUP($AI19,Validacion!$I$15:$M$19,2,FALSE)</f>
        <v>2</v>
      </c>
      <c r="DA19" s="383"/>
      <c r="DB19" s="383">
        <f>VLOOKUP($AJ19,Validacion!$I$23:$J$27,2,FALSE)</f>
        <v>2</v>
      </c>
      <c r="DC19" s="385"/>
    </row>
    <row r="20" spans="1:107" s="196" customFormat="1" ht="119.9" hidden="1" customHeight="1" thickBot="1" x14ac:dyDescent="0.3">
      <c r="A20" s="410"/>
      <c r="B20" s="410"/>
      <c r="C20" s="416"/>
      <c r="D20" s="418"/>
      <c r="E20" s="410"/>
      <c r="F20" s="384"/>
      <c r="G20" s="384"/>
      <c r="H20" s="384"/>
      <c r="I20" s="384"/>
      <c r="J20" s="384"/>
      <c r="K20" s="411"/>
      <c r="L20" s="410"/>
      <c r="M20" s="410"/>
      <c r="N20" s="411"/>
      <c r="O20" s="411"/>
      <c r="P20" s="387"/>
      <c r="Q20" s="215" t="s">
        <v>630</v>
      </c>
      <c r="R20" s="241" t="s">
        <v>223</v>
      </c>
      <c r="S20" s="241" t="s">
        <v>65</v>
      </c>
      <c r="T20" s="241" t="s">
        <v>66</v>
      </c>
      <c r="U20" s="241" t="s">
        <v>67</v>
      </c>
      <c r="V20" s="241" t="s">
        <v>73</v>
      </c>
      <c r="W20" s="241" t="s">
        <v>74</v>
      </c>
      <c r="X20" s="241" t="s">
        <v>76</v>
      </c>
      <c r="Y20" s="241" t="s">
        <v>77</v>
      </c>
      <c r="Z20" s="260">
        <f t="shared" si="12"/>
        <v>5</v>
      </c>
      <c r="AA20" s="264" t="str">
        <f t="shared" ref="AA20:AA21" si="14">IF(Z20&gt;=96,"Fuerte",IF(OR(Z20=95,Z20&gt;=86),"Moderado","Débil"))</f>
        <v>Débil</v>
      </c>
      <c r="AB20" s="265" t="s">
        <v>15</v>
      </c>
      <c r="AC20" s="250">
        <f t="shared" si="13"/>
        <v>50</v>
      </c>
      <c r="AD20" s="251" t="str">
        <f t="shared" ref="AD20:AD21" si="15">IF(AND(AA20="Moderado",AB20="Moderado",AC20=100),"Moderado",IF(AC20=200,"Fuerte",IF(OR(AC20=150,),"Moderado","Débil")))</f>
        <v>Débil</v>
      </c>
      <c r="AE20" s="402"/>
      <c r="AF20" s="405"/>
      <c r="AG20" s="408"/>
      <c r="AH20" s="408"/>
      <c r="AI20" s="387"/>
      <c r="AJ20" s="387"/>
      <c r="AK20" s="387"/>
      <c r="AL20" s="390"/>
      <c r="AM20" s="191"/>
      <c r="AN20" s="191"/>
      <c r="AO20" s="261"/>
      <c r="AP20" s="84"/>
      <c r="AQ20" s="84"/>
      <c r="AR20" s="261"/>
      <c r="AS20" s="192"/>
      <c r="AT20" s="192"/>
      <c r="AU20" s="262"/>
      <c r="AV20" s="262"/>
      <c r="AW20" s="262"/>
      <c r="AX20" s="206"/>
      <c r="AY20" s="393"/>
      <c r="AZ20" s="270"/>
      <c r="BA20" s="393"/>
      <c r="BB20" s="192"/>
      <c r="BC20" s="192"/>
      <c r="BD20" s="191"/>
      <c r="BE20" s="191"/>
      <c r="BF20" s="193"/>
      <c r="BG20" s="194"/>
      <c r="BH20" s="396"/>
      <c r="BI20" s="396"/>
      <c r="BJ20" s="399"/>
      <c r="BK20" s="192"/>
      <c r="BL20" s="192"/>
      <c r="BM20" s="191"/>
      <c r="BN20" s="191"/>
      <c r="BO20" s="197"/>
      <c r="BP20" s="194"/>
      <c r="BQ20" s="396"/>
      <c r="BR20" s="396"/>
      <c r="BS20" s="399"/>
      <c r="BT20" s="195"/>
      <c r="BU20" s="195"/>
      <c r="BV20" s="195"/>
      <c r="BW20" s="195"/>
      <c r="BX20" s="195"/>
      <c r="BY20" s="195"/>
      <c r="BZ20" s="195"/>
      <c r="CA20" s="195"/>
      <c r="CB20" s="195"/>
      <c r="CC20" s="261"/>
      <c r="CD20" s="261"/>
      <c r="CE20" s="261"/>
      <c r="CF20" s="261"/>
      <c r="CG20" s="261"/>
      <c r="CH20" s="261"/>
      <c r="CI20" s="261"/>
      <c r="CJ20" s="261"/>
      <c r="CK20" s="228"/>
      <c r="CU20" s="384"/>
      <c r="CV20" s="384"/>
      <c r="CZ20" s="384"/>
      <c r="DA20" s="384"/>
      <c r="DB20" s="384"/>
      <c r="DC20" s="385"/>
    </row>
    <row r="21" spans="1:107" s="196" customFormat="1" ht="137.25" hidden="1" customHeight="1" thickBot="1" x14ac:dyDescent="0.3">
      <c r="A21" s="414"/>
      <c r="B21" s="414"/>
      <c r="C21" s="416"/>
      <c r="D21" s="419"/>
      <c r="E21" s="414"/>
      <c r="F21" s="384"/>
      <c r="G21" s="384"/>
      <c r="H21" s="384"/>
      <c r="I21" s="384"/>
      <c r="J21" s="384"/>
      <c r="K21" s="383"/>
      <c r="L21" s="414"/>
      <c r="M21" s="414"/>
      <c r="N21" s="383"/>
      <c r="O21" s="383"/>
      <c r="P21" s="388"/>
      <c r="Q21" s="215" t="s">
        <v>634</v>
      </c>
      <c r="R21" s="242" t="s">
        <v>223</v>
      </c>
      <c r="S21" s="242" t="s">
        <v>58</v>
      </c>
      <c r="T21" s="242" t="s">
        <v>59</v>
      </c>
      <c r="U21" s="242" t="s">
        <v>60</v>
      </c>
      <c r="V21" s="242" t="s">
        <v>72</v>
      </c>
      <c r="W21" s="242" t="s">
        <v>62</v>
      </c>
      <c r="X21" s="242" t="s">
        <v>75</v>
      </c>
      <c r="Y21" s="242" t="s">
        <v>77</v>
      </c>
      <c r="Z21" s="259">
        <f t="shared" si="12"/>
        <v>90</v>
      </c>
      <c r="AA21" s="268" t="str">
        <f t="shared" si="14"/>
        <v>Moderado</v>
      </c>
      <c r="AB21" s="273" t="s">
        <v>15</v>
      </c>
      <c r="AC21" s="246">
        <f t="shared" si="13"/>
        <v>100</v>
      </c>
      <c r="AD21" s="247" t="str">
        <f t="shared" si="15"/>
        <v>Moderado</v>
      </c>
      <c r="AE21" s="403"/>
      <c r="AF21" s="406"/>
      <c r="AG21" s="409"/>
      <c r="AH21" s="409"/>
      <c r="AI21" s="388"/>
      <c r="AJ21" s="388"/>
      <c r="AK21" s="388"/>
      <c r="AL21" s="391"/>
      <c r="AM21" s="230"/>
      <c r="AN21" s="230"/>
      <c r="AO21" s="229"/>
      <c r="AP21" s="231"/>
      <c r="AQ21" s="231"/>
      <c r="AR21" s="229"/>
      <c r="AS21" s="232"/>
      <c r="AT21" s="232"/>
      <c r="AU21" s="229"/>
      <c r="AV21" s="229"/>
      <c r="AW21" s="229"/>
      <c r="AX21" s="233"/>
      <c r="AY21" s="394"/>
      <c r="AZ21" s="271"/>
      <c r="BA21" s="394"/>
      <c r="BB21" s="232"/>
      <c r="BC21" s="232"/>
      <c r="BD21" s="230"/>
      <c r="BE21" s="230"/>
      <c r="BF21" s="235"/>
      <c r="BG21" s="236"/>
      <c r="BH21" s="397"/>
      <c r="BI21" s="397"/>
      <c r="BJ21" s="400"/>
      <c r="BK21" s="232"/>
      <c r="BL21" s="232"/>
      <c r="BM21" s="230"/>
      <c r="BN21" s="230"/>
      <c r="BO21" s="237"/>
      <c r="BP21" s="236"/>
      <c r="BQ21" s="397"/>
      <c r="BR21" s="397"/>
      <c r="BS21" s="400"/>
      <c r="BT21" s="238"/>
      <c r="BU21" s="238"/>
      <c r="BV21" s="238"/>
      <c r="BW21" s="238"/>
      <c r="BX21" s="238"/>
      <c r="BY21" s="238"/>
      <c r="BZ21" s="238"/>
      <c r="CA21" s="238"/>
      <c r="CB21" s="238"/>
      <c r="CC21" s="229"/>
      <c r="CD21" s="229"/>
      <c r="CE21" s="229"/>
      <c r="CF21" s="229"/>
      <c r="CG21" s="229"/>
      <c r="CH21" s="229"/>
      <c r="CI21" s="229"/>
      <c r="CJ21" s="229"/>
      <c r="CK21" s="239"/>
      <c r="CU21" s="384"/>
      <c r="CV21" s="384"/>
      <c r="CZ21" s="384"/>
      <c r="DA21" s="384"/>
      <c r="DB21" s="384"/>
      <c r="DC21" s="385"/>
    </row>
    <row r="22" spans="1:107" s="196" customFormat="1" ht="150.80000000000001" customHeight="1" thickBot="1" x14ac:dyDescent="0.3">
      <c r="A22" s="410" t="s">
        <v>53</v>
      </c>
      <c r="B22" s="410" t="s">
        <v>196</v>
      </c>
      <c r="C22" s="411" t="s">
        <v>240</v>
      </c>
      <c r="D22" s="412" t="s">
        <v>156</v>
      </c>
      <c r="E22" s="410" t="s">
        <v>623</v>
      </c>
      <c r="F22" s="411" t="s">
        <v>635</v>
      </c>
      <c r="G22" s="411"/>
      <c r="H22" s="411"/>
      <c r="I22" s="411"/>
      <c r="J22" s="411"/>
      <c r="K22" s="411" t="s">
        <v>626</v>
      </c>
      <c r="L22" s="410" t="s">
        <v>637</v>
      </c>
      <c r="M22" s="410" t="s">
        <v>638</v>
      </c>
      <c r="N22" s="413" t="s">
        <v>9</v>
      </c>
      <c r="O22" s="413" t="s">
        <v>14</v>
      </c>
      <c r="P22" s="386" t="str">
        <f>INDEX(Validacion!$C$15:$G$19,'Evaluación - SDAE '!CU22:CU24,'Evaluación - SDAE '!CV22:CV24)</f>
        <v>Extrema</v>
      </c>
      <c r="Q22" s="215" t="s">
        <v>631</v>
      </c>
      <c r="R22" s="240" t="s">
        <v>158</v>
      </c>
      <c r="S22" s="240" t="s">
        <v>58</v>
      </c>
      <c r="T22" s="240" t="s">
        <v>59</v>
      </c>
      <c r="U22" s="240" t="s">
        <v>60</v>
      </c>
      <c r="V22" s="240" t="s">
        <v>72</v>
      </c>
      <c r="W22" s="240" t="s">
        <v>62</v>
      </c>
      <c r="X22" s="240" t="s">
        <v>75</v>
      </c>
      <c r="Y22" s="240" t="s">
        <v>63</v>
      </c>
      <c r="Z22" s="266">
        <f t="shared" ref="Z22:Z24" si="16">IF(S22="Asignado",15,0)+IF(T22="Adecuado",15,0)+IF(U22="Oportuna",15,0)+IF(V22="Prevenir",15,IF(V22="Detectar",10,0))+IF(W22="Confiable",15,0)+IF(X22="Se investigan y resuelven oportunamente",15,0)+IF(Y22="Completa",10,IF(Y22="Incompleta",5,0))</f>
        <v>95</v>
      </c>
      <c r="AA22" s="267" t="str">
        <f>IF(Z22&gt;=96,"Fuerte",IF(OR(Z22=95,Z22&gt;=86),"Moderado","Débil"))</f>
        <v>Moderado</v>
      </c>
      <c r="AB22" s="272" t="s">
        <v>15</v>
      </c>
      <c r="AC22" s="253">
        <f t="shared" ref="AC22:AC24" si="17">IF(AA22="Fuerte",100,IF(AA22="Moderado",50,0))+IF(AB22="Fuerte",100,IF(AB22="Moderado",50,0))</f>
        <v>100</v>
      </c>
      <c r="AD22" s="254" t="str">
        <f>IF(AND(AA22="Moderado",AB22="Moderado",AC22=100),"Moderado",IF(AC22=200,"Fuerte",IF(OR(AC22=150,),"Moderado","Débil")))</f>
        <v>Moderado</v>
      </c>
      <c r="AE22" s="401">
        <f>(IF(AD22="Fuerte",100,IF(AD22="Moderado",50,0))+IF(AD23="Fuerte",100,IF(AD23="Moderado",50,0))+(IF(AD24="Fuerte",100,IF(AD24="Moderado",50,0)))/3)</f>
        <v>66.666666666666671</v>
      </c>
      <c r="AF22" s="404" t="str">
        <f>IF(AE22&gt;=100,"Fuerte",IF(OR(AE22=99,AE22&gt;=50),"Moderado","Débil"))</f>
        <v>Moderado</v>
      </c>
      <c r="AG22" s="407" t="s">
        <v>150</v>
      </c>
      <c r="AH22" s="407" t="s">
        <v>151</v>
      </c>
      <c r="AI22" s="386" t="s">
        <v>10</v>
      </c>
      <c r="AJ22" s="386" t="s">
        <v>14</v>
      </c>
      <c r="AK22" s="386" t="str">
        <f>INDEX(Validacion!$C$15:$G$19,'Evaluación - SDAE '!CZ22:CZ24,'Evaluación - SDAE '!DB22:DB24)</f>
        <v>Alta</v>
      </c>
      <c r="AL22" s="389" t="s">
        <v>229</v>
      </c>
      <c r="AM22" s="215" t="s">
        <v>686</v>
      </c>
      <c r="AN22" s="215" t="s">
        <v>687</v>
      </c>
      <c r="AO22" s="263" t="s">
        <v>639</v>
      </c>
      <c r="AP22" s="218">
        <v>43922</v>
      </c>
      <c r="AQ22" s="218">
        <v>44196</v>
      </c>
      <c r="AR22" s="263" t="s">
        <v>688</v>
      </c>
      <c r="AS22" s="219"/>
      <c r="AT22" s="219"/>
      <c r="AU22" s="220"/>
      <c r="AV22" s="263"/>
      <c r="AW22" s="263"/>
      <c r="AX22" s="221"/>
      <c r="AY22" s="392"/>
      <c r="AZ22" s="269"/>
      <c r="BA22" s="392"/>
      <c r="BB22" s="219"/>
      <c r="BC22" s="263"/>
      <c r="BD22" s="215"/>
      <c r="BE22" s="215"/>
      <c r="BF22" s="223"/>
      <c r="BG22" s="224"/>
      <c r="BH22" s="395"/>
      <c r="BI22" s="395"/>
      <c r="BJ22" s="398"/>
      <c r="BK22" s="219"/>
      <c r="BL22" s="263"/>
      <c r="BM22" s="215"/>
      <c r="BN22" s="215"/>
      <c r="BO22" s="225"/>
      <c r="BP22" s="224"/>
      <c r="BQ22" s="395"/>
      <c r="BR22" s="395"/>
      <c r="BS22" s="398"/>
      <c r="BT22" s="226"/>
      <c r="BU22" s="226"/>
      <c r="BV22" s="226"/>
      <c r="BW22" s="226"/>
      <c r="BX22" s="226"/>
      <c r="BY22" s="226"/>
      <c r="BZ22" s="226"/>
      <c r="CA22" s="226"/>
      <c r="CB22" s="226"/>
      <c r="CC22" s="263"/>
      <c r="CD22" s="296"/>
      <c r="CE22" s="296"/>
      <c r="CF22" s="310"/>
      <c r="CG22" s="309"/>
      <c r="CH22" s="309"/>
      <c r="CI22" s="310"/>
      <c r="CJ22" s="314"/>
      <c r="CK22" s="313"/>
      <c r="CU22" s="383">
        <f>VLOOKUP(N22,Validacion!$I$15:$M$19,2,FALSE)</f>
        <v>3</v>
      </c>
      <c r="CV22" s="383">
        <f>VLOOKUP(O22,Validacion!$I$23:$J$27,2,FALSE)</f>
        <v>4</v>
      </c>
      <c r="CZ22" s="383">
        <f>VLOOKUP($AI22,Validacion!$I$15:$M$19,2,FALSE)</f>
        <v>2</v>
      </c>
      <c r="DA22" s="383"/>
      <c r="DB22" s="383">
        <f>VLOOKUP($AJ22,Validacion!$I$23:$J$27,2,FALSE)</f>
        <v>4</v>
      </c>
      <c r="DC22" s="385"/>
    </row>
    <row r="23" spans="1:107" s="196" customFormat="1" ht="171.2" customHeight="1" thickBot="1" x14ac:dyDescent="0.3">
      <c r="A23" s="410"/>
      <c r="B23" s="410"/>
      <c r="C23" s="411"/>
      <c r="D23" s="412"/>
      <c r="E23" s="410"/>
      <c r="F23" s="411"/>
      <c r="G23" s="411"/>
      <c r="H23" s="411"/>
      <c r="I23" s="411"/>
      <c r="J23" s="411"/>
      <c r="K23" s="411"/>
      <c r="L23" s="410"/>
      <c r="M23" s="410"/>
      <c r="N23" s="411"/>
      <c r="O23" s="411"/>
      <c r="P23" s="387"/>
      <c r="Q23" s="215" t="s">
        <v>642</v>
      </c>
      <c r="R23" s="241" t="s">
        <v>158</v>
      </c>
      <c r="S23" s="241" t="s">
        <v>58</v>
      </c>
      <c r="T23" s="241" t="s">
        <v>66</v>
      </c>
      <c r="U23" s="241" t="s">
        <v>60</v>
      </c>
      <c r="V23" s="241" t="s">
        <v>61</v>
      </c>
      <c r="W23" s="241" t="s">
        <v>74</v>
      </c>
      <c r="X23" s="241" t="s">
        <v>76</v>
      </c>
      <c r="Y23" s="241" t="s">
        <v>77</v>
      </c>
      <c r="Z23" s="260">
        <f t="shared" si="16"/>
        <v>50</v>
      </c>
      <c r="AA23" s="264" t="str">
        <f t="shared" ref="AA23:AA24" si="18">IF(Z23&gt;=96,"Fuerte",IF(OR(Z23=95,Z23&gt;=86),"Moderado","Débil"))</f>
        <v>Débil</v>
      </c>
      <c r="AB23" s="265" t="s">
        <v>15</v>
      </c>
      <c r="AC23" s="250">
        <f t="shared" si="17"/>
        <v>50</v>
      </c>
      <c r="AD23" s="251" t="str">
        <f t="shared" ref="AD23:AD24" si="19">IF(AND(AA23="Moderado",AB23="Moderado",AC23=100),"Moderado",IF(AC23=200,"Fuerte",IF(OR(AC23=150,),"Moderado","Débil")))</f>
        <v>Débil</v>
      </c>
      <c r="AE23" s="402"/>
      <c r="AF23" s="405"/>
      <c r="AG23" s="408"/>
      <c r="AH23" s="408"/>
      <c r="AI23" s="387"/>
      <c r="AJ23" s="387"/>
      <c r="AK23" s="387"/>
      <c r="AL23" s="390"/>
      <c r="AM23" s="191" t="s">
        <v>680</v>
      </c>
      <c r="AN23" s="191" t="s">
        <v>681</v>
      </c>
      <c r="AO23" s="261" t="s">
        <v>640</v>
      </c>
      <c r="AP23" s="218" t="s">
        <v>689</v>
      </c>
      <c r="AQ23" s="218" t="s">
        <v>690</v>
      </c>
      <c r="AR23" s="261" t="s">
        <v>682</v>
      </c>
      <c r="AS23" s="192"/>
      <c r="AT23" s="192"/>
      <c r="AU23" s="262"/>
      <c r="AV23" s="262"/>
      <c r="AW23" s="262"/>
      <c r="AX23" s="206"/>
      <c r="AY23" s="393"/>
      <c r="AZ23" s="270"/>
      <c r="BA23" s="393"/>
      <c r="BB23" s="192"/>
      <c r="BC23" s="192"/>
      <c r="BD23" s="191"/>
      <c r="BE23" s="191"/>
      <c r="BF23" s="193"/>
      <c r="BG23" s="194"/>
      <c r="BH23" s="396"/>
      <c r="BI23" s="396"/>
      <c r="BJ23" s="399"/>
      <c r="BK23" s="192"/>
      <c r="BL23" s="192"/>
      <c r="BM23" s="191"/>
      <c r="BN23" s="191"/>
      <c r="BO23" s="197"/>
      <c r="BP23" s="194"/>
      <c r="BQ23" s="396"/>
      <c r="BR23" s="396"/>
      <c r="BS23" s="399"/>
      <c r="BT23" s="195"/>
      <c r="BU23" s="195"/>
      <c r="BV23" s="195"/>
      <c r="BW23" s="195"/>
      <c r="BX23" s="195"/>
      <c r="BY23" s="195"/>
      <c r="BZ23" s="195"/>
      <c r="CA23" s="195"/>
      <c r="CB23" s="195"/>
      <c r="CC23" s="303"/>
      <c r="CD23" s="296"/>
      <c r="CE23" s="296"/>
      <c r="CF23" s="310"/>
      <c r="CG23" s="309"/>
      <c r="CH23" s="309"/>
      <c r="CI23" s="261"/>
      <c r="CJ23" s="311"/>
      <c r="CK23" s="312"/>
      <c r="CU23" s="384"/>
      <c r="CV23" s="384"/>
      <c r="CZ23" s="384"/>
      <c r="DA23" s="384"/>
      <c r="DB23" s="384"/>
      <c r="DC23" s="385"/>
    </row>
    <row r="24" spans="1:107" s="196" customFormat="1" ht="368.35" customHeight="1" thickBot="1" x14ac:dyDescent="0.3">
      <c r="A24" s="410"/>
      <c r="B24" s="410"/>
      <c r="C24" s="411"/>
      <c r="D24" s="412"/>
      <c r="E24" s="410"/>
      <c r="F24" s="411"/>
      <c r="G24" s="411"/>
      <c r="H24" s="411"/>
      <c r="I24" s="411"/>
      <c r="J24" s="411"/>
      <c r="K24" s="411"/>
      <c r="L24" s="410"/>
      <c r="M24" s="410"/>
      <c r="N24" s="383"/>
      <c r="O24" s="383"/>
      <c r="P24" s="388"/>
      <c r="Q24" s="215" t="s">
        <v>643</v>
      </c>
      <c r="R24" s="242" t="s">
        <v>158</v>
      </c>
      <c r="S24" s="242" t="s">
        <v>58</v>
      </c>
      <c r="T24" s="242" t="s">
        <v>59</v>
      </c>
      <c r="U24" s="242" t="s">
        <v>60</v>
      </c>
      <c r="V24" s="242" t="s">
        <v>72</v>
      </c>
      <c r="W24" s="242" t="s">
        <v>62</v>
      </c>
      <c r="X24" s="242" t="s">
        <v>75</v>
      </c>
      <c r="Y24" s="242" t="s">
        <v>63</v>
      </c>
      <c r="Z24" s="259">
        <f t="shared" si="16"/>
        <v>95</v>
      </c>
      <c r="AA24" s="268" t="str">
        <f t="shared" si="18"/>
        <v>Moderado</v>
      </c>
      <c r="AB24" s="273" t="s">
        <v>15</v>
      </c>
      <c r="AC24" s="246">
        <f t="shared" si="17"/>
        <v>100</v>
      </c>
      <c r="AD24" s="247" t="str">
        <f t="shared" si="19"/>
        <v>Moderado</v>
      </c>
      <c r="AE24" s="403"/>
      <c r="AF24" s="406"/>
      <c r="AG24" s="409"/>
      <c r="AH24" s="409"/>
      <c r="AI24" s="388"/>
      <c r="AJ24" s="388"/>
      <c r="AK24" s="388"/>
      <c r="AL24" s="391"/>
      <c r="AM24" s="297" t="s">
        <v>644</v>
      </c>
      <c r="AN24" s="297" t="s">
        <v>645</v>
      </c>
      <c r="AO24" s="298" t="s">
        <v>646</v>
      </c>
      <c r="AP24" s="218">
        <v>43922</v>
      </c>
      <c r="AQ24" s="218">
        <v>44196</v>
      </c>
      <c r="AR24" s="229" t="s">
        <v>647</v>
      </c>
      <c r="AS24" s="232"/>
      <c r="AT24" s="232"/>
      <c r="AU24" s="229"/>
      <c r="AV24" s="229"/>
      <c r="AW24" s="229"/>
      <c r="AX24" s="233"/>
      <c r="AY24" s="394"/>
      <c r="AZ24" s="271"/>
      <c r="BA24" s="394"/>
      <c r="BB24" s="232"/>
      <c r="BC24" s="232"/>
      <c r="BD24" s="230"/>
      <c r="BE24" s="230"/>
      <c r="BF24" s="235"/>
      <c r="BG24" s="236"/>
      <c r="BH24" s="397"/>
      <c r="BI24" s="397"/>
      <c r="BJ24" s="400"/>
      <c r="BK24" s="232"/>
      <c r="BL24" s="232"/>
      <c r="BM24" s="230"/>
      <c r="BN24" s="230"/>
      <c r="BO24" s="237"/>
      <c r="BP24" s="236"/>
      <c r="BQ24" s="397"/>
      <c r="BR24" s="397"/>
      <c r="BS24" s="400"/>
      <c r="BT24" s="238"/>
      <c r="BU24" s="238"/>
      <c r="BV24" s="238"/>
      <c r="BW24" s="238"/>
      <c r="BX24" s="238"/>
      <c r="BY24" s="238"/>
      <c r="BZ24" s="238"/>
      <c r="CA24" s="238"/>
      <c r="CB24" s="238"/>
      <c r="CC24" s="303"/>
      <c r="CD24" s="296"/>
      <c r="CE24" s="296"/>
      <c r="CF24" s="310"/>
      <c r="CG24" s="309"/>
      <c r="CH24" s="309"/>
      <c r="CI24" s="229"/>
      <c r="CJ24" s="229"/>
      <c r="CK24" s="315"/>
      <c r="CU24" s="384"/>
      <c r="CV24" s="384"/>
      <c r="CZ24" s="384"/>
      <c r="DA24" s="384"/>
      <c r="DB24" s="384"/>
      <c r="DC24" s="385"/>
    </row>
    <row r="25" spans="1:107" s="196" customFormat="1" ht="150.80000000000001" hidden="1" customHeight="1" thickBot="1" x14ac:dyDescent="0.3">
      <c r="A25" s="410" t="s">
        <v>53</v>
      </c>
      <c r="B25" s="410" t="s">
        <v>196</v>
      </c>
      <c r="C25" s="411" t="s">
        <v>240</v>
      </c>
      <c r="D25" s="412" t="s">
        <v>156</v>
      </c>
      <c r="E25" s="410" t="s">
        <v>623</v>
      </c>
      <c r="F25" s="411" t="s">
        <v>636</v>
      </c>
      <c r="G25" s="411"/>
      <c r="H25" s="411"/>
      <c r="I25" s="411"/>
      <c r="J25" s="411"/>
      <c r="K25" s="411" t="s">
        <v>626</v>
      </c>
      <c r="L25" s="410" t="s">
        <v>624</v>
      </c>
      <c r="M25" s="410" t="s">
        <v>625</v>
      </c>
      <c r="N25" s="413" t="s">
        <v>9</v>
      </c>
      <c r="O25" s="413" t="s">
        <v>14</v>
      </c>
      <c r="P25" s="386" t="str">
        <f>INDEX(Validacion!$C$15:$G$19,'Evaluación - SDAE '!CU25:CU27,'Evaluación - SDAE '!CV25:CV27)</f>
        <v>Extrema</v>
      </c>
      <c r="Q25" s="215" t="s">
        <v>631</v>
      </c>
      <c r="R25" s="240" t="s">
        <v>223</v>
      </c>
      <c r="S25" s="240" t="s">
        <v>58</v>
      </c>
      <c r="T25" s="240" t="s">
        <v>59</v>
      </c>
      <c r="U25" s="240" t="s">
        <v>67</v>
      </c>
      <c r="V25" s="240" t="s">
        <v>72</v>
      </c>
      <c r="W25" s="240" t="s">
        <v>74</v>
      </c>
      <c r="X25" s="240" t="s">
        <v>75</v>
      </c>
      <c r="Y25" s="240" t="s">
        <v>78</v>
      </c>
      <c r="Z25" s="285">
        <f t="shared" ref="Z25:Z27" si="20">IF(S25="Asignado",15,0)+IF(T25="Adecuado",15,0)+IF(U25="Oportuna",15,0)+IF(V25="Prevenir",15,IF(V25="Detectar",10,0))+IF(W25="Confiable",15,0)+IF(X25="Se investigan y resuelven oportunamente",15,0)+IF(Y25="Completa",10,IF(Y25="Incompleta",5,0))</f>
        <v>55</v>
      </c>
      <c r="AA25" s="287" t="str">
        <f>IF(Z25&gt;=96,"Fuerte",IF(OR(Z25=95,Z25&gt;=86),"Moderado","Débil"))</f>
        <v>Débil</v>
      </c>
      <c r="AB25" s="279" t="s">
        <v>141</v>
      </c>
      <c r="AC25" s="253">
        <f t="shared" ref="AC25:AC27" si="21">IF(AA25="Fuerte",100,IF(AA25="Moderado",50,0))+IF(AB25="Fuerte",100,IF(AB25="Moderado",50,0))</f>
        <v>100</v>
      </c>
      <c r="AD25" s="254" t="str">
        <f>IF(AND(AA25="Moderado",AB25="Moderado",AC25=100),"Moderado",IF(AC25=200,"Fuerte",IF(OR(AC25=150,),"Moderado","Débil")))</f>
        <v>Débil</v>
      </c>
      <c r="AE25" s="401">
        <f>(IF(AD25="Fuerte",100,IF(AD25="Moderado",50,0))+IF(AD26="Fuerte",100,IF(AD26="Moderado",50,0))+(IF(AD27="Fuerte",100,IF(AD27="Moderado",50,0)))/3)</f>
        <v>16.666666666666668</v>
      </c>
      <c r="AF25" s="404" t="str">
        <f>IF(AE25&gt;=100,"Fuerte",IF(OR(AE25=99,AE25&gt;=50),"Moderado","Débil"))</f>
        <v>Débil</v>
      </c>
      <c r="AG25" s="407" t="s">
        <v>150</v>
      </c>
      <c r="AH25" s="407" t="s">
        <v>151</v>
      </c>
      <c r="AI25" s="386" t="s">
        <v>10</v>
      </c>
      <c r="AJ25" s="386" t="s">
        <v>16</v>
      </c>
      <c r="AK25" s="386" t="str">
        <f>INDEX(Validacion!$C$15:$G$19,'Evaluación - SDAE '!CZ25:CZ27,'Evaluación - SDAE '!DB25:DB27)</f>
        <v>Baja</v>
      </c>
      <c r="AL25" s="389"/>
      <c r="AM25" s="215"/>
      <c r="AN25" s="215"/>
      <c r="AO25" s="282"/>
      <c r="AP25" s="218"/>
      <c r="AQ25" s="218"/>
      <c r="AR25" s="282"/>
      <c r="AS25" s="219"/>
      <c r="AT25" s="219"/>
      <c r="AU25" s="220"/>
      <c r="AV25" s="282"/>
      <c r="AW25" s="282"/>
      <c r="AX25" s="221"/>
      <c r="AY25" s="392"/>
      <c r="AZ25" s="276"/>
      <c r="BA25" s="392"/>
      <c r="BB25" s="219"/>
      <c r="BC25" s="282"/>
      <c r="BD25" s="215"/>
      <c r="BE25" s="215"/>
      <c r="BF25" s="223"/>
      <c r="BG25" s="224"/>
      <c r="BH25" s="395"/>
      <c r="BI25" s="395"/>
      <c r="BJ25" s="398"/>
      <c r="BK25" s="219"/>
      <c r="BL25" s="282"/>
      <c r="BM25" s="215"/>
      <c r="BN25" s="215"/>
      <c r="BO25" s="225"/>
      <c r="BP25" s="224"/>
      <c r="BQ25" s="395"/>
      <c r="BR25" s="395"/>
      <c r="BS25" s="398"/>
      <c r="BT25" s="226"/>
      <c r="BU25" s="226"/>
      <c r="BV25" s="226"/>
      <c r="BW25" s="226"/>
      <c r="BX25" s="226"/>
      <c r="BY25" s="226"/>
      <c r="BZ25" s="226"/>
      <c r="CA25" s="226"/>
      <c r="CB25" s="226"/>
      <c r="CC25" s="282"/>
      <c r="CD25" s="282"/>
      <c r="CE25" s="282"/>
      <c r="CF25" s="282"/>
      <c r="CG25" s="282"/>
      <c r="CH25" s="282"/>
      <c r="CI25" s="282"/>
      <c r="CJ25" s="282"/>
      <c r="CK25" s="227"/>
      <c r="CU25" s="383">
        <f>VLOOKUP(N25,Validacion!$I$15:$M$19,2,FALSE)</f>
        <v>3</v>
      </c>
      <c r="CV25" s="383">
        <f>VLOOKUP(O25,Validacion!$I$23:$J$27,2,FALSE)</f>
        <v>4</v>
      </c>
      <c r="CZ25" s="383">
        <f>VLOOKUP($AI25,Validacion!$I$15:$M$19,2,FALSE)</f>
        <v>2</v>
      </c>
      <c r="DA25" s="383"/>
      <c r="DB25" s="383">
        <f>VLOOKUP($AJ25,Validacion!$I$23:$J$27,2,FALSE)</f>
        <v>2</v>
      </c>
      <c r="DC25" s="385"/>
    </row>
    <row r="26" spans="1:107" s="196" customFormat="1" ht="119.9" hidden="1" customHeight="1" thickBot="1" x14ac:dyDescent="0.3">
      <c r="A26" s="410"/>
      <c r="B26" s="410"/>
      <c r="C26" s="411"/>
      <c r="D26" s="412"/>
      <c r="E26" s="410"/>
      <c r="F26" s="411"/>
      <c r="G26" s="411"/>
      <c r="H26" s="411"/>
      <c r="I26" s="411"/>
      <c r="J26" s="411"/>
      <c r="K26" s="411"/>
      <c r="L26" s="410"/>
      <c r="M26" s="410"/>
      <c r="N26" s="411"/>
      <c r="O26" s="411"/>
      <c r="P26" s="387"/>
      <c r="Q26" s="215" t="s">
        <v>632</v>
      </c>
      <c r="R26" s="241" t="s">
        <v>223</v>
      </c>
      <c r="S26" s="241" t="s">
        <v>65</v>
      </c>
      <c r="T26" s="241" t="s">
        <v>66</v>
      </c>
      <c r="U26" s="241" t="s">
        <v>67</v>
      </c>
      <c r="V26" s="241" t="s">
        <v>73</v>
      </c>
      <c r="W26" s="241" t="s">
        <v>74</v>
      </c>
      <c r="X26" s="241" t="s">
        <v>76</v>
      </c>
      <c r="Y26" s="241" t="s">
        <v>77</v>
      </c>
      <c r="Z26" s="286">
        <f t="shared" si="20"/>
        <v>5</v>
      </c>
      <c r="AA26" s="288" t="str">
        <f t="shared" ref="AA26:AA27" si="22">IF(Z26&gt;=96,"Fuerte",IF(OR(Z26=95,Z26&gt;=86),"Moderado","Débil"))</f>
        <v>Débil</v>
      </c>
      <c r="AB26" s="280" t="s">
        <v>15</v>
      </c>
      <c r="AC26" s="250">
        <f t="shared" si="21"/>
        <v>50</v>
      </c>
      <c r="AD26" s="251" t="str">
        <f t="shared" ref="AD26:AD27" si="23">IF(AND(AA26="Moderado",AB26="Moderado",AC26=100),"Moderado",IF(AC26=200,"Fuerte",IF(OR(AC26=150,),"Moderado","Débil")))</f>
        <v>Débil</v>
      </c>
      <c r="AE26" s="402"/>
      <c r="AF26" s="405"/>
      <c r="AG26" s="408"/>
      <c r="AH26" s="408"/>
      <c r="AI26" s="387"/>
      <c r="AJ26" s="387"/>
      <c r="AK26" s="387"/>
      <c r="AL26" s="390"/>
      <c r="AM26" s="191"/>
      <c r="AN26" s="191"/>
      <c r="AO26" s="283"/>
      <c r="AP26" s="84"/>
      <c r="AQ26" s="84"/>
      <c r="AR26" s="283"/>
      <c r="AS26" s="192"/>
      <c r="AT26" s="192"/>
      <c r="AU26" s="284"/>
      <c r="AV26" s="284"/>
      <c r="AW26" s="284"/>
      <c r="AX26" s="206"/>
      <c r="AY26" s="393"/>
      <c r="AZ26" s="277"/>
      <c r="BA26" s="393"/>
      <c r="BB26" s="192"/>
      <c r="BC26" s="192"/>
      <c r="BD26" s="191"/>
      <c r="BE26" s="191"/>
      <c r="BF26" s="193"/>
      <c r="BG26" s="194"/>
      <c r="BH26" s="396"/>
      <c r="BI26" s="396"/>
      <c r="BJ26" s="399"/>
      <c r="BK26" s="192"/>
      <c r="BL26" s="192"/>
      <c r="BM26" s="191"/>
      <c r="BN26" s="191"/>
      <c r="BO26" s="197"/>
      <c r="BP26" s="194"/>
      <c r="BQ26" s="396"/>
      <c r="BR26" s="396"/>
      <c r="BS26" s="399"/>
      <c r="BT26" s="195"/>
      <c r="BU26" s="195"/>
      <c r="BV26" s="195"/>
      <c r="BW26" s="195"/>
      <c r="BX26" s="195"/>
      <c r="BY26" s="195"/>
      <c r="BZ26" s="195"/>
      <c r="CA26" s="195"/>
      <c r="CB26" s="195"/>
      <c r="CC26" s="283"/>
      <c r="CD26" s="283"/>
      <c r="CE26" s="283"/>
      <c r="CF26" s="283"/>
      <c r="CG26" s="283"/>
      <c r="CH26" s="283"/>
      <c r="CI26" s="283"/>
      <c r="CJ26" s="283"/>
      <c r="CK26" s="228"/>
      <c r="CU26" s="384"/>
      <c r="CV26" s="384"/>
      <c r="CZ26" s="384"/>
      <c r="DA26" s="384"/>
      <c r="DB26" s="384"/>
      <c r="DC26" s="385"/>
    </row>
    <row r="27" spans="1:107" s="196" customFormat="1" ht="12.25" hidden="1" customHeight="1" thickBot="1" x14ac:dyDescent="0.3">
      <c r="A27" s="410"/>
      <c r="B27" s="410"/>
      <c r="C27" s="411"/>
      <c r="D27" s="412"/>
      <c r="E27" s="410"/>
      <c r="F27" s="411"/>
      <c r="G27" s="411"/>
      <c r="H27" s="411"/>
      <c r="I27" s="411"/>
      <c r="J27" s="411"/>
      <c r="K27" s="411"/>
      <c r="L27" s="410"/>
      <c r="M27" s="410"/>
      <c r="N27" s="383"/>
      <c r="O27" s="383"/>
      <c r="P27" s="388"/>
      <c r="Q27" s="215" t="s">
        <v>633</v>
      </c>
      <c r="R27" s="242" t="s">
        <v>223</v>
      </c>
      <c r="S27" s="242" t="s">
        <v>58</v>
      </c>
      <c r="T27" s="242" t="s">
        <v>59</v>
      </c>
      <c r="U27" s="242" t="s">
        <v>60</v>
      </c>
      <c r="V27" s="242" t="s">
        <v>72</v>
      </c>
      <c r="W27" s="242" t="s">
        <v>62</v>
      </c>
      <c r="X27" s="242" t="s">
        <v>75</v>
      </c>
      <c r="Y27" s="242" t="s">
        <v>77</v>
      </c>
      <c r="Z27" s="275">
        <f t="shared" si="20"/>
        <v>90</v>
      </c>
      <c r="AA27" s="289" t="str">
        <f t="shared" si="22"/>
        <v>Moderado</v>
      </c>
      <c r="AB27" s="281" t="s">
        <v>15</v>
      </c>
      <c r="AC27" s="246">
        <f t="shared" si="21"/>
        <v>100</v>
      </c>
      <c r="AD27" s="247" t="str">
        <f t="shared" si="23"/>
        <v>Moderado</v>
      </c>
      <c r="AE27" s="403"/>
      <c r="AF27" s="406"/>
      <c r="AG27" s="409"/>
      <c r="AH27" s="409"/>
      <c r="AI27" s="388"/>
      <c r="AJ27" s="388"/>
      <c r="AK27" s="388"/>
      <c r="AL27" s="391"/>
      <c r="AM27" s="230"/>
      <c r="AN27" s="230"/>
      <c r="AO27" s="229"/>
      <c r="AP27" s="231"/>
      <c r="AQ27" s="231"/>
      <c r="AR27" s="229"/>
      <c r="AS27" s="232"/>
      <c r="AT27" s="232"/>
      <c r="AU27" s="229"/>
      <c r="AV27" s="229"/>
      <c r="AW27" s="229"/>
      <c r="AX27" s="233"/>
      <c r="AY27" s="394"/>
      <c r="AZ27" s="278"/>
      <c r="BA27" s="394"/>
      <c r="BB27" s="232"/>
      <c r="BC27" s="232"/>
      <c r="BD27" s="230"/>
      <c r="BE27" s="230"/>
      <c r="BF27" s="235"/>
      <c r="BG27" s="236"/>
      <c r="BH27" s="397"/>
      <c r="BI27" s="397"/>
      <c r="BJ27" s="400"/>
      <c r="BK27" s="232"/>
      <c r="BL27" s="232"/>
      <c r="BM27" s="230"/>
      <c r="BN27" s="230"/>
      <c r="BO27" s="237"/>
      <c r="BP27" s="236"/>
      <c r="BQ27" s="397"/>
      <c r="BR27" s="397"/>
      <c r="BS27" s="400"/>
      <c r="BT27" s="238"/>
      <c r="BU27" s="238"/>
      <c r="BV27" s="238"/>
      <c r="BW27" s="238"/>
      <c r="BX27" s="238"/>
      <c r="BY27" s="238"/>
      <c r="BZ27" s="238"/>
      <c r="CA27" s="238"/>
      <c r="CB27" s="238"/>
      <c r="CC27" s="229"/>
      <c r="CD27" s="229"/>
      <c r="CE27" s="229"/>
      <c r="CF27" s="229"/>
      <c r="CG27" s="229"/>
      <c r="CH27" s="229"/>
      <c r="CI27" s="229"/>
      <c r="CJ27" s="229"/>
      <c r="CK27" s="239"/>
      <c r="CU27" s="384"/>
      <c r="CV27" s="384"/>
      <c r="CZ27" s="384"/>
      <c r="DA27" s="384"/>
      <c r="DB27" s="384"/>
      <c r="DC27" s="385"/>
    </row>
    <row r="28" spans="1:107" ht="12.25" hidden="1" customHeight="1" x14ac:dyDescent="0.25"/>
    <row r="29" spans="1:107" ht="12.25" hidden="1" customHeight="1" x14ac:dyDescent="0.25"/>
    <row r="30" spans="1:107" ht="12.25" hidden="1" customHeight="1" x14ac:dyDescent="0.25"/>
    <row r="31" spans="1:107" ht="12.25" hidden="1" customHeight="1" x14ac:dyDescent="0.25"/>
    <row r="32" spans="1:107" ht="12.25" hidden="1" customHeight="1" x14ac:dyDescent="0.25"/>
    <row r="33" spans="4:6" ht="12.25" hidden="1" customHeight="1" x14ac:dyDescent="0.25"/>
    <row r="35" spans="4:6" ht="13.6" x14ac:dyDescent="0.25">
      <c r="D35" s="471" t="s">
        <v>42</v>
      </c>
      <c r="E35" s="471"/>
      <c r="F35" s="471"/>
    </row>
    <row r="36" spans="4:6" ht="13.6" x14ac:dyDescent="0.25">
      <c r="D36" s="307" t="s">
        <v>43</v>
      </c>
      <c r="E36" s="307" t="s">
        <v>44</v>
      </c>
      <c r="F36" s="307" t="s">
        <v>45</v>
      </c>
    </row>
    <row r="37" spans="4:6" x14ac:dyDescent="0.25">
      <c r="D37" s="308">
        <v>1</v>
      </c>
      <c r="E37" s="304" t="s">
        <v>674</v>
      </c>
      <c r="F37" s="308" t="s">
        <v>675</v>
      </c>
    </row>
    <row r="38" spans="4:6" ht="58.45" customHeight="1" x14ac:dyDescent="0.25">
      <c r="D38" s="308">
        <v>2</v>
      </c>
      <c r="E38" s="304" t="s">
        <v>676</v>
      </c>
      <c r="F38" s="308" t="s">
        <v>677</v>
      </c>
    </row>
    <row r="39" spans="4:6" ht="116.15" x14ac:dyDescent="0.25">
      <c r="D39" s="306">
        <v>3</v>
      </c>
      <c r="E39" s="305" t="s">
        <v>678</v>
      </c>
      <c r="F39" s="306" t="s">
        <v>679</v>
      </c>
    </row>
    <row r="40" spans="4:6" ht="44.85" customHeight="1" x14ac:dyDescent="0.25">
      <c r="D40" s="306">
        <v>4</v>
      </c>
      <c r="E40" s="305" t="s">
        <v>683</v>
      </c>
      <c r="F40" s="306" t="s">
        <v>684</v>
      </c>
    </row>
    <row r="41" spans="4:6" ht="25.85" x14ac:dyDescent="0.25">
      <c r="D41" s="306">
        <v>5</v>
      </c>
      <c r="E41" s="305" t="s">
        <v>694</v>
      </c>
      <c r="F41" s="306" t="s">
        <v>695</v>
      </c>
    </row>
  </sheetData>
  <mergeCells count="293">
    <mergeCell ref="CC1:CK3"/>
    <mergeCell ref="D35:F35"/>
    <mergeCell ref="DB25:DB27"/>
    <mergeCell ref="DC25:DC27"/>
    <mergeCell ref="BI25:BI27"/>
    <mergeCell ref="BJ25:BJ27"/>
    <mergeCell ref="BQ25:BQ27"/>
    <mergeCell ref="BR25:BR27"/>
    <mergeCell ref="BS25:BS27"/>
    <mergeCell ref="CU25:CU27"/>
    <mergeCell ref="CV25:CV27"/>
    <mergeCell ref="CZ25:CZ27"/>
    <mergeCell ref="DA25:DA27"/>
    <mergeCell ref="AG25:AG27"/>
    <mergeCell ref="AH25:AH27"/>
    <mergeCell ref="AI25:AI27"/>
    <mergeCell ref="AJ25:AJ27"/>
    <mergeCell ref="AK25:AK27"/>
    <mergeCell ref="AL25:AL27"/>
    <mergeCell ref="AY25:AY27"/>
    <mergeCell ref="BA25:BA27"/>
    <mergeCell ref="BH25:BH27"/>
    <mergeCell ref="J25:J27"/>
    <mergeCell ref="K25:K27"/>
    <mergeCell ref="L25:L27"/>
    <mergeCell ref="M25:M27"/>
    <mergeCell ref="N25:N27"/>
    <mergeCell ref="O25:O27"/>
    <mergeCell ref="P25:P27"/>
    <mergeCell ref="AE25:AE27"/>
    <mergeCell ref="AF25:AF27"/>
    <mergeCell ref="A25:A27"/>
    <mergeCell ref="B25:B27"/>
    <mergeCell ref="C25:C27"/>
    <mergeCell ref="D25:D27"/>
    <mergeCell ref="E25:E27"/>
    <mergeCell ref="F25:F27"/>
    <mergeCell ref="G25:G27"/>
    <mergeCell ref="H25:H27"/>
    <mergeCell ref="I25:I27"/>
    <mergeCell ref="C8:C9"/>
    <mergeCell ref="C16:C18"/>
    <mergeCell ref="DB16:DB18"/>
    <mergeCell ref="DC16:DC18"/>
    <mergeCell ref="BR16:BR18"/>
    <mergeCell ref="BS16:BS18"/>
    <mergeCell ref="CU16:CU18"/>
    <mergeCell ref="CV16:CV18"/>
    <mergeCell ref="CZ16:CZ18"/>
    <mergeCell ref="DA16:DA18"/>
    <mergeCell ref="AY16:AY18"/>
    <mergeCell ref="BA16:BA18"/>
    <mergeCell ref="BH16:BH18"/>
    <mergeCell ref="BI16:BI18"/>
    <mergeCell ref="BJ16:BJ18"/>
    <mergeCell ref="BQ16:BQ18"/>
    <mergeCell ref="AG16:AG18"/>
    <mergeCell ref="AH16:AH18"/>
    <mergeCell ref="AI16:AI18"/>
    <mergeCell ref="AJ16:AJ18"/>
    <mergeCell ref="AK16:AK18"/>
    <mergeCell ref="AL16:AL18"/>
    <mergeCell ref="M16:M18"/>
    <mergeCell ref="N16:N18"/>
    <mergeCell ref="O16:O18"/>
    <mergeCell ref="P16:P18"/>
    <mergeCell ref="AE16:AE18"/>
    <mergeCell ref="AF16:AF18"/>
    <mergeCell ref="BB8:BC8"/>
    <mergeCell ref="BD8:BG8"/>
    <mergeCell ref="Z8:Z9"/>
    <mergeCell ref="AA8:AA9"/>
    <mergeCell ref="AB8:AB9"/>
    <mergeCell ref="Q8:Q9"/>
    <mergeCell ref="R8:R9"/>
    <mergeCell ref="S8:S9"/>
    <mergeCell ref="T8:T9"/>
    <mergeCell ref="U8:U9"/>
    <mergeCell ref="V8:V9"/>
    <mergeCell ref="AD8:AD9"/>
    <mergeCell ref="AF8:AF9"/>
    <mergeCell ref="AG8:AG9"/>
    <mergeCell ref="AH8:AH9"/>
    <mergeCell ref="AI8:AK8"/>
    <mergeCell ref="AL8:AL9"/>
    <mergeCell ref="AI10:AI12"/>
    <mergeCell ref="AK13:AK15"/>
    <mergeCell ref="AL13:AL15"/>
    <mergeCell ref="CG8:CG9"/>
    <mergeCell ref="CH8:CH9"/>
    <mergeCell ref="CI8:CI9"/>
    <mergeCell ref="BH8:BJ8"/>
    <mergeCell ref="AM8:AM9"/>
    <mergeCell ref="AN8:AN9"/>
    <mergeCell ref="AO8:AO9"/>
    <mergeCell ref="AP8:AP9"/>
    <mergeCell ref="AQ8:AQ9"/>
    <mergeCell ref="AR8:AR9"/>
    <mergeCell ref="AU8:AX8"/>
    <mergeCell ref="AY8:BA8"/>
    <mergeCell ref="A16:A18"/>
    <mergeCell ref="B16:B18"/>
    <mergeCell ref="D16:D18"/>
    <mergeCell ref="E16:E18"/>
    <mergeCell ref="F16:F18"/>
    <mergeCell ref="L16:L18"/>
    <mergeCell ref="CC8:CC9"/>
    <mergeCell ref="CD8:CD9"/>
    <mergeCell ref="CE8:CE9"/>
    <mergeCell ref="BK8:BL8"/>
    <mergeCell ref="BM8:BP8"/>
    <mergeCell ref="BQ8:BS8"/>
    <mergeCell ref="BT8:BU8"/>
    <mergeCell ref="BV8:BY8"/>
    <mergeCell ref="BZ8:CB8"/>
    <mergeCell ref="AS8:AT8"/>
    <mergeCell ref="L8:L9"/>
    <mergeCell ref="M8:M9"/>
    <mergeCell ref="N8:P8"/>
    <mergeCell ref="A10:A12"/>
    <mergeCell ref="B10:B12"/>
    <mergeCell ref="C10:C12"/>
    <mergeCell ref="D10:D12"/>
    <mergeCell ref="AH10:AH12"/>
    <mergeCell ref="DT3:DT4"/>
    <mergeCell ref="DU3:DU4"/>
    <mergeCell ref="A5:E6"/>
    <mergeCell ref="F5:AK6"/>
    <mergeCell ref="AL5:AR6"/>
    <mergeCell ref="CC5:CK5"/>
    <mergeCell ref="AS6:BA6"/>
    <mergeCell ref="BB6:BJ6"/>
    <mergeCell ref="BK6:BS6"/>
    <mergeCell ref="A1:A3"/>
    <mergeCell ref="B1:R3"/>
    <mergeCell ref="S1:AR3"/>
    <mergeCell ref="DO3:DP8"/>
    <mergeCell ref="DQ3:DQ4"/>
    <mergeCell ref="DR3:DR4"/>
    <mergeCell ref="BT6:CB6"/>
    <mergeCell ref="CC6:CK6"/>
    <mergeCell ref="W8:W9"/>
    <mergeCell ref="X8:X9"/>
    <mergeCell ref="Y8:Y9"/>
    <mergeCell ref="G7:J7"/>
    <mergeCell ref="A8:A9"/>
    <mergeCell ref="B8:B9"/>
    <mergeCell ref="D8:D9"/>
    <mergeCell ref="DS3:DS4"/>
    <mergeCell ref="CJ8:CJ9"/>
    <mergeCell ref="CK8:CK9"/>
    <mergeCell ref="DA8:DC8"/>
    <mergeCell ref="CF8:CF9"/>
    <mergeCell ref="E8:E9"/>
    <mergeCell ref="F8:F9"/>
    <mergeCell ref="K8:K9"/>
    <mergeCell ref="K16:K18"/>
    <mergeCell ref="G8:G9"/>
    <mergeCell ref="G16:G18"/>
    <mergeCell ref="H8:H9"/>
    <mergeCell ref="H16:H18"/>
    <mergeCell ref="I8:I9"/>
    <mergeCell ref="I16:I18"/>
    <mergeCell ref="J8:J9"/>
    <mergeCell ref="J16:J18"/>
    <mergeCell ref="E10:E12"/>
    <mergeCell ref="F10:F12"/>
    <mergeCell ref="G10:G12"/>
    <mergeCell ref="H10:H12"/>
    <mergeCell ref="I10:I12"/>
    <mergeCell ref="AI13:AI15"/>
    <mergeCell ref="AG10:AG12"/>
    <mergeCell ref="J10:J12"/>
    <mergeCell ref="K10:K12"/>
    <mergeCell ref="L10:L12"/>
    <mergeCell ref="M10:M12"/>
    <mergeCell ref="N10:N12"/>
    <mergeCell ref="O10:O12"/>
    <mergeCell ref="P10:P12"/>
    <mergeCell ref="AE10:AE12"/>
    <mergeCell ref="AF10:AF12"/>
    <mergeCell ref="CU13:CU15"/>
    <mergeCell ref="CV13:CV15"/>
    <mergeCell ref="CZ13:CZ15"/>
    <mergeCell ref="DA13:DA15"/>
    <mergeCell ref="DB13:DB15"/>
    <mergeCell ref="DC13:DC15"/>
    <mergeCell ref="AJ10:AJ12"/>
    <mergeCell ref="AK10:AK12"/>
    <mergeCell ref="AL10:AL12"/>
    <mergeCell ref="CU10:CU12"/>
    <mergeCell ref="CV10:CV12"/>
    <mergeCell ref="CZ10:CZ12"/>
    <mergeCell ref="DA10:DA12"/>
    <mergeCell ref="DB10:DB12"/>
    <mergeCell ref="DC10:DC12"/>
    <mergeCell ref="A13:A15"/>
    <mergeCell ref="B13:B15"/>
    <mergeCell ref="C13:C15"/>
    <mergeCell ref="D13:D15"/>
    <mergeCell ref="E13:E15"/>
    <mergeCell ref="F13:F15"/>
    <mergeCell ref="G13:G15"/>
    <mergeCell ref="H13:H15"/>
    <mergeCell ref="I13:I15"/>
    <mergeCell ref="J13:J15"/>
    <mergeCell ref="K13:K15"/>
    <mergeCell ref="L13:L15"/>
    <mergeCell ref="M13:M15"/>
    <mergeCell ref="N13:N15"/>
    <mergeCell ref="O13:O15"/>
    <mergeCell ref="P13:P15"/>
    <mergeCell ref="AE13:AE15"/>
    <mergeCell ref="AF13:AF15"/>
    <mergeCell ref="AG13:AG15"/>
    <mergeCell ref="AH13:AH15"/>
    <mergeCell ref="AJ13:AJ15"/>
    <mergeCell ref="A19:A21"/>
    <mergeCell ref="B19:B21"/>
    <mergeCell ref="C19:C21"/>
    <mergeCell ref="D19:D21"/>
    <mergeCell ref="E19:E21"/>
    <mergeCell ref="F19:F21"/>
    <mergeCell ref="G19:G21"/>
    <mergeCell ref="H19:H21"/>
    <mergeCell ref="I19:I21"/>
    <mergeCell ref="J19:J21"/>
    <mergeCell ref="K19:K21"/>
    <mergeCell ref="L19:L21"/>
    <mergeCell ref="M19:M21"/>
    <mergeCell ref="N19:N21"/>
    <mergeCell ref="O19:O21"/>
    <mergeCell ref="P19:P21"/>
    <mergeCell ref="AE19:AE21"/>
    <mergeCell ref="AF19:AF21"/>
    <mergeCell ref="AG19:AG21"/>
    <mergeCell ref="AH19:AH21"/>
    <mergeCell ref="AI19:AI21"/>
    <mergeCell ref="AJ19:AJ21"/>
    <mergeCell ref="AK19:AK21"/>
    <mergeCell ref="AL19:AL21"/>
    <mergeCell ref="AY19:AY21"/>
    <mergeCell ref="BA19:BA21"/>
    <mergeCell ref="BH19:BH21"/>
    <mergeCell ref="BI19:BI21"/>
    <mergeCell ref="BJ19:BJ21"/>
    <mergeCell ref="BQ19:BQ21"/>
    <mergeCell ref="BR19:BR21"/>
    <mergeCell ref="BS19:BS21"/>
    <mergeCell ref="CU19:CU21"/>
    <mergeCell ref="CV19:CV21"/>
    <mergeCell ref="CZ19:CZ21"/>
    <mergeCell ref="DA19:DA21"/>
    <mergeCell ref="DB19:DB21"/>
    <mergeCell ref="DC19:DC21"/>
    <mergeCell ref="A22:A24"/>
    <mergeCell ref="B22:B24"/>
    <mergeCell ref="C22:C24"/>
    <mergeCell ref="D22:D24"/>
    <mergeCell ref="E22:E24"/>
    <mergeCell ref="F22:F24"/>
    <mergeCell ref="G22:G24"/>
    <mergeCell ref="H22:H24"/>
    <mergeCell ref="I22:I24"/>
    <mergeCell ref="J22:J24"/>
    <mergeCell ref="K22:K24"/>
    <mergeCell ref="L22:L24"/>
    <mergeCell ref="M22:M24"/>
    <mergeCell ref="N22:N24"/>
    <mergeCell ref="O22:O24"/>
    <mergeCell ref="P22:P24"/>
    <mergeCell ref="AE22:AE24"/>
    <mergeCell ref="AF22:AF24"/>
    <mergeCell ref="AG22:AG24"/>
    <mergeCell ref="AH22:AH24"/>
    <mergeCell ref="AI22:AI24"/>
    <mergeCell ref="AJ22:AJ24"/>
    <mergeCell ref="BS22:BS24"/>
    <mergeCell ref="CU22:CU24"/>
    <mergeCell ref="CV22:CV24"/>
    <mergeCell ref="CZ22:CZ24"/>
    <mergeCell ref="DA22:DA24"/>
    <mergeCell ref="DB22:DB24"/>
    <mergeCell ref="DC22:DC24"/>
    <mergeCell ref="AK22:AK24"/>
    <mergeCell ref="AL22:AL24"/>
    <mergeCell ref="AY22:AY24"/>
    <mergeCell ref="BA22:BA24"/>
    <mergeCell ref="BH22:BH24"/>
    <mergeCell ref="BI22:BI24"/>
    <mergeCell ref="BJ22:BJ24"/>
    <mergeCell ref="BQ22:BQ24"/>
    <mergeCell ref="BR22:BR24"/>
  </mergeCells>
  <pageMargins left="1.2736614173228347" right="0.70866141732283472" top="0.74803149606299213" bottom="0.74803149606299213" header="0.31496062992125984" footer="0.31496062992125984"/>
  <pageSetup paperSize="119" scale="31"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930" operator="equal" id="{3581B528-6013-4113-B787-152D003A3FC1}">
            <xm:f>'DATOS '!$A$6</xm:f>
            <x14:dxf>
              <fill>
                <patternFill>
                  <bgColor rgb="FF00B050"/>
                </patternFill>
              </fill>
            </x14:dxf>
          </x14:cfRule>
          <x14:cfRule type="cellIs" priority="931" operator="equal" id="{63AB54CB-E0F3-46AF-8ACB-B224DDD1E649}">
            <xm:f>'DATOS '!$A$5</xm:f>
            <x14:dxf>
              <fill>
                <patternFill>
                  <bgColor rgb="FF92D050"/>
                </patternFill>
              </fill>
            </x14:dxf>
          </x14:cfRule>
          <x14:cfRule type="cellIs" priority="932" operator="equal" id="{5AAEB860-0921-4D61-85F7-3F34E35F9DA0}">
            <xm:f>'DATOS '!$A$4</xm:f>
            <x14:dxf>
              <fill>
                <patternFill>
                  <bgColor rgb="FFFFFF00"/>
                </patternFill>
              </fill>
            </x14:dxf>
          </x14:cfRule>
          <x14:cfRule type="cellIs" priority="933" operator="equal" id="{DB2845A9-6B1E-424F-87C6-CECF127B5E9D}">
            <xm:f>'DATOS '!$A$3</xm:f>
            <x14:dxf>
              <fill>
                <patternFill>
                  <bgColor rgb="FFFFC000"/>
                </patternFill>
              </fill>
            </x14:dxf>
          </x14:cfRule>
          <x14:cfRule type="cellIs" priority="934" operator="equal" id="{C7D07FF5-796E-44DC-94DF-9841C7618938}">
            <xm:f>'DATOS '!$A$2</xm:f>
            <x14:dxf>
              <fill>
                <patternFill>
                  <bgColor rgb="FFFF0000"/>
                </patternFill>
              </fill>
            </x14:dxf>
          </x14:cfRule>
          <xm:sqref>N16 AI16</xm:sqref>
        </x14:conditionalFormatting>
        <x14:conditionalFormatting xmlns:xm="http://schemas.microsoft.com/office/excel/2006/main">
          <x14:cfRule type="cellIs" priority="935" operator="equal" id="{63592E8F-EB51-44DD-829A-060613CA8381}">
            <xm:f>'DATOS '!$A$13</xm:f>
            <x14:dxf>
              <fill>
                <patternFill>
                  <bgColor rgb="FF00B050"/>
                </patternFill>
              </fill>
            </x14:dxf>
          </x14:cfRule>
          <x14:cfRule type="cellIs" priority="936" operator="equal" id="{C9D7971D-8EF3-4B16-A906-1A862BC0DC07}">
            <xm:f>'DATOS '!$A$12</xm:f>
            <x14:dxf>
              <fill>
                <patternFill>
                  <bgColor rgb="FF92D050"/>
                </patternFill>
              </fill>
            </x14:dxf>
          </x14:cfRule>
          <x14:cfRule type="cellIs" priority="937" operator="equal" id="{32FAC9BE-1B93-4BDE-9C3E-0F1567FB50B9}">
            <xm:f>'DATOS '!$A$11</xm:f>
            <x14:dxf>
              <fill>
                <patternFill>
                  <bgColor rgb="FFFFFF00"/>
                </patternFill>
              </fill>
            </x14:dxf>
          </x14:cfRule>
          <x14:cfRule type="cellIs" priority="938" operator="equal" id="{1C0AB6EC-3D36-48FC-95D5-29B8A8D74FC4}">
            <xm:f>'DATOS '!$A$10</xm:f>
            <x14:dxf>
              <fill>
                <patternFill>
                  <bgColor rgb="FFFFC000"/>
                </patternFill>
              </fill>
            </x14:dxf>
          </x14:cfRule>
          <x14:cfRule type="cellIs" priority="939" operator="equal" id="{6951F159-CACB-4E25-B0F9-8CDAA0153B13}">
            <xm:f>'DATOS '!$A$9</xm:f>
            <x14:dxf>
              <fill>
                <patternFill>
                  <bgColor rgb="FFFF0000"/>
                </patternFill>
              </fill>
            </x14:dxf>
          </x14:cfRule>
          <xm:sqref>O16 AJ16</xm:sqref>
        </x14:conditionalFormatting>
        <x14:conditionalFormatting xmlns:xm="http://schemas.microsoft.com/office/excel/2006/main">
          <x14:cfRule type="cellIs" priority="940" operator="equal" id="{644EA223-1B9F-4D70-BDDB-54D0A0ACDA3A}">
            <xm:f>'DATOS '!$A$19</xm:f>
            <x14:dxf>
              <fill>
                <patternFill>
                  <bgColor rgb="FF92D050"/>
                </patternFill>
              </fill>
            </x14:dxf>
          </x14:cfRule>
          <x14:cfRule type="cellIs" priority="941" operator="equal" id="{8D682805-5B57-4A4F-B84D-2C9912067687}">
            <xm:f>'DATOS '!$A$18</xm:f>
            <x14:dxf>
              <fill>
                <patternFill>
                  <bgColor rgb="FFFFFF00"/>
                </patternFill>
              </fill>
            </x14:dxf>
          </x14:cfRule>
          <x14:cfRule type="cellIs" priority="942" operator="equal" id="{6EE34CB8-9A1D-4BAA-A212-486C01B155C1}">
            <xm:f>'DATOS '!$A$17</xm:f>
            <x14:dxf>
              <fill>
                <patternFill>
                  <bgColor rgb="FFFFC000"/>
                </patternFill>
              </fill>
            </x14:dxf>
          </x14:cfRule>
          <x14:cfRule type="cellIs" priority="943" operator="equal" id="{98D548AD-2A95-420C-A8E0-CFCD41399719}">
            <xm:f>'DATOS '!$A$16</xm:f>
            <x14:dxf>
              <fill>
                <patternFill>
                  <bgColor rgb="FFFF0000"/>
                </patternFill>
              </fill>
            </x14:dxf>
          </x14:cfRule>
          <xm:sqref>CU16:CV16 CZ16:DB16 AL16</xm:sqref>
        </x14:conditionalFormatting>
        <x14:conditionalFormatting xmlns:xm="http://schemas.microsoft.com/office/excel/2006/main">
          <x14:cfRule type="cellIs" priority="860" operator="equal" id="{1EED28F9-D33A-4C07-8D29-3818EA82DC53}">
            <xm:f>'DATOS '!$A$19</xm:f>
            <x14:dxf>
              <fill>
                <patternFill>
                  <bgColor rgb="FF92D050"/>
                </patternFill>
              </fill>
            </x14:dxf>
          </x14:cfRule>
          <x14:cfRule type="cellIs" priority="861" operator="equal" id="{61E92972-ADF0-442A-90DB-159F6194B119}">
            <xm:f>'DATOS '!$A$18</xm:f>
            <x14:dxf>
              <fill>
                <patternFill>
                  <bgColor rgb="FFFFFF00"/>
                </patternFill>
              </fill>
            </x14:dxf>
          </x14:cfRule>
          <x14:cfRule type="cellIs" priority="862" operator="equal" id="{91796FE9-AC0A-4B8A-920A-DAF997E87449}">
            <xm:f>'DATOS '!$A$17</xm:f>
            <x14:dxf>
              <fill>
                <patternFill>
                  <bgColor rgb="FFFFC000"/>
                </patternFill>
              </fill>
            </x14:dxf>
          </x14:cfRule>
          <x14:cfRule type="cellIs" priority="863" operator="equal" id="{D129BCAE-DBF4-4E30-9408-BE4260487B9E}">
            <xm:f>'DATOS '!$A$16</xm:f>
            <x14:dxf>
              <fill>
                <patternFill>
                  <bgColor rgb="FFFF0000"/>
                </patternFill>
              </fill>
            </x14:dxf>
          </x14:cfRule>
          <xm:sqref>P16</xm:sqref>
        </x14:conditionalFormatting>
        <x14:conditionalFormatting xmlns:xm="http://schemas.microsoft.com/office/excel/2006/main">
          <x14:cfRule type="cellIs" priority="687" operator="equal" id="{774D086E-04D0-4469-BB12-4C0A2DC68B93}">
            <xm:f>'DATOS '!$A$19</xm:f>
            <x14:dxf>
              <fill>
                <patternFill>
                  <bgColor rgb="FF92D050"/>
                </patternFill>
              </fill>
            </x14:dxf>
          </x14:cfRule>
          <x14:cfRule type="cellIs" priority="688" operator="equal" id="{1802FE3F-3A51-4C3A-89B3-50A30D08B6E6}">
            <xm:f>'DATOS '!$A$18</xm:f>
            <x14:dxf>
              <fill>
                <patternFill>
                  <bgColor rgb="FFFFFF00"/>
                </patternFill>
              </fill>
            </x14:dxf>
          </x14:cfRule>
          <x14:cfRule type="cellIs" priority="689" operator="equal" id="{ABFDD1C3-EDF1-4A85-9125-074020C81C54}">
            <xm:f>'DATOS '!$A$17</xm:f>
            <x14:dxf>
              <fill>
                <patternFill>
                  <bgColor rgb="FFFFC000"/>
                </patternFill>
              </fill>
            </x14:dxf>
          </x14:cfRule>
          <x14:cfRule type="cellIs" priority="690" operator="equal" id="{8AC06CDE-A081-4AE9-923F-17F66E43ABFC}">
            <xm:f>'DATOS '!$A$16</xm:f>
            <x14:dxf>
              <fill>
                <patternFill>
                  <bgColor rgb="FFFF0000"/>
                </patternFill>
              </fill>
            </x14:dxf>
          </x14:cfRule>
          <xm:sqref>AK16</xm:sqref>
        </x14:conditionalFormatting>
        <x14:conditionalFormatting xmlns:xm="http://schemas.microsoft.com/office/excel/2006/main">
          <x14:cfRule type="cellIs" priority="97" operator="equal" id="{A4C666D8-44AF-4B28-BD9E-82FE51C7FF1F}">
            <xm:f>'DATOS '!$A$6</xm:f>
            <x14:dxf>
              <fill>
                <patternFill>
                  <bgColor rgb="FF00B050"/>
                </patternFill>
              </fill>
            </x14:dxf>
          </x14:cfRule>
          <x14:cfRule type="cellIs" priority="98" operator="equal" id="{54C37016-24CD-44F0-9761-EBF705AAC794}">
            <xm:f>'DATOS '!$A$5</xm:f>
            <x14:dxf>
              <fill>
                <patternFill>
                  <bgColor rgb="FF92D050"/>
                </patternFill>
              </fill>
            </x14:dxf>
          </x14:cfRule>
          <x14:cfRule type="cellIs" priority="99" operator="equal" id="{11DA90EB-DF9E-42F2-87C0-6DD710254B0C}">
            <xm:f>'DATOS '!$A$4</xm:f>
            <x14:dxf>
              <fill>
                <patternFill>
                  <bgColor rgb="FFFFFF00"/>
                </patternFill>
              </fill>
            </x14:dxf>
          </x14:cfRule>
          <x14:cfRule type="cellIs" priority="100" operator="equal" id="{090E06AC-EBF5-4F45-B9C6-9977E1D549F6}">
            <xm:f>'DATOS '!$A$3</xm:f>
            <x14:dxf>
              <fill>
                <patternFill>
                  <bgColor rgb="FFFFC000"/>
                </patternFill>
              </fill>
            </x14:dxf>
          </x14:cfRule>
          <x14:cfRule type="cellIs" priority="101" operator="equal" id="{674C0932-A482-4976-B842-DDA8F0581B17}">
            <xm:f>'DATOS '!$A$2</xm:f>
            <x14:dxf>
              <fill>
                <patternFill>
                  <bgColor rgb="FFFF0000"/>
                </patternFill>
              </fill>
            </x14:dxf>
          </x14:cfRule>
          <xm:sqref>N10:N11 AI10</xm:sqref>
        </x14:conditionalFormatting>
        <x14:conditionalFormatting xmlns:xm="http://schemas.microsoft.com/office/excel/2006/main">
          <x14:cfRule type="cellIs" priority="102" operator="equal" id="{BEA79973-3F29-46B8-B901-511594AA0EEF}">
            <xm:f>'DATOS '!$A$13</xm:f>
            <x14:dxf>
              <fill>
                <patternFill>
                  <bgColor rgb="FF00B050"/>
                </patternFill>
              </fill>
            </x14:dxf>
          </x14:cfRule>
          <x14:cfRule type="cellIs" priority="103" operator="equal" id="{F35DA2AD-2D30-45BC-B5B3-5E70E1DD024F}">
            <xm:f>'DATOS '!$A$12</xm:f>
            <x14:dxf>
              <fill>
                <patternFill>
                  <bgColor rgb="FF92D050"/>
                </patternFill>
              </fill>
            </x14:dxf>
          </x14:cfRule>
          <x14:cfRule type="cellIs" priority="104" operator="equal" id="{EEFFE3C4-8F79-4AC2-8D52-B9B2CDB34823}">
            <xm:f>'DATOS '!$A$11</xm:f>
            <x14:dxf>
              <fill>
                <patternFill>
                  <bgColor rgb="FFFFFF00"/>
                </patternFill>
              </fill>
            </x14:dxf>
          </x14:cfRule>
          <x14:cfRule type="cellIs" priority="105" operator="equal" id="{66156CF1-B9E8-41F3-B349-7168BC5E1B17}">
            <xm:f>'DATOS '!$A$10</xm:f>
            <x14:dxf>
              <fill>
                <patternFill>
                  <bgColor rgb="FFFFC000"/>
                </patternFill>
              </fill>
            </x14:dxf>
          </x14:cfRule>
          <x14:cfRule type="cellIs" priority="106" operator="equal" id="{A664F059-0D06-4312-AC13-2595B7B5CF7B}">
            <xm:f>'DATOS '!$A$9</xm:f>
            <x14:dxf>
              <fill>
                <patternFill>
                  <bgColor rgb="FFFF0000"/>
                </patternFill>
              </fill>
            </x14:dxf>
          </x14:cfRule>
          <xm:sqref>O10:O11 AJ10</xm:sqref>
        </x14:conditionalFormatting>
        <x14:conditionalFormatting xmlns:xm="http://schemas.microsoft.com/office/excel/2006/main">
          <x14:cfRule type="cellIs" priority="107" operator="equal" id="{3D71AE57-D075-4A97-A2D2-B829A2ED167B}">
            <xm:f>'DATOS '!$A$19</xm:f>
            <x14:dxf>
              <fill>
                <patternFill>
                  <bgColor rgb="FF92D050"/>
                </patternFill>
              </fill>
            </x14:dxf>
          </x14:cfRule>
          <x14:cfRule type="cellIs" priority="108" operator="equal" id="{0412F07B-0EFC-4089-913D-101405650D57}">
            <xm:f>'DATOS '!$A$18</xm:f>
            <x14:dxf>
              <fill>
                <patternFill>
                  <bgColor rgb="FFFFFF00"/>
                </patternFill>
              </fill>
            </x14:dxf>
          </x14:cfRule>
          <x14:cfRule type="cellIs" priority="109" operator="equal" id="{FC0CB47D-7EF1-4925-8603-57BF3DECA4D4}">
            <xm:f>'DATOS '!$A$17</xm:f>
            <x14:dxf>
              <fill>
                <patternFill>
                  <bgColor rgb="FFFFC000"/>
                </patternFill>
              </fill>
            </x14:dxf>
          </x14:cfRule>
          <x14:cfRule type="cellIs" priority="110" operator="equal" id="{3D26591F-350C-4517-9C09-C58C986F69E4}">
            <xm:f>'DATOS '!$A$16</xm:f>
            <x14:dxf>
              <fill>
                <patternFill>
                  <bgColor rgb="FFFF0000"/>
                </patternFill>
              </fill>
            </x14:dxf>
          </x14:cfRule>
          <xm:sqref>CU10:CV11 CZ10:DC10</xm:sqref>
        </x14:conditionalFormatting>
        <x14:conditionalFormatting xmlns:xm="http://schemas.microsoft.com/office/excel/2006/main">
          <x14:cfRule type="cellIs" priority="93" operator="equal" id="{D1B7B1BD-A41E-409D-B081-7659A578EBCD}">
            <xm:f>'DATOS '!$A$19</xm:f>
            <x14:dxf>
              <fill>
                <patternFill>
                  <bgColor rgb="FF92D050"/>
                </patternFill>
              </fill>
            </x14:dxf>
          </x14:cfRule>
          <x14:cfRule type="cellIs" priority="94" operator="equal" id="{0896394C-9FCE-48EF-A59E-FFD6196C40B6}">
            <xm:f>'DATOS '!$A$18</xm:f>
            <x14:dxf>
              <fill>
                <patternFill>
                  <bgColor rgb="FFFFFF00"/>
                </patternFill>
              </fill>
            </x14:dxf>
          </x14:cfRule>
          <x14:cfRule type="cellIs" priority="95" operator="equal" id="{E539BD3B-7345-401B-B797-F70D15B72E7B}">
            <xm:f>'DATOS '!$A$17</xm:f>
            <x14:dxf>
              <fill>
                <patternFill>
                  <bgColor rgb="FFFFC000"/>
                </patternFill>
              </fill>
            </x14:dxf>
          </x14:cfRule>
          <x14:cfRule type="cellIs" priority="96" operator="equal" id="{1C986658-C10A-4452-8627-75AD8ECD298B}">
            <xm:f>'DATOS '!$A$16</xm:f>
            <x14:dxf>
              <fill>
                <patternFill>
                  <bgColor rgb="FFFF0000"/>
                </patternFill>
              </fill>
            </x14:dxf>
          </x14:cfRule>
          <xm:sqref>AK10</xm:sqref>
        </x14:conditionalFormatting>
        <x14:conditionalFormatting xmlns:xm="http://schemas.microsoft.com/office/excel/2006/main">
          <x14:cfRule type="cellIs" priority="89" operator="equal" id="{807BEC0D-8CA1-4C04-B7CD-A3677896B560}">
            <xm:f>'DATOS '!$A$19</xm:f>
            <x14:dxf>
              <fill>
                <patternFill>
                  <bgColor rgb="FF92D050"/>
                </patternFill>
              </fill>
            </x14:dxf>
          </x14:cfRule>
          <x14:cfRule type="cellIs" priority="90" operator="equal" id="{7E9634E3-0A92-4650-AD56-A5AD9CB7B513}">
            <xm:f>'DATOS '!$A$18</xm:f>
            <x14:dxf>
              <fill>
                <patternFill>
                  <bgColor rgb="FFFFFF00"/>
                </patternFill>
              </fill>
            </x14:dxf>
          </x14:cfRule>
          <x14:cfRule type="cellIs" priority="91" operator="equal" id="{4C6B6A56-C7C0-42B4-80DD-3E039C15DD79}">
            <xm:f>'DATOS '!$A$17</xm:f>
            <x14:dxf>
              <fill>
                <patternFill>
                  <bgColor rgb="FFFFC000"/>
                </patternFill>
              </fill>
            </x14:dxf>
          </x14:cfRule>
          <x14:cfRule type="cellIs" priority="92" operator="equal" id="{8D506D2A-09DD-4C61-B8A4-D6EFB3D95952}">
            <xm:f>'DATOS '!$A$16</xm:f>
            <x14:dxf>
              <fill>
                <patternFill>
                  <bgColor rgb="FFFF0000"/>
                </patternFill>
              </fill>
            </x14:dxf>
          </x14:cfRule>
          <xm:sqref>P10:P11</xm:sqref>
        </x14:conditionalFormatting>
        <x14:conditionalFormatting xmlns:xm="http://schemas.microsoft.com/office/excel/2006/main">
          <x14:cfRule type="cellIs" priority="75" operator="equal" id="{6F30523F-DED5-4CC4-A6CF-8E007B1D9C6C}">
            <xm:f>'DATOS '!$A$6</xm:f>
            <x14:dxf>
              <fill>
                <patternFill>
                  <bgColor rgb="FF00B050"/>
                </patternFill>
              </fill>
            </x14:dxf>
          </x14:cfRule>
          <x14:cfRule type="cellIs" priority="76" operator="equal" id="{F37B7952-DCF5-41D1-8459-CF013F8636C0}">
            <xm:f>'DATOS '!$A$5</xm:f>
            <x14:dxf>
              <fill>
                <patternFill>
                  <bgColor rgb="FF92D050"/>
                </patternFill>
              </fill>
            </x14:dxf>
          </x14:cfRule>
          <x14:cfRule type="cellIs" priority="77" operator="equal" id="{9B0FBA04-BDD2-4EC2-9C64-D1583C965658}">
            <xm:f>'DATOS '!$A$4</xm:f>
            <x14:dxf>
              <fill>
                <patternFill>
                  <bgColor rgb="FFFFFF00"/>
                </patternFill>
              </fill>
            </x14:dxf>
          </x14:cfRule>
          <x14:cfRule type="cellIs" priority="78" operator="equal" id="{77D9D787-0B8D-4333-9B33-2F7800275F69}">
            <xm:f>'DATOS '!$A$3</xm:f>
            <x14:dxf>
              <fill>
                <patternFill>
                  <bgColor rgb="FFFFC000"/>
                </patternFill>
              </fill>
            </x14:dxf>
          </x14:cfRule>
          <x14:cfRule type="cellIs" priority="79" operator="equal" id="{45E49388-E195-48C2-9526-9ADA25BD1C51}">
            <xm:f>'DATOS '!$A$2</xm:f>
            <x14:dxf>
              <fill>
                <patternFill>
                  <bgColor rgb="FFFF0000"/>
                </patternFill>
              </fill>
            </x14:dxf>
          </x14:cfRule>
          <xm:sqref>N13:N14 AI13</xm:sqref>
        </x14:conditionalFormatting>
        <x14:conditionalFormatting xmlns:xm="http://schemas.microsoft.com/office/excel/2006/main">
          <x14:cfRule type="cellIs" priority="80" operator="equal" id="{2F613854-6C4D-40AC-81C6-B6E93CE839FB}">
            <xm:f>'DATOS '!$A$13</xm:f>
            <x14:dxf>
              <fill>
                <patternFill>
                  <bgColor rgb="FF00B050"/>
                </patternFill>
              </fill>
            </x14:dxf>
          </x14:cfRule>
          <x14:cfRule type="cellIs" priority="81" operator="equal" id="{E252404F-2FCF-47AC-B8CF-88F2DADC1004}">
            <xm:f>'DATOS '!$A$12</xm:f>
            <x14:dxf>
              <fill>
                <patternFill>
                  <bgColor rgb="FF92D050"/>
                </patternFill>
              </fill>
            </x14:dxf>
          </x14:cfRule>
          <x14:cfRule type="cellIs" priority="82" operator="equal" id="{907C01BC-DA6D-43FC-B806-7FF26242D8B9}">
            <xm:f>'DATOS '!$A$11</xm:f>
            <x14:dxf>
              <fill>
                <patternFill>
                  <bgColor rgb="FFFFFF00"/>
                </patternFill>
              </fill>
            </x14:dxf>
          </x14:cfRule>
          <x14:cfRule type="cellIs" priority="83" operator="equal" id="{88B1A4E9-5C4F-4167-B92B-086071B94D6C}">
            <xm:f>'DATOS '!$A$10</xm:f>
            <x14:dxf>
              <fill>
                <patternFill>
                  <bgColor rgb="FFFFC000"/>
                </patternFill>
              </fill>
            </x14:dxf>
          </x14:cfRule>
          <x14:cfRule type="cellIs" priority="84" operator="equal" id="{D446BEBB-0F5F-447A-B4EF-5D43A3039736}">
            <xm:f>'DATOS '!$A$9</xm:f>
            <x14:dxf>
              <fill>
                <patternFill>
                  <bgColor rgb="FFFF0000"/>
                </patternFill>
              </fill>
            </x14:dxf>
          </x14:cfRule>
          <xm:sqref>O13:O14 AJ13</xm:sqref>
        </x14:conditionalFormatting>
        <x14:conditionalFormatting xmlns:xm="http://schemas.microsoft.com/office/excel/2006/main">
          <x14:cfRule type="cellIs" priority="85" operator="equal" id="{EBFAC6D3-55CE-49C9-93A4-8741C9BAE724}">
            <xm:f>'DATOS '!$A$19</xm:f>
            <x14:dxf>
              <fill>
                <patternFill>
                  <bgColor rgb="FF92D050"/>
                </patternFill>
              </fill>
            </x14:dxf>
          </x14:cfRule>
          <x14:cfRule type="cellIs" priority="86" operator="equal" id="{382BD135-6321-49F6-9272-16E8EA889D55}">
            <xm:f>'DATOS '!$A$18</xm:f>
            <x14:dxf>
              <fill>
                <patternFill>
                  <bgColor rgb="FFFFFF00"/>
                </patternFill>
              </fill>
            </x14:dxf>
          </x14:cfRule>
          <x14:cfRule type="cellIs" priority="87" operator="equal" id="{EDD427C3-6139-4CE2-8B1A-89C2C9529B37}">
            <xm:f>'DATOS '!$A$17</xm:f>
            <x14:dxf>
              <fill>
                <patternFill>
                  <bgColor rgb="FFFFC000"/>
                </patternFill>
              </fill>
            </x14:dxf>
          </x14:cfRule>
          <x14:cfRule type="cellIs" priority="88" operator="equal" id="{1309387A-AB5E-4377-853F-42C7C7456DD7}">
            <xm:f>'DATOS '!$A$16</xm:f>
            <x14:dxf>
              <fill>
                <patternFill>
                  <bgColor rgb="FFFF0000"/>
                </patternFill>
              </fill>
            </x14:dxf>
          </x14:cfRule>
          <xm:sqref>CU13:CV14 CZ13:DC13</xm:sqref>
        </x14:conditionalFormatting>
        <x14:conditionalFormatting xmlns:xm="http://schemas.microsoft.com/office/excel/2006/main">
          <x14:cfRule type="cellIs" priority="71" operator="equal" id="{EFA61CCF-E2ED-490B-913F-317262F6AC43}">
            <xm:f>'DATOS '!$A$19</xm:f>
            <x14:dxf>
              <fill>
                <patternFill>
                  <bgColor rgb="FF92D050"/>
                </patternFill>
              </fill>
            </x14:dxf>
          </x14:cfRule>
          <x14:cfRule type="cellIs" priority="72" operator="equal" id="{052ED726-1309-425C-B1FE-E027C2638B6B}">
            <xm:f>'DATOS '!$A$18</xm:f>
            <x14:dxf>
              <fill>
                <patternFill>
                  <bgColor rgb="FFFFFF00"/>
                </patternFill>
              </fill>
            </x14:dxf>
          </x14:cfRule>
          <x14:cfRule type="cellIs" priority="73" operator="equal" id="{D43D965C-6860-454E-8CBF-E022C1137209}">
            <xm:f>'DATOS '!$A$17</xm:f>
            <x14:dxf>
              <fill>
                <patternFill>
                  <bgColor rgb="FFFFC000"/>
                </patternFill>
              </fill>
            </x14:dxf>
          </x14:cfRule>
          <x14:cfRule type="cellIs" priority="74" operator="equal" id="{0D54765C-8A4A-432D-A4FE-F6C31E537B7B}">
            <xm:f>'DATOS '!$A$16</xm:f>
            <x14:dxf>
              <fill>
                <patternFill>
                  <bgColor rgb="FFFF0000"/>
                </patternFill>
              </fill>
            </x14:dxf>
          </x14:cfRule>
          <xm:sqref>AK13</xm:sqref>
        </x14:conditionalFormatting>
        <x14:conditionalFormatting xmlns:xm="http://schemas.microsoft.com/office/excel/2006/main">
          <x14:cfRule type="cellIs" priority="67" operator="equal" id="{089D45DA-CFEC-4E81-A980-CEBCA30BA11E}">
            <xm:f>'DATOS '!$A$19</xm:f>
            <x14:dxf>
              <fill>
                <patternFill>
                  <bgColor rgb="FF92D050"/>
                </patternFill>
              </fill>
            </x14:dxf>
          </x14:cfRule>
          <x14:cfRule type="cellIs" priority="68" operator="equal" id="{214484EA-9BA5-4307-93C4-E4FBD089A27B}">
            <xm:f>'DATOS '!$A$18</xm:f>
            <x14:dxf>
              <fill>
                <patternFill>
                  <bgColor rgb="FFFFFF00"/>
                </patternFill>
              </fill>
            </x14:dxf>
          </x14:cfRule>
          <x14:cfRule type="cellIs" priority="69" operator="equal" id="{E8770CD4-AD04-41D7-9222-4BAFC01B0618}">
            <xm:f>'DATOS '!$A$17</xm:f>
            <x14:dxf>
              <fill>
                <patternFill>
                  <bgColor rgb="FFFFC000"/>
                </patternFill>
              </fill>
            </x14:dxf>
          </x14:cfRule>
          <x14:cfRule type="cellIs" priority="70" operator="equal" id="{197348F2-8458-4C2A-A1AB-F9D23E4E55DF}">
            <xm:f>'DATOS '!$A$16</xm:f>
            <x14:dxf>
              <fill>
                <patternFill>
                  <bgColor rgb="FFFF0000"/>
                </patternFill>
              </fill>
            </x14:dxf>
          </x14:cfRule>
          <xm:sqref>P13:P14</xm:sqref>
        </x14:conditionalFormatting>
        <x14:conditionalFormatting xmlns:xm="http://schemas.microsoft.com/office/excel/2006/main">
          <x14:cfRule type="cellIs" priority="53" operator="equal" id="{9F6EEE46-953B-43B9-AE1D-49B3ED08B7CB}">
            <xm:f>'DATOS '!$A$6</xm:f>
            <x14:dxf>
              <fill>
                <patternFill>
                  <bgColor rgb="FF00B050"/>
                </patternFill>
              </fill>
            </x14:dxf>
          </x14:cfRule>
          <x14:cfRule type="cellIs" priority="54" operator="equal" id="{FDD79347-C957-457D-B601-55ABBB024C00}">
            <xm:f>'DATOS '!$A$5</xm:f>
            <x14:dxf>
              <fill>
                <patternFill>
                  <bgColor rgb="FF92D050"/>
                </patternFill>
              </fill>
            </x14:dxf>
          </x14:cfRule>
          <x14:cfRule type="cellIs" priority="55" operator="equal" id="{6B625818-0C4F-489A-8A48-4EC8B87BD942}">
            <xm:f>'DATOS '!$A$4</xm:f>
            <x14:dxf>
              <fill>
                <patternFill>
                  <bgColor rgb="FFFFFF00"/>
                </patternFill>
              </fill>
            </x14:dxf>
          </x14:cfRule>
          <x14:cfRule type="cellIs" priority="56" operator="equal" id="{A62DB8E6-33D0-4B72-B0A0-974620D4849C}">
            <xm:f>'DATOS '!$A$3</xm:f>
            <x14:dxf>
              <fill>
                <patternFill>
                  <bgColor rgb="FFFFC000"/>
                </patternFill>
              </fill>
            </x14:dxf>
          </x14:cfRule>
          <x14:cfRule type="cellIs" priority="57" operator="equal" id="{144187E7-6F82-4322-BF79-C04E558E52A4}">
            <xm:f>'DATOS '!$A$2</xm:f>
            <x14:dxf>
              <fill>
                <patternFill>
                  <bgColor rgb="FFFF0000"/>
                </patternFill>
              </fill>
            </x14:dxf>
          </x14:cfRule>
          <xm:sqref>N19 AI19</xm:sqref>
        </x14:conditionalFormatting>
        <x14:conditionalFormatting xmlns:xm="http://schemas.microsoft.com/office/excel/2006/main">
          <x14:cfRule type="cellIs" priority="58" operator="equal" id="{B803CDFA-591D-45B5-AE4F-389E74F2D92A}">
            <xm:f>'DATOS '!$A$13</xm:f>
            <x14:dxf>
              <fill>
                <patternFill>
                  <bgColor rgb="FF00B050"/>
                </patternFill>
              </fill>
            </x14:dxf>
          </x14:cfRule>
          <x14:cfRule type="cellIs" priority="59" operator="equal" id="{E4C9AE05-3E17-40CB-807F-83B0D9CC13C5}">
            <xm:f>'DATOS '!$A$12</xm:f>
            <x14:dxf>
              <fill>
                <patternFill>
                  <bgColor rgb="FF92D050"/>
                </patternFill>
              </fill>
            </x14:dxf>
          </x14:cfRule>
          <x14:cfRule type="cellIs" priority="60" operator="equal" id="{FD3E27CA-C116-42AB-BC01-AC4690136D1F}">
            <xm:f>'DATOS '!$A$11</xm:f>
            <x14:dxf>
              <fill>
                <patternFill>
                  <bgColor rgb="FFFFFF00"/>
                </patternFill>
              </fill>
            </x14:dxf>
          </x14:cfRule>
          <x14:cfRule type="cellIs" priority="61" operator="equal" id="{ADF882B2-AA0B-42F4-B000-43EAF2FDF0C7}">
            <xm:f>'DATOS '!$A$10</xm:f>
            <x14:dxf>
              <fill>
                <patternFill>
                  <bgColor rgb="FFFFC000"/>
                </patternFill>
              </fill>
            </x14:dxf>
          </x14:cfRule>
          <x14:cfRule type="cellIs" priority="62" operator="equal" id="{AFE3071D-08F2-4E5C-913F-0CB9A2526818}">
            <xm:f>'DATOS '!$A$9</xm:f>
            <x14:dxf>
              <fill>
                <patternFill>
                  <bgColor rgb="FFFF0000"/>
                </patternFill>
              </fill>
            </x14:dxf>
          </x14:cfRule>
          <xm:sqref>O19 AJ19</xm:sqref>
        </x14:conditionalFormatting>
        <x14:conditionalFormatting xmlns:xm="http://schemas.microsoft.com/office/excel/2006/main">
          <x14:cfRule type="cellIs" priority="63" operator="equal" id="{370D0570-10F4-43FC-932B-BF5E8FA8D0E6}">
            <xm:f>'DATOS '!$A$19</xm:f>
            <x14:dxf>
              <fill>
                <patternFill>
                  <bgColor rgb="FF92D050"/>
                </patternFill>
              </fill>
            </x14:dxf>
          </x14:cfRule>
          <x14:cfRule type="cellIs" priority="64" operator="equal" id="{E6F33A4E-AA38-47E7-9565-C75F5D740CBE}">
            <xm:f>'DATOS '!$A$18</xm:f>
            <x14:dxf>
              <fill>
                <patternFill>
                  <bgColor rgb="FFFFFF00"/>
                </patternFill>
              </fill>
            </x14:dxf>
          </x14:cfRule>
          <x14:cfRule type="cellIs" priority="65" operator="equal" id="{78B8C292-0AF6-47D6-864B-25E16991AB2A}">
            <xm:f>'DATOS '!$A$17</xm:f>
            <x14:dxf>
              <fill>
                <patternFill>
                  <bgColor rgb="FFFFC000"/>
                </patternFill>
              </fill>
            </x14:dxf>
          </x14:cfRule>
          <x14:cfRule type="cellIs" priority="66" operator="equal" id="{F91EDF4C-6367-4D68-AEA2-425272DECCF6}">
            <xm:f>'DATOS '!$A$16</xm:f>
            <x14:dxf>
              <fill>
                <patternFill>
                  <bgColor rgb="FFFF0000"/>
                </patternFill>
              </fill>
            </x14:dxf>
          </x14:cfRule>
          <xm:sqref>CU19:CV19 CZ19:DB19 AL19</xm:sqref>
        </x14:conditionalFormatting>
        <x14:conditionalFormatting xmlns:xm="http://schemas.microsoft.com/office/excel/2006/main">
          <x14:cfRule type="cellIs" priority="49" operator="equal" id="{222A8405-3FAF-4338-9D83-A82F0D813323}">
            <xm:f>'DATOS '!$A$19</xm:f>
            <x14:dxf>
              <fill>
                <patternFill>
                  <bgColor rgb="FF92D050"/>
                </patternFill>
              </fill>
            </x14:dxf>
          </x14:cfRule>
          <x14:cfRule type="cellIs" priority="50" operator="equal" id="{A1B83BFB-5AE1-439B-9EAB-4BB362D090C7}">
            <xm:f>'DATOS '!$A$18</xm:f>
            <x14:dxf>
              <fill>
                <patternFill>
                  <bgColor rgb="FFFFFF00"/>
                </patternFill>
              </fill>
            </x14:dxf>
          </x14:cfRule>
          <x14:cfRule type="cellIs" priority="51" operator="equal" id="{267F99E4-5A53-46BE-BC07-D494F85CA1D6}">
            <xm:f>'DATOS '!$A$17</xm:f>
            <x14:dxf>
              <fill>
                <patternFill>
                  <bgColor rgb="FFFFC000"/>
                </patternFill>
              </fill>
            </x14:dxf>
          </x14:cfRule>
          <x14:cfRule type="cellIs" priority="52" operator="equal" id="{3FC5E784-5A1A-4B06-B65A-6BE3A438A694}">
            <xm:f>'DATOS '!$A$16</xm:f>
            <x14:dxf>
              <fill>
                <patternFill>
                  <bgColor rgb="FFFF0000"/>
                </patternFill>
              </fill>
            </x14:dxf>
          </x14:cfRule>
          <xm:sqref>P19</xm:sqref>
        </x14:conditionalFormatting>
        <x14:conditionalFormatting xmlns:xm="http://schemas.microsoft.com/office/excel/2006/main">
          <x14:cfRule type="cellIs" priority="45" operator="equal" id="{B336FA5C-4C2B-4761-9E35-0220B9A10F9D}">
            <xm:f>'DATOS '!$A$19</xm:f>
            <x14:dxf>
              <fill>
                <patternFill>
                  <bgColor rgb="FF92D050"/>
                </patternFill>
              </fill>
            </x14:dxf>
          </x14:cfRule>
          <x14:cfRule type="cellIs" priority="46" operator="equal" id="{8B445796-9F27-4B6E-AA1E-E0FAB4A053E1}">
            <xm:f>'DATOS '!$A$18</xm:f>
            <x14:dxf>
              <fill>
                <patternFill>
                  <bgColor rgb="FFFFFF00"/>
                </patternFill>
              </fill>
            </x14:dxf>
          </x14:cfRule>
          <x14:cfRule type="cellIs" priority="47" operator="equal" id="{0E0E1A02-A714-476C-914D-6E960CAC5220}">
            <xm:f>'DATOS '!$A$17</xm:f>
            <x14:dxf>
              <fill>
                <patternFill>
                  <bgColor rgb="FFFFC000"/>
                </patternFill>
              </fill>
            </x14:dxf>
          </x14:cfRule>
          <x14:cfRule type="cellIs" priority="48" operator="equal" id="{6D2A16F9-3184-4A88-91EB-4394CB0E6BCC}">
            <xm:f>'DATOS '!$A$16</xm:f>
            <x14:dxf>
              <fill>
                <patternFill>
                  <bgColor rgb="FFFF0000"/>
                </patternFill>
              </fill>
            </x14:dxf>
          </x14:cfRule>
          <xm:sqref>AK19</xm:sqref>
        </x14:conditionalFormatting>
        <x14:conditionalFormatting xmlns:xm="http://schemas.microsoft.com/office/excel/2006/main">
          <x14:cfRule type="cellIs" priority="31" operator="equal" id="{5297D34D-3C3D-425A-A299-06BA40BE1C9E}">
            <xm:f>'DATOS '!$A$6</xm:f>
            <x14:dxf>
              <fill>
                <patternFill>
                  <bgColor rgb="FF00B050"/>
                </patternFill>
              </fill>
            </x14:dxf>
          </x14:cfRule>
          <x14:cfRule type="cellIs" priority="32" operator="equal" id="{CB12ACF1-0257-454A-B2BD-D9094A64CF1E}">
            <xm:f>'DATOS '!$A$5</xm:f>
            <x14:dxf>
              <fill>
                <patternFill>
                  <bgColor rgb="FF92D050"/>
                </patternFill>
              </fill>
            </x14:dxf>
          </x14:cfRule>
          <x14:cfRule type="cellIs" priority="33" operator="equal" id="{C9C40F93-8F1F-4BBC-8094-16CB1111BDE2}">
            <xm:f>'DATOS '!$A$4</xm:f>
            <x14:dxf>
              <fill>
                <patternFill>
                  <bgColor rgb="FFFFFF00"/>
                </patternFill>
              </fill>
            </x14:dxf>
          </x14:cfRule>
          <x14:cfRule type="cellIs" priority="34" operator="equal" id="{F0F56EA5-F44C-4084-ABB3-CB96B0A01037}">
            <xm:f>'DATOS '!$A$3</xm:f>
            <x14:dxf>
              <fill>
                <patternFill>
                  <bgColor rgb="FFFFC000"/>
                </patternFill>
              </fill>
            </x14:dxf>
          </x14:cfRule>
          <x14:cfRule type="cellIs" priority="35" operator="equal" id="{0C824D1D-5B26-40A3-8130-C4BEA320F0A9}">
            <xm:f>'DATOS '!$A$2</xm:f>
            <x14:dxf>
              <fill>
                <patternFill>
                  <bgColor rgb="FFFF0000"/>
                </patternFill>
              </fill>
            </x14:dxf>
          </x14:cfRule>
          <xm:sqref>N22 AI22</xm:sqref>
        </x14:conditionalFormatting>
        <x14:conditionalFormatting xmlns:xm="http://schemas.microsoft.com/office/excel/2006/main">
          <x14:cfRule type="cellIs" priority="36" operator="equal" id="{B9B90010-6EA6-4371-920D-8B838D3B7399}">
            <xm:f>'DATOS '!$A$13</xm:f>
            <x14:dxf>
              <fill>
                <patternFill>
                  <bgColor rgb="FF00B050"/>
                </patternFill>
              </fill>
            </x14:dxf>
          </x14:cfRule>
          <x14:cfRule type="cellIs" priority="37" operator="equal" id="{5CBAECCA-B0E2-47AC-8638-92D7EA230681}">
            <xm:f>'DATOS '!$A$12</xm:f>
            <x14:dxf>
              <fill>
                <patternFill>
                  <bgColor rgb="FF92D050"/>
                </patternFill>
              </fill>
            </x14:dxf>
          </x14:cfRule>
          <x14:cfRule type="cellIs" priority="38" operator="equal" id="{CAD85DCA-2371-4D87-A826-797196020F81}">
            <xm:f>'DATOS '!$A$11</xm:f>
            <x14:dxf>
              <fill>
                <patternFill>
                  <bgColor rgb="FFFFFF00"/>
                </patternFill>
              </fill>
            </x14:dxf>
          </x14:cfRule>
          <x14:cfRule type="cellIs" priority="39" operator="equal" id="{B3541DF7-06E4-4252-B11D-02E859514979}">
            <xm:f>'DATOS '!$A$10</xm:f>
            <x14:dxf>
              <fill>
                <patternFill>
                  <bgColor rgb="FFFFC000"/>
                </patternFill>
              </fill>
            </x14:dxf>
          </x14:cfRule>
          <x14:cfRule type="cellIs" priority="40" operator="equal" id="{CBDBD63B-E674-4AA8-873F-2E3301173570}">
            <xm:f>'DATOS '!$A$9</xm:f>
            <x14:dxf>
              <fill>
                <patternFill>
                  <bgColor rgb="FFFF0000"/>
                </patternFill>
              </fill>
            </x14:dxf>
          </x14:cfRule>
          <xm:sqref>O22 AJ22</xm:sqref>
        </x14:conditionalFormatting>
        <x14:conditionalFormatting xmlns:xm="http://schemas.microsoft.com/office/excel/2006/main">
          <x14:cfRule type="cellIs" priority="41" operator="equal" id="{4FA9DA1A-E0EC-4E2D-B58A-5D96D0869483}">
            <xm:f>'DATOS '!$A$19</xm:f>
            <x14:dxf>
              <fill>
                <patternFill>
                  <bgColor rgb="FF92D050"/>
                </patternFill>
              </fill>
            </x14:dxf>
          </x14:cfRule>
          <x14:cfRule type="cellIs" priority="42" operator="equal" id="{8DF94FF7-876A-4648-88B0-0319D7D796B4}">
            <xm:f>'DATOS '!$A$18</xm:f>
            <x14:dxf>
              <fill>
                <patternFill>
                  <bgColor rgb="FFFFFF00"/>
                </patternFill>
              </fill>
            </x14:dxf>
          </x14:cfRule>
          <x14:cfRule type="cellIs" priority="43" operator="equal" id="{4D97B11F-F460-4E73-AEE4-4B7E13AAF278}">
            <xm:f>'DATOS '!$A$17</xm:f>
            <x14:dxf>
              <fill>
                <patternFill>
                  <bgColor rgb="FFFFC000"/>
                </patternFill>
              </fill>
            </x14:dxf>
          </x14:cfRule>
          <x14:cfRule type="cellIs" priority="44" operator="equal" id="{840231DB-1D12-456C-99F9-075300F67C98}">
            <xm:f>'DATOS '!$A$16</xm:f>
            <x14:dxf>
              <fill>
                <patternFill>
                  <bgColor rgb="FFFF0000"/>
                </patternFill>
              </fill>
            </x14:dxf>
          </x14:cfRule>
          <xm:sqref>CU22:CV22 CZ22:DB22 AL22</xm:sqref>
        </x14:conditionalFormatting>
        <x14:conditionalFormatting xmlns:xm="http://schemas.microsoft.com/office/excel/2006/main">
          <x14:cfRule type="cellIs" priority="27" operator="equal" id="{746C5540-FEA5-41DF-82EC-E8793FF0E207}">
            <xm:f>'DATOS '!$A$19</xm:f>
            <x14:dxf>
              <fill>
                <patternFill>
                  <bgColor rgb="FF92D050"/>
                </patternFill>
              </fill>
            </x14:dxf>
          </x14:cfRule>
          <x14:cfRule type="cellIs" priority="28" operator="equal" id="{9DAEB629-C5F2-4AF5-B7FC-67C9409B624F}">
            <xm:f>'DATOS '!$A$18</xm:f>
            <x14:dxf>
              <fill>
                <patternFill>
                  <bgColor rgb="FFFFFF00"/>
                </patternFill>
              </fill>
            </x14:dxf>
          </x14:cfRule>
          <x14:cfRule type="cellIs" priority="29" operator="equal" id="{9326A7CC-6E13-4339-BA1F-2F8BF350D8CC}">
            <xm:f>'DATOS '!$A$17</xm:f>
            <x14:dxf>
              <fill>
                <patternFill>
                  <bgColor rgb="FFFFC000"/>
                </patternFill>
              </fill>
            </x14:dxf>
          </x14:cfRule>
          <x14:cfRule type="cellIs" priority="30" operator="equal" id="{84B4FAA8-AB3A-4224-B364-0BA78F5AF7D8}">
            <xm:f>'DATOS '!$A$16</xm:f>
            <x14:dxf>
              <fill>
                <patternFill>
                  <bgColor rgb="FFFF0000"/>
                </patternFill>
              </fill>
            </x14:dxf>
          </x14:cfRule>
          <xm:sqref>P22</xm:sqref>
        </x14:conditionalFormatting>
        <x14:conditionalFormatting xmlns:xm="http://schemas.microsoft.com/office/excel/2006/main">
          <x14:cfRule type="cellIs" priority="23" operator="equal" id="{AC1BF7B0-50D0-4803-BED2-B0D376954BFE}">
            <xm:f>'DATOS '!$A$19</xm:f>
            <x14:dxf>
              <fill>
                <patternFill>
                  <bgColor rgb="FF92D050"/>
                </patternFill>
              </fill>
            </x14:dxf>
          </x14:cfRule>
          <x14:cfRule type="cellIs" priority="24" operator="equal" id="{C371262F-77CA-4FCC-BB12-5D4A5CB6FE9E}">
            <xm:f>'DATOS '!$A$18</xm:f>
            <x14:dxf>
              <fill>
                <patternFill>
                  <bgColor rgb="FFFFFF00"/>
                </patternFill>
              </fill>
            </x14:dxf>
          </x14:cfRule>
          <x14:cfRule type="cellIs" priority="25" operator="equal" id="{951DB98B-D9EA-4C7A-8C78-AB8AE47FC488}">
            <xm:f>'DATOS '!$A$17</xm:f>
            <x14:dxf>
              <fill>
                <patternFill>
                  <bgColor rgb="FFFFC000"/>
                </patternFill>
              </fill>
            </x14:dxf>
          </x14:cfRule>
          <x14:cfRule type="cellIs" priority="26" operator="equal" id="{ABBFC85B-6896-4F21-B41E-E322F5A6E646}">
            <xm:f>'DATOS '!$A$16</xm:f>
            <x14:dxf>
              <fill>
                <patternFill>
                  <bgColor rgb="FFFF0000"/>
                </patternFill>
              </fill>
            </x14:dxf>
          </x14:cfRule>
          <xm:sqref>AK22</xm:sqref>
        </x14:conditionalFormatting>
        <x14:conditionalFormatting xmlns:xm="http://schemas.microsoft.com/office/excel/2006/main">
          <x14:cfRule type="cellIs" priority="9" operator="equal" id="{604CD159-5267-4121-B37B-BAC24F75DE2C}">
            <xm:f>'DATOS '!$A$6</xm:f>
            <x14:dxf>
              <fill>
                <patternFill>
                  <bgColor rgb="FF00B050"/>
                </patternFill>
              </fill>
            </x14:dxf>
          </x14:cfRule>
          <x14:cfRule type="cellIs" priority="10" operator="equal" id="{AF2BE8FE-BB48-4B70-9C70-0D6C54D17885}">
            <xm:f>'DATOS '!$A$5</xm:f>
            <x14:dxf>
              <fill>
                <patternFill>
                  <bgColor rgb="FF92D050"/>
                </patternFill>
              </fill>
            </x14:dxf>
          </x14:cfRule>
          <x14:cfRule type="cellIs" priority="11" operator="equal" id="{1C0B2BB7-61FB-42DE-BA2F-E42BDB535F1B}">
            <xm:f>'DATOS '!$A$4</xm:f>
            <x14:dxf>
              <fill>
                <patternFill>
                  <bgColor rgb="FFFFFF00"/>
                </patternFill>
              </fill>
            </x14:dxf>
          </x14:cfRule>
          <x14:cfRule type="cellIs" priority="12" operator="equal" id="{F339BCDB-EE04-4281-8FAD-105C3DDCD009}">
            <xm:f>'DATOS '!$A$3</xm:f>
            <x14:dxf>
              <fill>
                <patternFill>
                  <bgColor rgb="FFFFC000"/>
                </patternFill>
              </fill>
            </x14:dxf>
          </x14:cfRule>
          <x14:cfRule type="cellIs" priority="13" operator="equal" id="{CEDD9B98-8346-4BC6-931E-6B0D3F2A9526}">
            <xm:f>'DATOS '!$A$2</xm:f>
            <x14:dxf>
              <fill>
                <patternFill>
                  <bgColor rgb="FFFF0000"/>
                </patternFill>
              </fill>
            </x14:dxf>
          </x14:cfRule>
          <xm:sqref>N25 AI25</xm:sqref>
        </x14:conditionalFormatting>
        <x14:conditionalFormatting xmlns:xm="http://schemas.microsoft.com/office/excel/2006/main">
          <x14:cfRule type="cellIs" priority="14" operator="equal" id="{422E9697-ABB1-4F9D-AA30-39DD21DBD1E7}">
            <xm:f>'DATOS '!$A$13</xm:f>
            <x14:dxf>
              <fill>
                <patternFill>
                  <bgColor rgb="FF00B050"/>
                </patternFill>
              </fill>
            </x14:dxf>
          </x14:cfRule>
          <x14:cfRule type="cellIs" priority="15" operator="equal" id="{4521B7AE-3C13-46A7-988B-9D3AC5E2EDB8}">
            <xm:f>'DATOS '!$A$12</xm:f>
            <x14:dxf>
              <fill>
                <patternFill>
                  <bgColor rgb="FF92D050"/>
                </patternFill>
              </fill>
            </x14:dxf>
          </x14:cfRule>
          <x14:cfRule type="cellIs" priority="16" operator="equal" id="{3227B648-F1D1-42A1-8F10-9F82DAD65F9E}">
            <xm:f>'DATOS '!$A$11</xm:f>
            <x14:dxf>
              <fill>
                <patternFill>
                  <bgColor rgb="FFFFFF00"/>
                </patternFill>
              </fill>
            </x14:dxf>
          </x14:cfRule>
          <x14:cfRule type="cellIs" priority="17" operator="equal" id="{FAD58B83-E9B4-407C-B7AB-D296C92E576D}">
            <xm:f>'DATOS '!$A$10</xm:f>
            <x14:dxf>
              <fill>
                <patternFill>
                  <bgColor rgb="FFFFC000"/>
                </patternFill>
              </fill>
            </x14:dxf>
          </x14:cfRule>
          <x14:cfRule type="cellIs" priority="18" operator="equal" id="{52E4BC74-0D96-41DE-85A5-0219C9C742B9}">
            <xm:f>'DATOS '!$A$9</xm:f>
            <x14:dxf>
              <fill>
                <patternFill>
                  <bgColor rgb="FFFF0000"/>
                </patternFill>
              </fill>
            </x14:dxf>
          </x14:cfRule>
          <xm:sqref>O25 AJ25</xm:sqref>
        </x14:conditionalFormatting>
        <x14:conditionalFormatting xmlns:xm="http://schemas.microsoft.com/office/excel/2006/main">
          <x14:cfRule type="cellIs" priority="19" operator="equal" id="{FC758240-D043-4E2C-B116-2BF1B25B7052}">
            <xm:f>'DATOS '!$A$19</xm:f>
            <x14:dxf>
              <fill>
                <patternFill>
                  <bgColor rgb="FF92D050"/>
                </patternFill>
              </fill>
            </x14:dxf>
          </x14:cfRule>
          <x14:cfRule type="cellIs" priority="20" operator="equal" id="{3E201F59-D57F-495C-B910-76FD80E95BA5}">
            <xm:f>'DATOS '!$A$18</xm:f>
            <x14:dxf>
              <fill>
                <patternFill>
                  <bgColor rgb="FFFFFF00"/>
                </patternFill>
              </fill>
            </x14:dxf>
          </x14:cfRule>
          <x14:cfRule type="cellIs" priority="21" operator="equal" id="{E14F2D09-E769-4F80-8D34-F2CF83B65096}">
            <xm:f>'DATOS '!$A$17</xm:f>
            <x14:dxf>
              <fill>
                <patternFill>
                  <bgColor rgb="FFFFC000"/>
                </patternFill>
              </fill>
            </x14:dxf>
          </x14:cfRule>
          <x14:cfRule type="cellIs" priority="22" operator="equal" id="{F70C8D09-0BF2-4DBA-93C7-97C1F4FBDDC0}">
            <xm:f>'DATOS '!$A$16</xm:f>
            <x14:dxf>
              <fill>
                <patternFill>
                  <bgColor rgb="FFFF0000"/>
                </patternFill>
              </fill>
            </x14:dxf>
          </x14:cfRule>
          <xm:sqref>CU25:CV25 CZ25:DB25 AL25</xm:sqref>
        </x14:conditionalFormatting>
        <x14:conditionalFormatting xmlns:xm="http://schemas.microsoft.com/office/excel/2006/main">
          <x14:cfRule type="cellIs" priority="5" operator="equal" id="{0FA3FA13-32F8-4B2D-A609-17BC4FDAE3BB}">
            <xm:f>'DATOS '!$A$19</xm:f>
            <x14:dxf>
              <fill>
                <patternFill>
                  <bgColor rgb="FF92D050"/>
                </patternFill>
              </fill>
            </x14:dxf>
          </x14:cfRule>
          <x14:cfRule type="cellIs" priority="6" operator="equal" id="{82BEC64D-A6F9-44F5-A7BD-8F87DDFA7E11}">
            <xm:f>'DATOS '!$A$18</xm:f>
            <x14:dxf>
              <fill>
                <patternFill>
                  <bgColor rgb="FFFFFF00"/>
                </patternFill>
              </fill>
            </x14:dxf>
          </x14:cfRule>
          <x14:cfRule type="cellIs" priority="7" operator="equal" id="{EE037C88-6A85-4387-A63F-7AFF87BB6A79}">
            <xm:f>'DATOS '!$A$17</xm:f>
            <x14:dxf>
              <fill>
                <patternFill>
                  <bgColor rgb="FFFFC000"/>
                </patternFill>
              </fill>
            </x14:dxf>
          </x14:cfRule>
          <x14:cfRule type="cellIs" priority="8" operator="equal" id="{7FD569FF-4E1E-4080-A4D8-CC86FE0471A6}">
            <xm:f>'DATOS '!$A$16</xm:f>
            <x14:dxf>
              <fill>
                <patternFill>
                  <bgColor rgb="FFFF0000"/>
                </patternFill>
              </fill>
            </x14:dxf>
          </x14:cfRule>
          <xm:sqref>P25</xm:sqref>
        </x14:conditionalFormatting>
        <x14:conditionalFormatting xmlns:xm="http://schemas.microsoft.com/office/excel/2006/main">
          <x14:cfRule type="cellIs" priority="1" operator="equal" id="{F5973F6F-43FB-4C55-AA73-6E5A4BBC60E3}">
            <xm:f>'DATOS '!$A$19</xm:f>
            <x14:dxf>
              <fill>
                <patternFill>
                  <bgColor rgb="FF92D050"/>
                </patternFill>
              </fill>
            </x14:dxf>
          </x14:cfRule>
          <x14:cfRule type="cellIs" priority="2" operator="equal" id="{E6867670-FFA9-43F9-8DA4-4C842DF13612}">
            <xm:f>'DATOS '!$A$18</xm:f>
            <x14:dxf>
              <fill>
                <patternFill>
                  <bgColor rgb="FFFFFF00"/>
                </patternFill>
              </fill>
            </x14:dxf>
          </x14:cfRule>
          <x14:cfRule type="cellIs" priority="3" operator="equal" id="{3586D079-65C9-44E2-B103-3EDE07A2820F}">
            <xm:f>'DATOS '!$A$17</xm:f>
            <x14:dxf>
              <fill>
                <patternFill>
                  <bgColor rgb="FFFFC000"/>
                </patternFill>
              </fill>
            </x14:dxf>
          </x14:cfRule>
          <x14:cfRule type="cellIs" priority="4" operator="equal" id="{6DDC3803-2BDB-44FD-A382-00FA28AC0390}">
            <xm:f>'DATOS '!$A$16</xm:f>
            <x14:dxf>
              <fill>
                <patternFill>
                  <bgColor rgb="FFFF0000"/>
                </patternFill>
              </fill>
            </x14:dxf>
          </x14:cfRule>
          <xm:sqref>AK25</xm:sqref>
        </x14:conditionalFormatting>
      </x14:conditionalFormattings>
    </ext>
    <ext xmlns:x14="http://schemas.microsoft.com/office/spreadsheetml/2009/9/main" uri="{CCE6A557-97BC-4b89-ADB6-D9C93CAAB3DF}">
      <x14:dataValidations xmlns:xm="http://schemas.microsoft.com/office/excel/2006/main" count="20">
        <x14:dataValidation type="list" allowBlank="1" showInputMessage="1" showErrorMessage="1">
          <x14:formula1>
            <xm:f>'DATOS '!$A$24:$A$26</xm:f>
          </x14:formula1>
          <xm:sqref>AL13:AL14 AL10:AL11 AL16:AL27</xm:sqref>
        </x14:dataValidation>
        <x14:dataValidation type="list" allowBlank="1" showInputMessage="1" showErrorMessage="1">
          <x14:formula1>
            <xm:f>Validacion!$J$1:$J$4</xm:f>
          </x14:formula1>
          <xm:sqref>AG13:AH14 AG10:AH11 AG16:AH27</xm:sqref>
        </x14:dataValidation>
        <x14:dataValidation type="list" allowBlank="1" showInputMessage="1" showErrorMessage="1">
          <x14:formula1>
            <xm:f>'DATOS '!$A$9:$A$13</xm:f>
          </x14:formula1>
          <xm:sqref>O10:O27</xm:sqref>
        </x14:dataValidation>
        <x14:dataValidation type="list" allowBlank="1" showInputMessage="1" showErrorMessage="1">
          <x14:formula1>
            <xm:f>'DATOS '!$A$2:$A$6</xm:f>
          </x14:formula1>
          <xm:sqref>N10:N27</xm:sqref>
        </x14:dataValidation>
        <x14:dataValidation type="list" allowBlank="1" showInputMessage="1" showErrorMessage="1">
          <x14:formula1>
            <xm:f>'DATOS '!$C$32:$C$56</xm:f>
          </x14:formula1>
          <xm:sqref>D10:D27</xm:sqref>
        </x14:dataValidation>
        <x14:dataValidation type="list" allowBlank="1" showInputMessage="1" showErrorMessage="1">
          <x14:formula1>
            <xm:f>'DATOS '!$B$32:$B$35</xm:f>
          </x14:formula1>
          <xm:sqref>B10:B27</xm:sqref>
        </x14:dataValidation>
        <x14:dataValidation type="list" allowBlank="1" showInputMessage="1" showErrorMessage="1">
          <x14:formula1>
            <xm:f>'DATOS '!$A$32:$A$39</xm:f>
          </x14:formula1>
          <xm:sqref>A10:A27</xm:sqref>
        </x14:dataValidation>
        <x14:dataValidation type="list" allowBlank="1" showInputMessage="1" showErrorMessage="1">
          <x14:formula1>
            <xm:f>'DATOS '!$E$32:$E$40</xm:f>
          </x14:formula1>
          <xm:sqref>C10:C21 C25:C27</xm:sqref>
        </x14:dataValidation>
        <x14:dataValidation type="list" allowBlank="1" showInputMessage="1" showErrorMessage="1">
          <x14:formula1>
            <xm:f>'DATOS '!$E$24:$E$26</xm:f>
          </x14:formula1>
          <xm:sqref>AB10:AB27</xm:sqref>
        </x14:dataValidation>
        <x14:dataValidation type="list" allowBlank="1" showInputMessage="1" showErrorMessage="1">
          <x14:formula1>
            <xm:f>'DATOS '!$C$24:$C$25</xm:f>
          </x14:formula1>
          <xm:sqref>R10:R27</xm:sqref>
        </x14:dataValidation>
        <x14:dataValidation type="list" allowBlank="1" showInputMessage="1" showErrorMessage="1">
          <x14:formula1>
            <xm:f>Validacion!$G$2:$G$4</xm:f>
          </x14:formula1>
          <xm:sqref>Y10:Y27</xm:sqref>
        </x14:dataValidation>
        <x14:dataValidation type="list" allowBlank="1" showInputMessage="1" showErrorMessage="1">
          <x14:formula1>
            <xm:f>Validacion!$F$2:$F$3</xm:f>
          </x14:formula1>
          <xm:sqref>X10:X27</xm:sqref>
        </x14:dataValidation>
        <x14:dataValidation type="list" allowBlank="1" showInputMessage="1" showErrorMessage="1">
          <x14:formula1>
            <xm:f>Validacion!$E$2:$E$3</xm:f>
          </x14:formula1>
          <xm:sqref>W10:W27</xm:sqref>
        </x14:dataValidation>
        <x14:dataValidation type="list" allowBlank="1" showInputMessage="1" showErrorMessage="1">
          <x14:formula1>
            <xm:f>Validacion!$D$2:$D$4</xm:f>
          </x14:formula1>
          <xm:sqref>V10:V27</xm:sqref>
        </x14:dataValidation>
        <x14:dataValidation type="list" allowBlank="1" showInputMessage="1" showErrorMessage="1">
          <x14:formula1>
            <xm:f>Validacion!$C$2:$C$3</xm:f>
          </x14:formula1>
          <xm:sqref>U10:U27</xm:sqref>
        </x14:dataValidation>
        <x14:dataValidation type="list" allowBlank="1" showInputMessage="1" showErrorMessage="1">
          <x14:formula1>
            <xm:f>Validacion!$B$2:$B$3</xm:f>
          </x14:formula1>
          <xm:sqref>T10:T27</xm:sqref>
        </x14:dataValidation>
        <x14:dataValidation type="list" allowBlank="1" showInputMessage="1" showErrorMessage="1">
          <x14:formula1>
            <xm:f>Validacion!$A$2:$A$3</xm:f>
          </x14:formula1>
          <xm:sqref>S10:S27</xm:sqref>
        </x14:dataValidation>
        <x14:dataValidation type="list" allowBlank="1" showInputMessage="1" showErrorMessage="1">
          <x14:formula1>
            <xm:f>Validacion!$I$15:$I$19</xm:f>
          </x14:formula1>
          <xm:sqref>AI10:AI27</xm:sqref>
        </x14:dataValidation>
        <x14:dataValidation type="list" allowBlank="1" showInputMessage="1" showErrorMessage="1">
          <x14:formula1>
            <xm:f>Validacion!$I$23:$I$27</xm:f>
          </x14:formula1>
          <xm:sqref>AJ10:AJ27</xm:sqref>
        </x14:dataValidation>
        <x14:dataValidation type="list" allowBlank="1" showInputMessage="1" showErrorMessage="1">
          <x14:formula1>
            <xm:f>'DATOS '!$E$32:$E$41</xm:f>
          </x14:formula1>
          <xm:sqref>C22:C24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Y70"/>
  <sheetViews>
    <sheetView topLeftCell="A4" zoomScale="60" zoomScaleNormal="60" workbookViewId="0">
      <selection activeCell="A10" sqref="A10:A14"/>
    </sheetView>
  </sheetViews>
  <sheetFormatPr baseColWidth="10" defaultColWidth="11.375" defaultRowHeight="12.9" x14ac:dyDescent="0.25"/>
  <cols>
    <col min="1" max="1" width="20.375" style="8" customWidth="1"/>
    <col min="2" max="3" width="16.375" style="8" customWidth="1"/>
    <col min="4" max="4" width="20.375" style="8" customWidth="1"/>
    <col min="5" max="5" width="35.375" style="8" customWidth="1"/>
    <col min="6" max="6" width="29.125" style="11" customWidth="1"/>
    <col min="7" max="7" width="15.875" style="11" hidden="1" customWidth="1"/>
    <col min="8" max="8" width="13.375" style="11" hidden="1" customWidth="1"/>
    <col min="9" max="9" width="17.375" style="11" hidden="1" customWidth="1"/>
    <col min="10" max="10" width="16" style="11" hidden="1" customWidth="1"/>
    <col min="11" max="11" width="29.125" style="11" customWidth="1"/>
    <col min="12" max="13" width="34.375" style="11" customWidth="1"/>
    <col min="14" max="14" width="19.875" style="102" customWidth="1"/>
    <col min="15" max="15" width="16.125" style="102" customWidth="1"/>
    <col min="16" max="16" width="15.125" style="102" customWidth="1"/>
    <col min="17" max="17" width="96.375" style="8" customWidth="1"/>
    <col min="18" max="18" width="17.375" style="8" customWidth="1"/>
    <col min="19" max="20" width="20.375" style="8" customWidth="1"/>
    <col min="21" max="21" width="19.875" style="8" customWidth="1"/>
    <col min="22" max="22" width="18" style="8" customWidth="1"/>
    <col min="23" max="23" width="19.875" style="8" customWidth="1"/>
    <col min="24" max="24" width="23.375" style="8" customWidth="1"/>
    <col min="25" max="25" width="18" style="8" customWidth="1"/>
    <col min="26" max="26" width="12.375" style="8" hidden="1" customWidth="1"/>
    <col min="27" max="27" width="15.375" style="8" customWidth="1"/>
    <col min="28" max="28" width="17.375" style="8" customWidth="1"/>
    <col min="29" max="29" width="13.375" style="102" hidden="1" customWidth="1"/>
    <col min="30" max="30" width="17.375" style="102" customWidth="1"/>
    <col min="31" max="31" width="10.375" style="102" hidden="1" customWidth="1"/>
    <col min="32" max="32" width="16.375" style="8" customWidth="1"/>
    <col min="33" max="33" width="20.875" style="8" customWidth="1"/>
    <col min="34" max="34" width="19.625" style="8" customWidth="1"/>
    <col min="35" max="35" width="17.875" style="102" customWidth="1"/>
    <col min="36" max="36" width="15.375" style="102" customWidth="1"/>
    <col min="37" max="37" width="16.375" style="102" customWidth="1"/>
    <col min="38" max="38" width="13.375" style="8" customWidth="1"/>
    <col min="39" max="39" width="46.375" style="8" customWidth="1"/>
    <col min="40" max="40" width="19.125" style="8" customWidth="1"/>
    <col min="41" max="41" width="25.625" style="11" customWidth="1"/>
    <col min="42" max="42" width="16.375" style="102" customWidth="1"/>
    <col min="43" max="43" width="20" style="102" customWidth="1"/>
    <col min="44" max="44" width="31.375" style="8" customWidth="1"/>
    <col min="45" max="46" width="20.625" style="11" hidden="1" customWidth="1"/>
    <col min="47" max="48" width="27.625" style="8" hidden="1" customWidth="1"/>
    <col min="49" max="50" width="20.625" style="8" hidden="1" customWidth="1"/>
    <col min="51" max="53" width="20.875" style="8" hidden="1" customWidth="1"/>
    <col min="54" max="55" width="20.875" style="11" hidden="1" customWidth="1"/>
    <col min="56" max="57" width="27.625" style="8" hidden="1" customWidth="1"/>
    <col min="58" max="62" width="20.625" style="8" hidden="1" customWidth="1"/>
    <col min="63" max="64" width="20.875" style="8" hidden="1" customWidth="1"/>
    <col min="65" max="66" width="27.625" style="8" hidden="1" customWidth="1"/>
    <col min="67" max="73" width="20.625" style="8" hidden="1" customWidth="1"/>
    <col min="74" max="75" width="27.625" style="8" hidden="1" customWidth="1"/>
    <col min="76" max="80" width="20.625" style="8" hidden="1" customWidth="1"/>
    <col min="81" max="81" width="63.875" style="8" customWidth="1"/>
    <col min="82" max="83" width="31.375" style="8" customWidth="1"/>
    <col min="84" max="84" width="63.875" style="8" customWidth="1"/>
    <col min="85" max="86" width="31.375" style="8" customWidth="1"/>
    <col min="87" max="87" width="63.875" style="8" customWidth="1"/>
    <col min="88" max="89" width="31.375" style="8" customWidth="1"/>
    <col min="90" max="90" width="5.375" style="8" customWidth="1"/>
    <col min="91" max="102" width="11.375" style="8" customWidth="1"/>
    <col min="103" max="107" width="11.375" style="8" hidden="1" customWidth="1"/>
    <col min="108" max="109" width="13.625" style="8" hidden="1" customWidth="1"/>
    <col min="110" max="112" width="11.375" style="8" hidden="1" customWidth="1"/>
    <col min="113" max="114" width="11.375" style="8"/>
    <col min="115" max="115" width="20.875" style="8" customWidth="1"/>
    <col min="116" max="116" width="21.375" style="8" customWidth="1"/>
    <col min="117" max="122" width="11.375" style="8"/>
    <col min="123" max="129" width="0" style="8" hidden="1" customWidth="1"/>
    <col min="130" max="16384" width="11.375" style="8"/>
  </cols>
  <sheetData>
    <row r="1" spans="1:129" s="68" customFormat="1" ht="26.5" customHeight="1" x14ac:dyDescent="0.25">
      <c r="A1" s="368"/>
      <c r="B1" s="474" t="s">
        <v>228</v>
      </c>
      <c r="C1" s="475"/>
      <c r="D1" s="475"/>
      <c r="E1" s="475"/>
      <c r="F1" s="475"/>
      <c r="G1" s="475"/>
      <c r="H1" s="475"/>
      <c r="I1" s="475"/>
      <c r="J1" s="475"/>
      <c r="K1" s="475"/>
      <c r="L1" s="475"/>
      <c r="M1" s="475"/>
      <c r="N1" s="475"/>
      <c r="O1" s="475"/>
      <c r="P1" s="475"/>
      <c r="Q1" s="475"/>
      <c r="R1" s="475"/>
      <c r="S1" s="475" t="s">
        <v>228</v>
      </c>
      <c r="T1" s="475"/>
      <c r="U1" s="475"/>
      <c r="V1" s="475"/>
      <c r="W1" s="475"/>
      <c r="X1" s="475"/>
      <c r="Y1" s="475"/>
      <c r="Z1" s="475"/>
      <c r="AA1" s="475"/>
      <c r="AB1" s="475"/>
      <c r="AC1" s="475"/>
      <c r="AD1" s="475"/>
      <c r="AE1" s="475"/>
      <c r="AF1" s="475"/>
      <c r="AG1" s="475"/>
      <c r="AH1" s="475"/>
      <c r="AI1" s="475"/>
      <c r="AJ1" s="475"/>
      <c r="AK1" s="475"/>
      <c r="AL1" s="475"/>
      <c r="AM1" s="475"/>
      <c r="AN1" s="475"/>
      <c r="AO1" s="475"/>
      <c r="AP1" s="475"/>
      <c r="AQ1" s="475"/>
      <c r="AR1" s="480"/>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row>
    <row r="2" spans="1:129" s="68" customFormat="1" ht="26.5" customHeight="1" x14ac:dyDescent="0.25">
      <c r="A2" s="472"/>
      <c r="B2" s="476"/>
      <c r="C2" s="477"/>
      <c r="D2" s="477"/>
      <c r="E2" s="477"/>
      <c r="F2" s="477"/>
      <c r="G2" s="477"/>
      <c r="H2" s="477"/>
      <c r="I2" s="477"/>
      <c r="J2" s="477"/>
      <c r="K2" s="477"/>
      <c r="L2" s="477"/>
      <c r="M2" s="477"/>
      <c r="N2" s="477"/>
      <c r="O2" s="477"/>
      <c r="P2" s="477"/>
      <c r="Q2" s="477"/>
      <c r="R2" s="477"/>
      <c r="S2" s="477"/>
      <c r="T2" s="477"/>
      <c r="U2" s="477"/>
      <c r="V2" s="477"/>
      <c r="W2" s="477"/>
      <c r="X2" s="477"/>
      <c r="Y2" s="477"/>
      <c r="Z2" s="477"/>
      <c r="AA2" s="477"/>
      <c r="AB2" s="477"/>
      <c r="AC2" s="477"/>
      <c r="AD2" s="477"/>
      <c r="AE2" s="477"/>
      <c r="AF2" s="477"/>
      <c r="AG2" s="477"/>
      <c r="AH2" s="477"/>
      <c r="AI2" s="477"/>
      <c r="AJ2" s="477"/>
      <c r="AK2" s="477"/>
      <c r="AL2" s="477"/>
      <c r="AM2" s="477"/>
      <c r="AN2" s="477"/>
      <c r="AO2" s="477"/>
      <c r="AP2" s="477"/>
      <c r="AQ2" s="477"/>
      <c r="AR2" s="481"/>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row>
    <row r="3" spans="1:129" ht="30.75" customHeight="1" x14ac:dyDescent="0.25">
      <c r="A3" s="473"/>
      <c r="B3" s="478"/>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479"/>
      <c r="AJ3" s="479"/>
      <c r="AK3" s="479"/>
      <c r="AL3" s="479"/>
      <c r="AM3" s="479"/>
      <c r="AN3" s="479"/>
      <c r="AO3" s="479"/>
      <c r="AP3" s="479"/>
      <c r="AQ3" s="479"/>
      <c r="AR3" s="482"/>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DS3" s="483"/>
      <c r="DT3" s="483"/>
      <c r="DU3" s="484"/>
      <c r="DV3" s="484"/>
      <c r="DW3" s="484"/>
      <c r="DX3" s="484"/>
      <c r="DY3" s="484"/>
    </row>
    <row r="4" spans="1:129" ht="21.25" customHeight="1" x14ac:dyDescent="0.25">
      <c r="A4" s="73"/>
      <c r="B4" s="73"/>
      <c r="C4" s="73"/>
      <c r="D4" s="73"/>
      <c r="E4" s="73"/>
      <c r="F4" s="69"/>
      <c r="G4" s="69"/>
      <c r="H4" s="69"/>
      <c r="I4" s="69"/>
      <c r="J4" s="69"/>
      <c r="K4" s="69"/>
      <c r="L4" s="69"/>
      <c r="M4" s="69"/>
      <c r="N4" s="70"/>
      <c r="O4" s="70"/>
      <c r="P4" s="70"/>
      <c r="Q4" s="71"/>
      <c r="R4" s="71"/>
      <c r="S4" s="71"/>
      <c r="T4" s="71"/>
      <c r="U4" s="71"/>
      <c r="V4" s="71"/>
      <c r="W4" s="71"/>
      <c r="X4" s="71"/>
      <c r="Y4" s="71"/>
      <c r="Z4" s="71"/>
      <c r="AA4" s="71"/>
      <c r="AB4" s="71"/>
      <c r="AC4" s="71"/>
      <c r="AD4" s="71"/>
      <c r="AE4" s="71"/>
      <c r="AF4" s="71"/>
      <c r="AG4" s="71"/>
      <c r="AH4" s="71"/>
      <c r="AI4" s="71"/>
      <c r="AJ4" s="71"/>
      <c r="AK4" s="71"/>
      <c r="AL4" s="71"/>
      <c r="AM4" s="71"/>
      <c r="AN4" s="71"/>
      <c r="AO4" s="72"/>
      <c r="AP4" s="71"/>
      <c r="AQ4" s="71"/>
      <c r="AR4" s="71"/>
      <c r="AS4" s="72"/>
      <c r="AT4" s="72"/>
      <c r="AU4" s="71"/>
      <c r="AV4" s="71"/>
      <c r="AW4" s="71"/>
      <c r="AX4" s="71"/>
      <c r="AY4" s="71"/>
      <c r="AZ4" s="71"/>
      <c r="BA4" s="71"/>
      <c r="BB4" s="73"/>
      <c r="BC4" s="73"/>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DS4" s="483"/>
      <c r="DT4" s="483"/>
      <c r="DU4" s="485"/>
      <c r="DV4" s="485"/>
      <c r="DW4" s="485"/>
      <c r="DX4" s="485"/>
      <c r="DY4" s="485"/>
    </row>
    <row r="5" spans="1:129" ht="28.55" customHeight="1" x14ac:dyDescent="0.25">
      <c r="A5" s="573" t="s">
        <v>40</v>
      </c>
      <c r="B5" s="573"/>
      <c r="C5" s="573"/>
      <c r="D5" s="573"/>
      <c r="E5" s="573"/>
      <c r="F5" s="493" t="s">
        <v>41</v>
      </c>
      <c r="G5" s="493"/>
      <c r="H5" s="493"/>
      <c r="I5" s="493"/>
      <c r="J5" s="493"/>
      <c r="K5" s="493"/>
      <c r="L5" s="493"/>
      <c r="M5" s="493"/>
      <c r="N5" s="493"/>
      <c r="O5" s="493"/>
      <c r="P5" s="493"/>
      <c r="Q5" s="493"/>
      <c r="R5" s="493"/>
      <c r="S5" s="493"/>
      <c r="T5" s="493"/>
      <c r="U5" s="493"/>
      <c r="V5" s="493"/>
      <c r="W5" s="493"/>
      <c r="X5" s="493"/>
      <c r="Y5" s="493"/>
      <c r="Z5" s="493"/>
      <c r="AA5" s="493"/>
      <c r="AB5" s="493"/>
      <c r="AC5" s="493"/>
      <c r="AD5" s="493"/>
      <c r="AE5" s="493"/>
      <c r="AF5" s="493"/>
      <c r="AG5" s="493"/>
      <c r="AH5" s="493"/>
      <c r="AI5" s="493"/>
      <c r="AJ5" s="493"/>
      <c r="AK5" s="493"/>
      <c r="AL5" s="494" t="s">
        <v>51</v>
      </c>
      <c r="AM5" s="494"/>
      <c r="AN5" s="494"/>
      <c r="AO5" s="494"/>
      <c r="AP5" s="494"/>
      <c r="AQ5" s="494"/>
      <c r="AR5" s="494"/>
      <c r="AS5" s="73"/>
      <c r="AT5" s="73"/>
      <c r="AU5" s="74"/>
      <c r="AV5" s="74"/>
      <c r="AW5" s="74"/>
      <c r="AX5" s="74"/>
      <c r="AY5" s="74"/>
      <c r="AZ5" s="74"/>
      <c r="BA5" s="74"/>
      <c r="BB5" s="73"/>
      <c r="BC5" s="73"/>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489" t="s">
        <v>231</v>
      </c>
      <c r="CD5" s="490"/>
      <c r="CE5" s="490"/>
      <c r="CF5" s="490"/>
      <c r="CG5" s="490"/>
      <c r="CH5" s="490"/>
      <c r="CI5" s="490"/>
      <c r="CJ5" s="490"/>
      <c r="CK5" s="491"/>
      <c r="DS5" s="483"/>
      <c r="DT5" s="483"/>
      <c r="DU5" s="65" t="s">
        <v>15</v>
      </c>
      <c r="DV5" s="65" t="s">
        <v>150</v>
      </c>
      <c r="DW5" s="65" t="s">
        <v>150</v>
      </c>
      <c r="DX5" s="65">
        <v>1</v>
      </c>
      <c r="DY5" s="65">
        <v>1</v>
      </c>
    </row>
    <row r="6" spans="1:129" ht="34.5" customHeight="1" x14ac:dyDescent="0.25">
      <c r="A6" s="573"/>
      <c r="B6" s="573"/>
      <c r="C6" s="573"/>
      <c r="D6" s="573"/>
      <c r="E6" s="573"/>
      <c r="F6" s="493"/>
      <c r="G6" s="493"/>
      <c r="H6" s="493"/>
      <c r="I6" s="493"/>
      <c r="J6" s="493"/>
      <c r="K6" s="493"/>
      <c r="L6" s="493"/>
      <c r="M6" s="493"/>
      <c r="N6" s="493"/>
      <c r="O6" s="493"/>
      <c r="P6" s="493"/>
      <c r="Q6" s="493"/>
      <c r="R6" s="493"/>
      <c r="S6" s="493"/>
      <c r="T6" s="493"/>
      <c r="U6" s="493"/>
      <c r="V6" s="493"/>
      <c r="W6" s="493"/>
      <c r="X6" s="493"/>
      <c r="Y6" s="493"/>
      <c r="Z6" s="493"/>
      <c r="AA6" s="493"/>
      <c r="AB6" s="493"/>
      <c r="AC6" s="493"/>
      <c r="AD6" s="493"/>
      <c r="AE6" s="493"/>
      <c r="AF6" s="493"/>
      <c r="AG6" s="493"/>
      <c r="AH6" s="493"/>
      <c r="AI6" s="493"/>
      <c r="AJ6" s="493"/>
      <c r="AK6" s="493"/>
      <c r="AL6" s="494"/>
      <c r="AM6" s="494"/>
      <c r="AN6" s="494"/>
      <c r="AO6" s="494"/>
      <c r="AP6" s="494"/>
      <c r="AQ6" s="494"/>
      <c r="AR6" s="494"/>
      <c r="AS6" s="488" t="s">
        <v>189</v>
      </c>
      <c r="AT6" s="495"/>
      <c r="AU6" s="495"/>
      <c r="AV6" s="495"/>
      <c r="AW6" s="495"/>
      <c r="AX6" s="495"/>
      <c r="AY6" s="495"/>
      <c r="AZ6" s="495"/>
      <c r="BA6" s="495"/>
      <c r="BB6" s="486" t="s">
        <v>192</v>
      </c>
      <c r="BC6" s="487"/>
      <c r="BD6" s="487"/>
      <c r="BE6" s="487"/>
      <c r="BF6" s="487"/>
      <c r="BG6" s="487"/>
      <c r="BH6" s="487"/>
      <c r="BI6" s="487"/>
      <c r="BJ6" s="488"/>
      <c r="BK6" s="486" t="s">
        <v>191</v>
      </c>
      <c r="BL6" s="487"/>
      <c r="BM6" s="487"/>
      <c r="BN6" s="487"/>
      <c r="BO6" s="487"/>
      <c r="BP6" s="487"/>
      <c r="BQ6" s="487"/>
      <c r="BR6" s="487"/>
      <c r="BS6" s="488"/>
      <c r="BT6" s="486" t="s">
        <v>190</v>
      </c>
      <c r="BU6" s="487"/>
      <c r="BV6" s="487"/>
      <c r="BW6" s="487"/>
      <c r="BX6" s="487"/>
      <c r="BY6" s="487"/>
      <c r="BZ6" s="487"/>
      <c r="CA6" s="487"/>
      <c r="CB6" s="488"/>
      <c r="CC6" s="489" t="s">
        <v>232</v>
      </c>
      <c r="CD6" s="490"/>
      <c r="CE6" s="490"/>
      <c r="CF6" s="490"/>
      <c r="CG6" s="490"/>
      <c r="CH6" s="490"/>
      <c r="CI6" s="490"/>
      <c r="CJ6" s="490"/>
      <c r="CK6" s="491"/>
      <c r="DS6" s="483"/>
      <c r="DT6" s="483"/>
      <c r="DU6" s="65" t="s">
        <v>15</v>
      </c>
      <c r="DV6" s="65" t="s">
        <v>152</v>
      </c>
      <c r="DW6" s="65" t="s">
        <v>150</v>
      </c>
      <c r="DX6" s="65">
        <v>0</v>
      </c>
      <c r="DY6" s="65">
        <v>1</v>
      </c>
    </row>
    <row r="7" spans="1:129" ht="34.5" customHeight="1" x14ac:dyDescent="0.25">
      <c r="A7" s="159"/>
      <c r="B7" s="159"/>
      <c r="C7" s="159"/>
      <c r="D7" s="159"/>
      <c r="E7" s="159"/>
      <c r="F7" s="160"/>
      <c r="G7" s="572" t="s">
        <v>255</v>
      </c>
      <c r="H7" s="572"/>
      <c r="I7" s="572"/>
      <c r="J7" s="572"/>
      <c r="K7" s="89"/>
      <c r="L7" s="160"/>
      <c r="M7" s="160"/>
      <c r="N7" s="160"/>
      <c r="O7" s="160"/>
      <c r="P7" s="160"/>
      <c r="Q7" s="160"/>
      <c r="R7" s="160"/>
      <c r="S7" s="160"/>
      <c r="T7" s="160"/>
      <c r="U7" s="160"/>
      <c r="V7" s="160"/>
      <c r="W7" s="160"/>
      <c r="X7" s="160"/>
      <c r="Y7" s="160"/>
      <c r="Z7" s="160"/>
      <c r="AA7" s="160"/>
      <c r="AB7" s="160"/>
      <c r="AC7" s="160"/>
      <c r="AD7" s="160"/>
      <c r="AE7" s="160"/>
      <c r="AF7" s="160"/>
      <c r="AG7" s="160"/>
      <c r="AH7" s="160"/>
      <c r="AI7" s="160"/>
      <c r="AJ7" s="160"/>
      <c r="AK7" s="160"/>
      <c r="AL7" s="161"/>
      <c r="AM7" s="161"/>
      <c r="AN7" s="161"/>
      <c r="AO7" s="161"/>
      <c r="AP7" s="161"/>
      <c r="AQ7" s="161"/>
      <c r="AR7" s="161"/>
      <c r="AS7" s="104"/>
      <c r="AT7" s="105"/>
      <c r="AU7" s="103"/>
      <c r="AV7" s="104"/>
      <c r="AW7" s="104"/>
      <c r="AX7" s="105"/>
      <c r="AY7" s="103"/>
      <c r="AZ7" s="104"/>
      <c r="BA7" s="105"/>
      <c r="BB7" s="103"/>
      <c r="BC7" s="104"/>
      <c r="BD7" s="104"/>
      <c r="BE7" s="104"/>
      <c r="BF7" s="104"/>
      <c r="BG7" s="104"/>
      <c r="BH7" s="104"/>
      <c r="BI7" s="104"/>
      <c r="BJ7" s="105"/>
      <c r="BK7" s="103"/>
      <c r="BL7" s="104"/>
      <c r="BM7" s="104"/>
      <c r="BN7" s="104"/>
      <c r="BO7" s="104"/>
      <c r="BP7" s="104"/>
      <c r="BQ7" s="104"/>
      <c r="BR7" s="104"/>
      <c r="BS7" s="105"/>
      <c r="BT7" s="103"/>
      <c r="BU7" s="104"/>
      <c r="BV7" s="104"/>
      <c r="BW7" s="104"/>
      <c r="BX7" s="104"/>
      <c r="BY7" s="104"/>
      <c r="BZ7" s="104"/>
      <c r="CA7" s="104"/>
      <c r="CB7" s="105"/>
      <c r="CC7" s="162"/>
      <c r="CD7" s="163"/>
      <c r="CE7" s="164"/>
      <c r="CF7" s="164"/>
      <c r="CG7" s="163"/>
      <c r="CH7" s="164"/>
      <c r="CI7" s="164"/>
      <c r="CJ7" s="163"/>
      <c r="CK7" s="165"/>
      <c r="DS7" s="483"/>
      <c r="DT7" s="483"/>
      <c r="DU7" s="65"/>
      <c r="DV7" s="65"/>
      <c r="DW7" s="65"/>
      <c r="DX7" s="65"/>
      <c r="DY7" s="65"/>
    </row>
    <row r="8" spans="1:129" ht="33.799999999999997" customHeight="1" x14ac:dyDescent="0.25">
      <c r="A8" s="492" t="s">
        <v>0</v>
      </c>
      <c r="B8" s="492" t="s">
        <v>1</v>
      </c>
      <c r="C8" s="492" t="s">
        <v>568</v>
      </c>
      <c r="D8" s="492" t="s">
        <v>2</v>
      </c>
      <c r="E8" s="492" t="s">
        <v>39</v>
      </c>
      <c r="F8" s="492" t="s">
        <v>284</v>
      </c>
      <c r="G8" s="492" t="s">
        <v>251</v>
      </c>
      <c r="H8" s="492" t="s">
        <v>252</v>
      </c>
      <c r="I8" s="492" t="s">
        <v>253</v>
      </c>
      <c r="J8" s="492" t="s">
        <v>254</v>
      </c>
      <c r="K8" s="492" t="s">
        <v>249</v>
      </c>
      <c r="L8" s="492" t="s">
        <v>46</v>
      </c>
      <c r="M8" s="492" t="s">
        <v>47</v>
      </c>
      <c r="N8" s="492" t="s">
        <v>35</v>
      </c>
      <c r="O8" s="492"/>
      <c r="P8" s="492"/>
      <c r="Q8" s="492" t="s">
        <v>170</v>
      </c>
      <c r="R8" s="492" t="s">
        <v>157</v>
      </c>
      <c r="S8" s="492" t="s">
        <v>176</v>
      </c>
      <c r="T8" s="492" t="s">
        <v>177</v>
      </c>
      <c r="U8" s="492" t="s">
        <v>178</v>
      </c>
      <c r="V8" s="492" t="s">
        <v>179</v>
      </c>
      <c r="W8" s="492" t="s">
        <v>180</v>
      </c>
      <c r="X8" s="492" t="s">
        <v>181</v>
      </c>
      <c r="Y8" s="492" t="s">
        <v>182</v>
      </c>
      <c r="Z8" s="492" t="s">
        <v>28</v>
      </c>
      <c r="AA8" s="492" t="s">
        <v>183</v>
      </c>
      <c r="AB8" s="492" t="s">
        <v>184</v>
      </c>
      <c r="AC8" s="88"/>
      <c r="AD8" s="492" t="s">
        <v>185</v>
      </c>
      <c r="AE8" s="88"/>
      <c r="AF8" s="492" t="s">
        <v>186</v>
      </c>
      <c r="AG8" s="492" t="s">
        <v>187</v>
      </c>
      <c r="AH8" s="492" t="s">
        <v>188</v>
      </c>
      <c r="AI8" s="492" t="s">
        <v>3</v>
      </c>
      <c r="AJ8" s="492"/>
      <c r="AK8" s="492"/>
      <c r="AL8" s="492" t="s">
        <v>48</v>
      </c>
      <c r="AM8" s="492" t="s">
        <v>159</v>
      </c>
      <c r="AN8" s="492" t="s">
        <v>160</v>
      </c>
      <c r="AO8" s="492" t="s">
        <v>161</v>
      </c>
      <c r="AP8" s="492" t="s">
        <v>36</v>
      </c>
      <c r="AQ8" s="492" t="s">
        <v>37</v>
      </c>
      <c r="AR8" s="492" t="s">
        <v>162</v>
      </c>
      <c r="AS8" s="499" t="s">
        <v>49</v>
      </c>
      <c r="AT8" s="500"/>
      <c r="AU8" s="496" t="s">
        <v>166</v>
      </c>
      <c r="AV8" s="497"/>
      <c r="AW8" s="497"/>
      <c r="AX8" s="498"/>
      <c r="AY8" s="496" t="s">
        <v>165</v>
      </c>
      <c r="AZ8" s="497"/>
      <c r="BA8" s="498"/>
      <c r="BB8" s="499" t="s">
        <v>49</v>
      </c>
      <c r="BC8" s="500"/>
      <c r="BD8" s="496" t="s">
        <v>166</v>
      </c>
      <c r="BE8" s="497"/>
      <c r="BF8" s="497"/>
      <c r="BG8" s="498"/>
      <c r="BH8" s="496" t="s">
        <v>165</v>
      </c>
      <c r="BI8" s="497"/>
      <c r="BJ8" s="498"/>
      <c r="BK8" s="499" t="s">
        <v>49</v>
      </c>
      <c r="BL8" s="500"/>
      <c r="BM8" s="496" t="s">
        <v>166</v>
      </c>
      <c r="BN8" s="497"/>
      <c r="BO8" s="497"/>
      <c r="BP8" s="498"/>
      <c r="BQ8" s="496" t="s">
        <v>165</v>
      </c>
      <c r="BR8" s="497"/>
      <c r="BS8" s="498"/>
      <c r="BT8" s="499" t="s">
        <v>49</v>
      </c>
      <c r="BU8" s="500"/>
      <c r="BV8" s="496" t="s">
        <v>166</v>
      </c>
      <c r="BW8" s="497"/>
      <c r="BX8" s="497"/>
      <c r="BY8" s="498"/>
      <c r="BZ8" s="496" t="s">
        <v>165</v>
      </c>
      <c r="CA8" s="497"/>
      <c r="CB8" s="498"/>
      <c r="CC8" s="492" t="s">
        <v>234</v>
      </c>
      <c r="CD8" s="501" t="s">
        <v>230</v>
      </c>
      <c r="CE8" s="492" t="s">
        <v>233</v>
      </c>
      <c r="CF8" s="492" t="s">
        <v>235</v>
      </c>
      <c r="CG8" s="501" t="s">
        <v>230</v>
      </c>
      <c r="CH8" s="492" t="s">
        <v>233</v>
      </c>
      <c r="CI8" s="492" t="s">
        <v>236</v>
      </c>
      <c r="CJ8" s="501" t="s">
        <v>230</v>
      </c>
      <c r="CK8" s="492" t="s">
        <v>233</v>
      </c>
      <c r="DE8" s="503" t="s">
        <v>154</v>
      </c>
      <c r="DF8" s="503"/>
      <c r="DG8" s="503"/>
      <c r="DS8" s="483"/>
      <c r="DT8" s="483"/>
      <c r="DU8" s="65" t="s">
        <v>15</v>
      </c>
      <c r="DV8" s="65" t="s">
        <v>150</v>
      </c>
      <c r="DW8" s="65" t="s">
        <v>152</v>
      </c>
      <c r="DX8" s="65">
        <v>1</v>
      </c>
      <c r="DY8" s="65">
        <v>0</v>
      </c>
    </row>
    <row r="9" spans="1:129" ht="33.799999999999997" customHeight="1" x14ac:dyDescent="0.25">
      <c r="A9" s="492"/>
      <c r="B9" s="492"/>
      <c r="C9" s="492"/>
      <c r="D9" s="492"/>
      <c r="E9" s="492"/>
      <c r="F9" s="492"/>
      <c r="G9" s="492"/>
      <c r="H9" s="492"/>
      <c r="I9" s="492"/>
      <c r="J9" s="492"/>
      <c r="K9" s="492"/>
      <c r="L9" s="492"/>
      <c r="M9" s="492"/>
      <c r="N9" s="88" t="s">
        <v>4</v>
      </c>
      <c r="O9" s="88" t="s">
        <v>5</v>
      </c>
      <c r="P9" s="88" t="s">
        <v>6</v>
      </c>
      <c r="Q9" s="492"/>
      <c r="R9" s="492"/>
      <c r="S9" s="492"/>
      <c r="T9" s="492" t="s">
        <v>171</v>
      </c>
      <c r="U9" s="492" t="s">
        <v>56</v>
      </c>
      <c r="V9" s="492" t="s">
        <v>172</v>
      </c>
      <c r="W9" s="492" t="s">
        <v>173</v>
      </c>
      <c r="X9" s="492" t="s">
        <v>174</v>
      </c>
      <c r="Y9" s="492" t="s">
        <v>175</v>
      </c>
      <c r="Z9" s="492"/>
      <c r="AA9" s="492"/>
      <c r="AB9" s="492"/>
      <c r="AC9" s="88"/>
      <c r="AD9" s="492"/>
      <c r="AE9" s="88"/>
      <c r="AF9" s="492"/>
      <c r="AG9" s="492"/>
      <c r="AH9" s="492"/>
      <c r="AI9" s="88" t="s">
        <v>4</v>
      </c>
      <c r="AJ9" s="88" t="s">
        <v>5</v>
      </c>
      <c r="AK9" s="88" t="s">
        <v>6</v>
      </c>
      <c r="AL9" s="492"/>
      <c r="AM9" s="492"/>
      <c r="AN9" s="492"/>
      <c r="AO9" s="492"/>
      <c r="AP9" s="492"/>
      <c r="AQ9" s="492"/>
      <c r="AR9" s="492"/>
      <c r="AS9" s="76" t="s">
        <v>163</v>
      </c>
      <c r="AT9" s="76" t="s">
        <v>50</v>
      </c>
      <c r="AU9" s="75" t="s">
        <v>169</v>
      </c>
      <c r="AV9" s="75" t="s">
        <v>38</v>
      </c>
      <c r="AW9" s="75" t="s">
        <v>164</v>
      </c>
      <c r="AX9" s="75" t="s">
        <v>32</v>
      </c>
      <c r="AY9" s="75" t="s">
        <v>167</v>
      </c>
      <c r="AZ9" s="75" t="s">
        <v>168</v>
      </c>
      <c r="BA9" s="75" t="s">
        <v>34</v>
      </c>
      <c r="BB9" s="76" t="s">
        <v>163</v>
      </c>
      <c r="BC9" s="76" t="s">
        <v>50</v>
      </c>
      <c r="BD9" s="75" t="s">
        <v>169</v>
      </c>
      <c r="BE9" s="75" t="s">
        <v>38</v>
      </c>
      <c r="BF9" s="75" t="s">
        <v>164</v>
      </c>
      <c r="BG9" s="75" t="s">
        <v>32</v>
      </c>
      <c r="BH9" s="75" t="s">
        <v>167</v>
      </c>
      <c r="BI9" s="75" t="s">
        <v>168</v>
      </c>
      <c r="BJ9" s="75" t="s">
        <v>34</v>
      </c>
      <c r="BK9" s="76" t="s">
        <v>163</v>
      </c>
      <c r="BL9" s="76" t="s">
        <v>50</v>
      </c>
      <c r="BM9" s="75" t="s">
        <v>169</v>
      </c>
      <c r="BN9" s="75" t="s">
        <v>38</v>
      </c>
      <c r="BO9" s="75" t="s">
        <v>164</v>
      </c>
      <c r="BP9" s="75" t="s">
        <v>32</v>
      </c>
      <c r="BQ9" s="75" t="s">
        <v>167</v>
      </c>
      <c r="BR9" s="75" t="s">
        <v>168</v>
      </c>
      <c r="BS9" s="75" t="s">
        <v>34</v>
      </c>
      <c r="BT9" s="76" t="s">
        <v>163</v>
      </c>
      <c r="BU9" s="76" t="s">
        <v>50</v>
      </c>
      <c r="BV9" s="75" t="s">
        <v>169</v>
      </c>
      <c r="BW9" s="75" t="s">
        <v>38</v>
      </c>
      <c r="BX9" s="75" t="s">
        <v>164</v>
      </c>
      <c r="BY9" s="75" t="s">
        <v>32</v>
      </c>
      <c r="BZ9" s="75" t="s">
        <v>167</v>
      </c>
      <c r="CA9" s="75" t="s">
        <v>168</v>
      </c>
      <c r="CB9" s="75" t="s">
        <v>34</v>
      </c>
      <c r="CC9" s="492"/>
      <c r="CD9" s="502"/>
      <c r="CE9" s="492"/>
      <c r="CF9" s="492"/>
      <c r="CG9" s="502"/>
      <c r="CH9" s="492"/>
      <c r="CI9" s="492"/>
      <c r="CJ9" s="502"/>
      <c r="CK9" s="492"/>
      <c r="CY9" s="52" t="s">
        <v>138</v>
      </c>
      <c r="CZ9" s="52" t="s">
        <v>139</v>
      </c>
      <c r="DD9" s="52" t="s">
        <v>138</v>
      </c>
      <c r="DE9" s="52" t="s">
        <v>138</v>
      </c>
      <c r="DF9" s="52" t="s">
        <v>139</v>
      </c>
      <c r="DG9" s="52" t="s">
        <v>139</v>
      </c>
      <c r="DS9"/>
      <c r="DT9"/>
      <c r="DU9" s="67" t="s">
        <v>142</v>
      </c>
      <c r="DV9" s="67" t="s">
        <v>153</v>
      </c>
      <c r="DW9" s="67" t="s">
        <v>153</v>
      </c>
      <c r="DX9"/>
      <c r="DY9"/>
    </row>
    <row r="10" spans="1:129" s="11" customFormat="1" ht="112.75" customHeight="1" x14ac:dyDescent="0.25">
      <c r="A10" s="504" t="s">
        <v>53</v>
      </c>
      <c r="B10" s="504" t="s">
        <v>194</v>
      </c>
      <c r="C10" s="504" t="s">
        <v>239</v>
      </c>
      <c r="D10" s="505" t="s">
        <v>217</v>
      </c>
      <c r="E10" s="504" t="s">
        <v>285</v>
      </c>
      <c r="F10" s="504" t="s">
        <v>286</v>
      </c>
      <c r="G10" s="504"/>
      <c r="H10" s="504"/>
      <c r="I10" s="504"/>
      <c r="J10" s="504"/>
      <c r="K10" s="504"/>
      <c r="L10" s="504" t="s">
        <v>287</v>
      </c>
      <c r="M10" s="504" t="s">
        <v>288</v>
      </c>
      <c r="N10" s="519" t="s">
        <v>11</v>
      </c>
      <c r="O10" s="519" t="s">
        <v>14</v>
      </c>
      <c r="P10" s="519" t="str">
        <f>INDEX([9]Validacion!$C$15:$G$19,'Mapa de Riesgos'!CY10:CY14,'Mapa de Riesgos'!CZ10:CZ14)</f>
        <v>Alta</v>
      </c>
      <c r="Q10" s="85" t="s">
        <v>289</v>
      </c>
      <c r="R10" s="106" t="s">
        <v>158</v>
      </c>
      <c r="S10" s="106" t="s">
        <v>58</v>
      </c>
      <c r="T10" s="106" t="s">
        <v>59</v>
      </c>
      <c r="U10" s="106" t="s">
        <v>60</v>
      </c>
      <c r="V10" s="106" t="s">
        <v>61</v>
      </c>
      <c r="W10" s="106" t="s">
        <v>62</v>
      </c>
      <c r="X10" s="106" t="s">
        <v>75</v>
      </c>
      <c r="Y10" s="106" t="s">
        <v>63</v>
      </c>
      <c r="Z10" s="90">
        <f t="shared" ref="Z10:Z59" si="0">IF(S10="Asignado",15,0)+IF(T10="Adecuado",15,0)+IF(U10="Oportuna",15,0)+IF(V10="Prevenir",15,IF(V10="Detectar",10,0))+IF(W10="Confiable",15,0)+IF(X10="Se investigan y resuelven oportunamente",15,0)+IF(Y10="Completa",10,IF(Y10="Incompleta",5,0))</f>
        <v>100</v>
      </c>
      <c r="AA10" s="90" t="str">
        <f t="shared" ref="AA10:AA17" si="1">IF(Z10&gt;=96,"Fuerte",IF(OR(Z10=95,Z10&gt;=86),"Moderado","Débil"))</f>
        <v>Fuerte</v>
      </c>
      <c r="AB10" s="90" t="s">
        <v>141</v>
      </c>
      <c r="AC10" s="21">
        <f t="shared" ref="AC10:AC62" si="2">IF(AA10="Fuerte",100,IF(AA10="Moderado",50,0))+IF(AB10="Fuerte",100,IF(AB10="Moderado",50,0))</f>
        <v>200</v>
      </c>
      <c r="AD10" s="21" t="str">
        <f t="shared" ref="AD10:AD59" si="3">IF(AND(AA10="Moderado",AB10="Moderado",AC10=100),"Moderado",IF(AC10=200,"Fuerte",IF(OR(AC10=150,),"Moderado","Débil")))</f>
        <v>Fuerte</v>
      </c>
      <c r="AE10" s="521">
        <f>(IF(AD10="Fuerte",100,IF(AD10="Moderado",50,0))+IF(AD11="Fuerte",100,IF(AD11="Moderado",50,0))+(IF(AD12="Fuerte",100,IF(AD12="Moderado",50,0))+IF(AD13="Fuerte",100,IF(AD13="Moderado",50,0))+IF(AD14="Fuerte",100,IF(AD14="Moderado",50,0)))/5)</f>
        <v>260</v>
      </c>
      <c r="AF10" s="519" t="str">
        <f>IF(AE10&gt;=100,"Fuerte",IF(OR(AE10=99,AE10&gt;=50),"Moderado","Débil"))</f>
        <v>Fuerte</v>
      </c>
      <c r="AG10" s="519" t="s">
        <v>150</v>
      </c>
      <c r="AH10" s="519" t="s">
        <v>152</v>
      </c>
      <c r="AI10" s="519" t="str">
        <f>VLOOKUP(IF(DE10=0,DE10+1,IF(DE10&lt;0,DE10+2,DE10)),[9]Validacion!$J$15:$K$19,2,FALSE)</f>
        <v>Rara Vez</v>
      </c>
      <c r="AJ10" s="519" t="str">
        <f>VLOOKUP(IF(DG10=0,DG10+1,DG10),[9]Validacion!$J$23:$K$27,2,FALSE)</f>
        <v>Mayor</v>
      </c>
      <c r="AK10" s="519" t="str">
        <f>INDEX([9]Validacion!$C$15:$G$19,IF(DE10=0,DE10+1,IF(DE10&lt;0,DE10+2,'Mapa de Riesgos'!DE10:DE14)),IF(DG10=0,DG10+1,'Mapa de Riesgos'!DG10:DG14))</f>
        <v>Alta</v>
      </c>
      <c r="AL10" s="520" t="s">
        <v>226</v>
      </c>
      <c r="AM10" s="85" t="s">
        <v>290</v>
      </c>
      <c r="AN10" s="85" t="s">
        <v>291</v>
      </c>
      <c r="AO10" s="93" t="s">
        <v>292</v>
      </c>
      <c r="AP10" s="84">
        <v>43467</v>
      </c>
      <c r="AQ10" s="84">
        <v>43830</v>
      </c>
      <c r="AR10" s="93" t="s">
        <v>293</v>
      </c>
      <c r="AS10" s="20"/>
      <c r="AT10" s="20"/>
      <c r="AU10" s="12"/>
      <c r="AV10" s="93"/>
      <c r="AW10" s="93"/>
      <c r="AX10" s="107"/>
      <c r="AY10" s="516"/>
      <c r="AZ10" s="91"/>
      <c r="BA10" s="516"/>
      <c r="BB10" s="20"/>
      <c r="BC10" s="93"/>
      <c r="BD10" s="85"/>
      <c r="BE10" s="85"/>
      <c r="BF10" s="16"/>
      <c r="BG10" s="86"/>
      <c r="BH10" s="507"/>
      <c r="BI10" s="507"/>
      <c r="BJ10" s="510"/>
      <c r="BK10" s="20"/>
      <c r="BL10" s="93"/>
      <c r="BM10" s="85"/>
      <c r="BN10" s="85"/>
      <c r="BO10" s="18"/>
      <c r="BP10" s="86"/>
      <c r="BQ10" s="507"/>
      <c r="BR10" s="507"/>
      <c r="BS10" s="510"/>
      <c r="BT10" s="17"/>
      <c r="BU10" s="17"/>
      <c r="BV10" s="17"/>
      <c r="BW10" s="17"/>
      <c r="BX10" s="17"/>
      <c r="BY10" s="17"/>
      <c r="BZ10" s="17"/>
      <c r="CA10" s="17"/>
      <c r="CB10" s="17"/>
      <c r="CC10" s="93"/>
      <c r="CD10" s="93"/>
      <c r="CE10" s="93"/>
      <c r="CF10" s="93"/>
      <c r="CG10" s="93"/>
      <c r="CH10" s="93"/>
      <c r="CI10" s="93"/>
      <c r="CJ10" s="93"/>
      <c r="CK10" s="93"/>
      <c r="CY10" s="513">
        <f>VLOOKUP(N10,[9]Validacion!$I$15:$M$19,2,FALSE)</f>
        <v>1</v>
      </c>
      <c r="CZ10" s="513">
        <f>VLOOKUP(O10,[9]Validacion!$I$23:$J$27,2,FALSE)</f>
        <v>4</v>
      </c>
      <c r="DD10" s="513">
        <f>VLOOKUP($N10,[9]Validacion!$I$15:$M$19,2,FALSE)</f>
        <v>1</v>
      </c>
      <c r="DE10" s="513">
        <f>IF(AF10="Fuerte",DD10-2,IF(AND(AF10="Moderado",AG10="Directamente",AH10="Directamente"),DD10-1,IF(AND(AF10="Moderado",AG10="No Disminuye",AH10="Directamente"),DD10,IF(AND(AF10="Moderado",AG10="Directamente",AH10="No Disminuye"),DD10-1,DD10))))</f>
        <v>-1</v>
      </c>
      <c r="DF10" s="513">
        <f>VLOOKUP($O10,[9]Validacion!$I$23:$J$27,2,FALSE)</f>
        <v>4</v>
      </c>
      <c r="DG10" s="522">
        <f>IF(AF10="Fuerte",DF10,IF(AND(AF10="Moderado",AG10="Directamente",AH10="Directamente"),DF10-1,IF(AND(AF10="Moderado",AG10="No Disminuye",AH10="Directamente"),DF10-1,IF(AND(AF10="Moderado",AG10="Directamente",AH10="No Disminuye"),DF10,DF10))))</f>
        <v>4</v>
      </c>
    </row>
    <row r="11" spans="1:129" s="11" customFormat="1" ht="92.25" customHeight="1" x14ac:dyDescent="0.25">
      <c r="A11" s="504"/>
      <c r="B11" s="504"/>
      <c r="C11" s="504"/>
      <c r="D11" s="505"/>
      <c r="E11" s="504"/>
      <c r="F11" s="504"/>
      <c r="G11" s="504"/>
      <c r="H11" s="504"/>
      <c r="I11" s="504"/>
      <c r="J11" s="504"/>
      <c r="K11" s="504"/>
      <c r="L11" s="504"/>
      <c r="M11" s="504"/>
      <c r="N11" s="519"/>
      <c r="O11" s="519"/>
      <c r="P11" s="519"/>
      <c r="Q11" s="93" t="s">
        <v>294</v>
      </c>
      <c r="R11" s="106" t="s">
        <v>158</v>
      </c>
      <c r="S11" s="106" t="s">
        <v>58</v>
      </c>
      <c r="T11" s="106" t="s">
        <v>59</v>
      </c>
      <c r="U11" s="106" t="s">
        <v>60</v>
      </c>
      <c r="V11" s="106" t="s">
        <v>61</v>
      </c>
      <c r="W11" s="106" t="s">
        <v>62</v>
      </c>
      <c r="X11" s="106" t="s">
        <v>75</v>
      </c>
      <c r="Y11" s="106" t="s">
        <v>63</v>
      </c>
      <c r="Z11" s="90">
        <f t="shared" si="0"/>
        <v>100</v>
      </c>
      <c r="AA11" s="90" t="str">
        <f t="shared" si="1"/>
        <v>Fuerte</v>
      </c>
      <c r="AB11" s="90" t="s">
        <v>141</v>
      </c>
      <c r="AC11" s="21">
        <f t="shared" si="2"/>
        <v>200</v>
      </c>
      <c r="AD11" s="21" t="str">
        <f t="shared" si="3"/>
        <v>Fuerte</v>
      </c>
      <c r="AE11" s="521"/>
      <c r="AF11" s="519"/>
      <c r="AG11" s="519"/>
      <c r="AH11" s="519"/>
      <c r="AI11" s="519"/>
      <c r="AJ11" s="519"/>
      <c r="AK11" s="519"/>
      <c r="AL11" s="520"/>
      <c r="AM11" s="85" t="s">
        <v>295</v>
      </c>
      <c r="AN11" s="85" t="s">
        <v>296</v>
      </c>
      <c r="AO11" s="93" t="s">
        <v>292</v>
      </c>
      <c r="AP11" s="84">
        <v>43467</v>
      </c>
      <c r="AQ11" s="84">
        <v>43830</v>
      </c>
      <c r="AR11" s="93" t="s">
        <v>297</v>
      </c>
      <c r="AS11" s="20"/>
      <c r="AT11" s="20"/>
      <c r="AU11" s="91"/>
      <c r="AV11" s="91"/>
      <c r="AW11" s="91"/>
      <c r="AX11" s="107"/>
      <c r="AY11" s="517"/>
      <c r="AZ11" s="99"/>
      <c r="BA11" s="517"/>
      <c r="BB11" s="20"/>
      <c r="BC11" s="20"/>
      <c r="BD11" s="85"/>
      <c r="BE11" s="85"/>
      <c r="BF11" s="16"/>
      <c r="BG11" s="86"/>
      <c r="BH11" s="508"/>
      <c r="BI11" s="508"/>
      <c r="BJ11" s="511"/>
      <c r="BK11" s="20"/>
      <c r="BL11" s="20"/>
      <c r="BM11" s="85"/>
      <c r="BN11" s="85"/>
      <c r="BO11" s="19"/>
      <c r="BP11" s="86"/>
      <c r="BQ11" s="508"/>
      <c r="BR11" s="508"/>
      <c r="BS11" s="511"/>
      <c r="BT11" s="17"/>
      <c r="BU11" s="17"/>
      <c r="BV11" s="17"/>
      <c r="BW11" s="17"/>
      <c r="BX11" s="17"/>
      <c r="BY11" s="17"/>
      <c r="BZ11" s="17"/>
      <c r="CA11" s="17"/>
      <c r="CB11" s="17"/>
      <c r="CC11" s="93"/>
      <c r="CD11" s="93"/>
      <c r="CE11" s="93"/>
      <c r="CF11" s="93"/>
      <c r="CG11" s="93"/>
      <c r="CH11" s="93"/>
      <c r="CI11" s="93"/>
      <c r="CJ11" s="93"/>
      <c r="CK11" s="93"/>
      <c r="CY11" s="514"/>
      <c r="CZ11" s="514"/>
      <c r="DD11" s="514"/>
      <c r="DE11" s="514"/>
      <c r="DF11" s="514"/>
      <c r="DG11" s="522"/>
    </row>
    <row r="12" spans="1:129" s="11" customFormat="1" ht="101.25" customHeight="1" x14ac:dyDescent="0.25">
      <c r="A12" s="504"/>
      <c r="B12" s="504"/>
      <c r="C12" s="504"/>
      <c r="D12" s="505"/>
      <c r="E12" s="504"/>
      <c r="F12" s="504"/>
      <c r="G12" s="504"/>
      <c r="H12" s="504"/>
      <c r="I12" s="504"/>
      <c r="J12" s="504"/>
      <c r="K12" s="504"/>
      <c r="L12" s="504"/>
      <c r="M12" s="504"/>
      <c r="N12" s="519"/>
      <c r="O12" s="519"/>
      <c r="P12" s="519"/>
      <c r="Q12" s="93" t="s">
        <v>298</v>
      </c>
      <c r="R12" s="106" t="s">
        <v>158</v>
      </c>
      <c r="S12" s="106" t="s">
        <v>58</v>
      </c>
      <c r="T12" s="106" t="s">
        <v>59</v>
      </c>
      <c r="U12" s="106" t="s">
        <v>60</v>
      </c>
      <c r="V12" s="106" t="s">
        <v>61</v>
      </c>
      <c r="W12" s="106" t="s">
        <v>62</v>
      </c>
      <c r="X12" s="106" t="s">
        <v>75</v>
      </c>
      <c r="Y12" s="106" t="s">
        <v>63</v>
      </c>
      <c r="Z12" s="90">
        <f t="shared" si="0"/>
        <v>100</v>
      </c>
      <c r="AA12" s="90" t="str">
        <f t="shared" si="1"/>
        <v>Fuerte</v>
      </c>
      <c r="AB12" s="90" t="s">
        <v>141</v>
      </c>
      <c r="AC12" s="21">
        <f t="shared" si="2"/>
        <v>200</v>
      </c>
      <c r="AD12" s="21" t="str">
        <f t="shared" si="3"/>
        <v>Fuerte</v>
      </c>
      <c r="AE12" s="521"/>
      <c r="AF12" s="519"/>
      <c r="AG12" s="519"/>
      <c r="AH12" s="519"/>
      <c r="AI12" s="519"/>
      <c r="AJ12" s="519"/>
      <c r="AK12" s="519"/>
      <c r="AL12" s="520"/>
      <c r="AM12" s="85" t="s">
        <v>299</v>
      </c>
      <c r="AN12" s="85" t="s">
        <v>300</v>
      </c>
      <c r="AO12" s="93" t="s">
        <v>292</v>
      </c>
      <c r="AP12" s="84">
        <v>43467</v>
      </c>
      <c r="AQ12" s="84">
        <v>43830</v>
      </c>
      <c r="AR12" s="93" t="s">
        <v>301</v>
      </c>
      <c r="AS12" s="20"/>
      <c r="AT12" s="20"/>
      <c r="AU12" s="91"/>
      <c r="AV12" s="91"/>
      <c r="AW12" s="91"/>
      <c r="AX12" s="107"/>
      <c r="AY12" s="517"/>
      <c r="AZ12" s="99"/>
      <c r="BA12" s="517"/>
      <c r="BB12" s="20"/>
      <c r="BC12" s="20"/>
      <c r="BD12" s="85"/>
      <c r="BE12" s="85"/>
      <c r="BF12" s="16"/>
      <c r="BG12" s="86"/>
      <c r="BH12" s="508"/>
      <c r="BI12" s="508"/>
      <c r="BJ12" s="511"/>
      <c r="BK12" s="20"/>
      <c r="BL12" s="20"/>
      <c r="BM12" s="85"/>
      <c r="BN12" s="85"/>
      <c r="BO12" s="19"/>
      <c r="BP12" s="86"/>
      <c r="BQ12" s="508"/>
      <c r="BR12" s="508"/>
      <c r="BS12" s="511"/>
      <c r="BT12" s="17"/>
      <c r="BU12" s="17"/>
      <c r="BV12" s="17"/>
      <c r="BW12" s="17"/>
      <c r="BX12" s="17"/>
      <c r="BY12" s="17"/>
      <c r="BZ12" s="17"/>
      <c r="CA12" s="17"/>
      <c r="CB12" s="17"/>
      <c r="CC12" s="93"/>
      <c r="CD12" s="93"/>
      <c r="CE12" s="93"/>
      <c r="CF12" s="93"/>
      <c r="CG12" s="93"/>
      <c r="CH12" s="93"/>
      <c r="CI12" s="93"/>
      <c r="CJ12" s="93"/>
      <c r="CK12" s="93"/>
      <c r="CY12" s="514"/>
      <c r="CZ12" s="514"/>
      <c r="DD12" s="514"/>
      <c r="DE12" s="514"/>
      <c r="DF12" s="514"/>
      <c r="DG12" s="522"/>
    </row>
    <row r="13" spans="1:129" s="11" customFormat="1" ht="68.95" customHeight="1" x14ac:dyDescent="0.25">
      <c r="A13" s="504"/>
      <c r="B13" s="504"/>
      <c r="C13" s="504"/>
      <c r="D13" s="505"/>
      <c r="E13" s="504"/>
      <c r="F13" s="504"/>
      <c r="G13" s="504"/>
      <c r="H13" s="504"/>
      <c r="I13" s="504"/>
      <c r="J13" s="504"/>
      <c r="K13" s="504"/>
      <c r="L13" s="504"/>
      <c r="M13" s="504"/>
      <c r="N13" s="519"/>
      <c r="O13" s="519"/>
      <c r="P13" s="519"/>
      <c r="Q13" s="93" t="s">
        <v>302</v>
      </c>
      <c r="R13" s="106" t="s">
        <v>158</v>
      </c>
      <c r="S13" s="106" t="s">
        <v>58</v>
      </c>
      <c r="T13" s="106" t="s">
        <v>59</v>
      </c>
      <c r="U13" s="106" t="s">
        <v>60</v>
      </c>
      <c r="V13" s="106" t="s">
        <v>61</v>
      </c>
      <c r="W13" s="106" t="s">
        <v>62</v>
      </c>
      <c r="X13" s="106" t="s">
        <v>75</v>
      </c>
      <c r="Y13" s="106" t="s">
        <v>63</v>
      </c>
      <c r="Z13" s="90">
        <f t="shared" si="0"/>
        <v>100</v>
      </c>
      <c r="AA13" s="90" t="str">
        <f t="shared" si="1"/>
        <v>Fuerte</v>
      </c>
      <c r="AB13" s="90" t="s">
        <v>141</v>
      </c>
      <c r="AC13" s="21">
        <f t="shared" si="2"/>
        <v>200</v>
      </c>
      <c r="AD13" s="21" t="str">
        <f t="shared" si="3"/>
        <v>Fuerte</v>
      </c>
      <c r="AE13" s="521"/>
      <c r="AF13" s="519"/>
      <c r="AG13" s="519"/>
      <c r="AH13" s="519"/>
      <c r="AI13" s="519"/>
      <c r="AJ13" s="519"/>
      <c r="AK13" s="519"/>
      <c r="AL13" s="520"/>
      <c r="AM13" s="85" t="s">
        <v>303</v>
      </c>
      <c r="AN13" s="85" t="s">
        <v>304</v>
      </c>
      <c r="AO13" s="93" t="s">
        <v>292</v>
      </c>
      <c r="AP13" s="84">
        <v>43467</v>
      </c>
      <c r="AQ13" s="84">
        <v>43830</v>
      </c>
      <c r="AR13" s="93" t="s">
        <v>305</v>
      </c>
      <c r="AS13" s="20"/>
      <c r="AT13" s="20"/>
      <c r="AU13" s="91"/>
      <c r="AV13" s="516"/>
      <c r="AW13" s="516"/>
      <c r="AX13" s="523"/>
      <c r="AY13" s="517"/>
      <c r="AZ13" s="99"/>
      <c r="BA13" s="517"/>
      <c r="BB13" s="20"/>
      <c r="BC13" s="20"/>
      <c r="BD13" s="85"/>
      <c r="BE13" s="85"/>
      <c r="BF13" s="16"/>
      <c r="BG13" s="86"/>
      <c r="BH13" s="508"/>
      <c r="BI13" s="508"/>
      <c r="BJ13" s="511"/>
      <c r="BK13" s="20"/>
      <c r="BL13" s="20"/>
      <c r="BM13" s="85"/>
      <c r="BN13" s="85"/>
      <c r="BO13" s="19"/>
      <c r="BP13" s="86"/>
      <c r="BQ13" s="508"/>
      <c r="BR13" s="508"/>
      <c r="BS13" s="511"/>
      <c r="BT13" s="17"/>
      <c r="BU13" s="17"/>
      <c r="BV13" s="17"/>
      <c r="BW13" s="17"/>
      <c r="BX13" s="17"/>
      <c r="BY13" s="17"/>
      <c r="BZ13" s="17"/>
      <c r="CA13" s="17"/>
      <c r="CB13" s="17"/>
      <c r="CC13" s="93"/>
      <c r="CD13" s="93"/>
      <c r="CE13" s="93"/>
      <c r="CF13" s="93"/>
      <c r="CG13" s="93"/>
      <c r="CH13" s="93"/>
      <c r="CI13" s="93"/>
      <c r="CJ13" s="93"/>
      <c r="CK13" s="93"/>
      <c r="CY13" s="514"/>
      <c r="CZ13" s="514"/>
      <c r="DD13" s="514"/>
      <c r="DE13" s="514"/>
      <c r="DF13" s="514"/>
      <c r="DG13" s="522"/>
    </row>
    <row r="14" spans="1:129" s="11" customFormat="1" ht="102.75" customHeight="1" x14ac:dyDescent="0.25">
      <c r="A14" s="504"/>
      <c r="B14" s="504"/>
      <c r="C14" s="504"/>
      <c r="D14" s="505"/>
      <c r="E14" s="504"/>
      <c r="F14" s="504"/>
      <c r="G14" s="504"/>
      <c r="H14" s="504"/>
      <c r="I14" s="504"/>
      <c r="J14" s="504"/>
      <c r="K14" s="504"/>
      <c r="L14" s="504"/>
      <c r="M14" s="504"/>
      <c r="N14" s="519"/>
      <c r="O14" s="519"/>
      <c r="P14" s="519"/>
      <c r="Q14" s="85" t="s">
        <v>306</v>
      </c>
      <c r="R14" s="106" t="s">
        <v>158</v>
      </c>
      <c r="S14" s="106" t="s">
        <v>58</v>
      </c>
      <c r="T14" s="106" t="s">
        <v>59</v>
      </c>
      <c r="U14" s="106" t="s">
        <v>60</v>
      </c>
      <c r="V14" s="106" t="s">
        <v>61</v>
      </c>
      <c r="W14" s="106" t="s">
        <v>62</v>
      </c>
      <c r="X14" s="106" t="s">
        <v>75</v>
      </c>
      <c r="Y14" s="106" t="s">
        <v>63</v>
      </c>
      <c r="Z14" s="90">
        <f t="shared" si="0"/>
        <v>100</v>
      </c>
      <c r="AA14" s="90" t="str">
        <f t="shared" si="1"/>
        <v>Fuerte</v>
      </c>
      <c r="AB14" s="90" t="s">
        <v>141</v>
      </c>
      <c r="AC14" s="21">
        <f t="shared" si="2"/>
        <v>200</v>
      </c>
      <c r="AD14" s="21" t="str">
        <f t="shared" si="3"/>
        <v>Fuerte</v>
      </c>
      <c r="AE14" s="521"/>
      <c r="AF14" s="519"/>
      <c r="AG14" s="519"/>
      <c r="AH14" s="519"/>
      <c r="AI14" s="519"/>
      <c r="AJ14" s="519"/>
      <c r="AK14" s="519"/>
      <c r="AL14" s="520"/>
      <c r="AM14" s="85" t="s">
        <v>307</v>
      </c>
      <c r="AN14" s="85" t="s">
        <v>308</v>
      </c>
      <c r="AO14" s="93" t="s">
        <v>292</v>
      </c>
      <c r="AP14" s="84">
        <v>43467</v>
      </c>
      <c r="AQ14" s="84">
        <v>43830</v>
      </c>
      <c r="AR14" s="93" t="s">
        <v>309</v>
      </c>
      <c r="AS14" s="20"/>
      <c r="AT14" s="20"/>
      <c r="AU14" s="92"/>
      <c r="AV14" s="518"/>
      <c r="AW14" s="518"/>
      <c r="AX14" s="524"/>
      <c r="AY14" s="518"/>
      <c r="AZ14" s="92"/>
      <c r="BA14" s="518"/>
      <c r="BB14" s="20"/>
      <c r="BC14" s="20"/>
      <c r="BD14" s="85"/>
      <c r="BE14" s="85"/>
      <c r="BF14" s="90"/>
      <c r="BG14" s="86"/>
      <c r="BH14" s="509"/>
      <c r="BI14" s="509"/>
      <c r="BJ14" s="512"/>
      <c r="BK14" s="20"/>
      <c r="BL14" s="20"/>
      <c r="BM14" s="85"/>
      <c r="BN14" s="85"/>
      <c r="BO14" s="90"/>
      <c r="BP14" s="86"/>
      <c r="BQ14" s="509"/>
      <c r="BR14" s="509"/>
      <c r="BS14" s="512"/>
      <c r="BT14" s="17"/>
      <c r="BU14" s="17"/>
      <c r="BV14" s="17"/>
      <c r="BW14" s="17"/>
      <c r="BX14" s="17"/>
      <c r="BY14" s="17"/>
      <c r="BZ14" s="17"/>
      <c r="CA14" s="17"/>
      <c r="CB14" s="17"/>
      <c r="CC14" s="93"/>
      <c r="CD14" s="93"/>
      <c r="CE14" s="93"/>
      <c r="CF14" s="93"/>
      <c r="CG14" s="93"/>
      <c r="CH14" s="93"/>
      <c r="CI14" s="93"/>
      <c r="CJ14" s="93"/>
      <c r="CK14" s="93"/>
      <c r="CY14" s="515"/>
      <c r="CZ14" s="515"/>
      <c r="DD14" s="514"/>
      <c r="DE14" s="514"/>
      <c r="DF14" s="514"/>
      <c r="DG14" s="522"/>
    </row>
    <row r="15" spans="1:129" ht="121.75" customHeight="1" x14ac:dyDescent="0.25">
      <c r="A15" s="504" t="s">
        <v>22</v>
      </c>
      <c r="B15" s="504" t="s">
        <v>194</v>
      </c>
      <c r="C15" s="504" t="s">
        <v>194</v>
      </c>
      <c r="D15" s="506" t="s">
        <v>201</v>
      </c>
      <c r="E15" s="504" t="s">
        <v>310</v>
      </c>
      <c r="F15" s="504" t="s">
        <v>311</v>
      </c>
      <c r="L15" s="504" t="s">
        <v>312</v>
      </c>
      <c r="M15" s="504" t="s">
        <v>313</v>
      </c>
      <c r="N15" s="519" t="s">
        <v>10</v>
      </c>
      <c r="O15" s="519" t="s">
        <v>14</v>
      </c>
      <c r="P15" s="519" t="str">
        <f>INDEX([9]Validacion!$C$15:$G$19,'Mapa de Riesgos'!CY15:CY17,'Mapa de Riesgos'!CZ15:CZ17)</f>
        <v>Alta</v>
      </c>
      <c r="Q15" s="85" t="s">
        <v>314</v>
      </c>
      <c r="R15" s="106" t="s">
        <v>158</v>
      </c>
      <c r="S15" s="90" t="s">
        <v>58</v>
      </c>
      <c r="T15" s="106" t="s">
        <v>59</v>
      </c>
      <c r="U15" s="106" t="s">
        <v>60</v>
      </c>
      <c r="V15" s="106" t="s">
        <v>61</v>
      </c>
      <c r="W15" s="106" t="s">
        <v>62</v>
      </c>
      <c r="X15" s="106" t="s">
        <v>75</v>
      </c>
      <c r="Y15" s="106" t="s">
        <v>63</v>
      </c>
      <c r="Z15" s="90">
        <f t="shared" si="0"/>
        <v>100</v>
      </c>
      <c r="AA15" s="90" t="str">
        <f t="shared" si="1"/>
        <v>Fuerte</v>
      </c>
      <c r="AB15" s="90" t="s">
        <v>141</v>
      </c>
      <c r="AC15" s="21">
        <f t="shared" si="2"/>
        <v>200</v>
      </c>
      <c r="AD15" s="114" t="str">
        <f t="shared" si="3"/>
        <v>Fuerte</v>
      </c>
      <c r="AE15" s="521">
        <f>(IF(AD15="Fuerte",100,IF(AD15="Moderado",50,0))+IF(AD16="Fuerte",100,IF(AD16="Moderado",50,0))+IF(AD17="Fuerte",100,IF(AD17="Moderado",50,0)))/3</f>
        <v>100</v>
      </c>
      <c r="AF15" s="519" t="str">
        <f>IF(AE15=100,"Fuerte",IF(OR(AE15=99,AE15&gt;=50),"Moderado","Débil"))</f>
        <v>Fuerte</v>
      </c>
      <c r="AG15" s="519" t="s">
        <v>150</v>
      </c>
      <c r="AH15" s="519" t="s">
        <v>152</v>
      </c>
      <c r="AI15" s="519" t="str">
        <f>VLOOKUP(IF(DE15=0,DE15+1,DE15),[9]Validacion!$J$15:$K$19,2,FALSE)</f>
        <v>Rara Vez</v>
      </c>
      <c r="AJ15" s="519" t="str">
        <f>VLOOKUP(IF(DG15=0,DG15+1,DG15),[9]Validacion!$J$23:$K$27,2,FALSE)</f>
        <v>Mayor</v>
      </c>
      <c r="AK15" s="519" t="str">
        <f>INDEX([9]Validacion!$C$15:$G$19,IF(DE15=0,DE15+1,'Mapa de Riesgos'!DE15:DE17),IF(DG15=0,DG15+1,'Mapa de Riesgos'!DG15:DG17))</f>
        <v>Alta</v>
      </c>
      <c r="AL15" s="519" t="s">
        <v>226</v>
      </c>
      <c r="AM15" s="93" t="s">
        <v>315</v>
      </c>
      <c r="AN15" s="93" t="s">
        <v>316</v>
      </c>
      <c r="AO15" s="93" t="s">
        <v>22</v>
      </c>
      <c r="AP15" s="84">
        <v>43467</v>
      </c>
      <c r="AQ15" s="84">
        <v>43830</v>
      </c>
      <c r="AR15" s="93" t="s">
        <v>317</v>
      </c>
      <c r="AS15" s="93"/>
      <c r="AT15" s="93"/>
      <c r="AU15" s="93"/>
      <c r="AV15" s="93"/>
      <c r="AW15" s="115"/>
      <c r="AX15" s="86"/>
      <c r="AY15" s="513"/>
      <c r="AZ15" s="94"/>
      <c r="BA15" s="513"/>
      <c r="BB15" s="116"/>
      <c r="BC15" s="116"/>
      <c r="BD15" s="116"/>
      <c r="BE15" s="116"/>
      <c r="BF15" s="117"/>
      <c r="BG15" s="118"/>
      <c r="BH15" s="533"/>
      <c r="BI15" s="533"/>
      <c r="BJ15" s="542"/>
      <c r="BK15" s="116"/>
      <c r="BL15" s="116"/>
      <c r="BM15" s="116"/>
      <c r="BN15" s="116"/>
      <c r="BO15" s="117"/>
      <c r="BP15" s="118"/>
      <c r="BQ15" s="533"/>
      <c r="BR15" s="533"/>
      <c r="BS15" s="510"/>
      <c r="BT15" s="119"/>
      <c r="BU15" s="119"/>
      <c r="BV15" s="119"/>
      <c r="BW15" s="119"/>
      <c r="BX15" s="119"/>
      <c r="BY15" s="119"/>
      <c r="BZ15" s="119"/>
      <c r="CA15" s="119"/>
      <c r="CB15" s="119"/>
      <c r="CC15" s="93"/>
      <c r="CD15" s="93"/>
      <c r="CE15" s="93"/>
      <c r="CF15" s="93"/>
      <c r="CG15" s="93"/>
      <c r="CH15" s="93"/>
      <c r="CI15" s="93"/>
      <c r="CJ15" s="93"/>
      <c r="CK15" s="93"/>
      <c r="CM15" s="536"/>
      <c r="CY15" s="513">
        <f>VLOOKUP(N15,[9]Validacion!$I$15:$M$19,2,FALSE)</f>
        <v>2</v>
      </c>
      <c r="CZ15" s="513">
        <f>VLOOKUP(O15,[9]Validacion!$I$23:$J$27,2,FALSE)</f>
        <v>4</v>
      </c>
      <c r="DD15" s="513">
        <f>VLOOKUP($N15,[9]Validacion!$I$15:$M$19,2,FALSE)</f>
        <v>2</v>
      </c>
      <c r="DE15" s="513">
        <f>IF(AF15="Fuerte",DD15-2,IF(AND(AF15="Moderado",AG15="Directamente",AH15="Directamente"),DD15-1,IF(AND(AF15="Moderado",AG15="No Disminuye",AH15="Directamente"),DD15,IF(AND(AF15="Moderado",AG15="Directamente",AH15="No Disminuye"),DD15-1,DD15))))</f>
        <v>0</v>
      </c>
      <c r="DF15" s="513">
        <f>VLOOKUP($O15,[9]Validacion!$I$23:$J$27,2,FALSE)</f>
        <v>4</v>
      </c>
      <c r="DG15" s="522">
        <f>IF(AF15="Fuerte",DF15,IF(AND(AF15="Moderado",AG15="Directamente",AH15="Directamente"),DF15-1,IF(AND(AF15="Moderado",AG15="No Disminuye",AH15="Directamente"),DF15-1,IF(AND(AF15="Moderado",AG15="Directamente",AH15="No Disminuye"),DF15,DF15))))</f>
        <v>4</v>
      </c>
    </row>
    <row r="16" spans="1:129" ht="87.8" customHeight="1" x14ac:dyDescent="0.25">
      <c r="A16" s="504"/>
      <c r="B16" s="504"/>
      <c r="C16" s="504"/>
      <c r="D16" s="506"/>
      <c r="E16" s="504"/>
      <c r="F16" s="504"/>
      <c r="L16" s="504"/>
      <c r="M16" s="504"/>
      <c r="N16" s="519"/>
      <c r="O16" s="519"/>
      <c r="P16" s="519"/>
      <c r="Q16" s="85" t="s">
        <v>318</v>
      </c>
      <c r="R16" s="90" t="s">
        <v>158</v>
      </c>
      <c r="S16" s="90" t="s">
        <v>58</v>
      </c>
      <c r="T16" s="106" t="s">
        <v>59</v>
      </c>
      <c r="U16" s="106" t="s">
        <v>60</v>
      </c>
      <c r="V16" s="106" t="s">
        <v>61</v>
      </c>
      <c r="W16" s="106" t="s">
        <v>62</v>
      </c>
      <c r="X16" s="106" t="s">
        <v>75</v>
      </c>
      <c r="Y16" s="106" t="s">
        <v>63</v>
      </c>
      <c r="Z16" s="90">
        <f t="shared" si="0"/>
        <v>100</v>
      </c>
      <c r="AA16" s="90" t="str">
        <f t="shared" si="1"/>
        <v>Fuerte</v>
      </c>
      <c r="AB16" s="90" t="s">
        <v>141</v>
      </c>
      <c r="AC16" s="21">
        <f t="shared" si="2"/>
        <v>200</v>
      </c>
      <c r="AD16" s="114" t="str">
        <f t="shared" si="3"/>
        <v>Fuerte</v>
      </c>
      <c r="AE16" s="521"/>
      <c r="AF16" s="519"/>
      <c r="AG16" s="519"/>
      <c r="AH16" s="519"/>
      <c r="AI16" s="519"/>
      <c r="AJ16" s="519"/>
      <c r="AK16" s="519"/>
      <c r="AL16" s="519"/>
      <c r="AM16" s="93" t="s">
        <v>319</v>
      </c>
      <c r="AN16" s="93" t="s">
        <v>320</v>
      </c>
      <c r="AO16" s="93" t="s">
        <v>22</v>
      </c>
      <c r="AP16" s="84">
        <v>43467</v>
      </c>
      <c r="AQ16" s="84">
        <v>43830</v>
      </c>
      <c r="AR16" s="93" t="s">
        <v>321</v>
      </c>
      <c r="AS16" s="93"/>
      <c r="AT16" s="93"/>
      <c r="AU16" s="516"/>
      <c r="AV16" s="516"/>
      <c r="AW16" s="527"/>
      <c r="AX16" s="529"/>
      <c r="AY16" s="514"/>
      <c r="AZ16" s="95"/>
      <c r="BA16" s="514"/>
      <c r="BB16" s="116"/>
      <c r="BC16" s="116"/>
      <c r="BD16" s="531"/>
      <c r="BE16" s="531"/>
      <c r="BF16" s="540"/>
      <c r="BG16" s="525"/>
      <c r="BH16" s="534"/>
      <c r="BI16" s="534"/>
      <c r="BJ16" s="543"/>
      <c r="BK16" s="116"/>
      <c r="BL16" s="116"/>
      <c r="BM16" s="531"/>
      <c r="BN16" s="531"/>
      <c r="BO16" s="540"/>
      <c r="BP16" s="525"/>
      <c r="BQ16" s="534"/>
      <c r="BR16" s="534"/>
      <c r="BS16" s="511"/>
      <c r="BT16" s="97"/>
      <c r="BU16" s="97"/>
      <c r="BV16" s="510"/>
      <c r="BW16" s="510"/>
      <c r="BX16" s="510"/>
      <c r="BY16" s="510"/>
      <c r="BZ16" s="510"/>
      <c r="CA16" s="97"/>
      <c r="CB16" s="510"/>
      <c r="CC16" s="93"/>
      <c r="CD16" s="93"/>
      <c r="CE16" s="93"/>
      <c r="CF16" s="93"/>
      <c r="CG16" s="93"/>
      <c r="CH16" s="93"/>
      <c r="CI16" s="93"/>
      <c r="CJ16" s="93"/>
      <c r="CK16" s="93"/>
      <c r="CM16" s="536"/>
      <c r="CY16" s="514"/>
      <c r="CZ16" s="514"/>
      <c r="DD16" s="514"/>
      <c r="DE16" s="514"/>
      <c r="DF16" s="514"/>
      <c r="DG16" s="522"/>
    </row>
    <row r="17" spans="1:112" ht="74.25" customHeight="1" x14ac:dyDescent="0.25">
      <c r="A17" s="504"/>
      <c r="B17" s="504"/>
      <c r="C17" s="504"/>
      <c r="D17" s="506"/>
      <c r="E17" s="504"/>
      <c r="F17" s="504"/>
      <c r="G17" s="111"/>
      <c r="H17" s="111"/>
      <c r="I17" s="111"/>
      <c r="J17" s="111"/>
      <c r="K17" s="111"/>
      <c r="L17" s="504"/>
      <c r="M17" s="504"/>
      <c r="N17" s="519"/>
      <c r="O17" s="519"/>
      <c r="P17" s="519"/>
      <c r="Q17" s="85" t="s">
        <v>322</v>
      </c>
      <c r="R17" s="90" t="s">
        <v>158</v>
      </c>
      <c r="S17" s="90" t="s">
        <v>58</v>
      </c>
      <c r="T17" s="106" t="s">
        <v>59</v>
      </c>
      <c r="U17" s="106" t="s">
        <v>60</v>
      </c>
      <c r="V17" s="106" t="s">
        <v>61</v>
      </c>
      <c r="W17" s="106" t="s">
        <v>62</v>
      </c>
      <c r="X17" s="106" t="s">
        <v>75</v>
      </c>
      <c r="Y17" s="106" t="s">
        <v>63</v>
      </c>
      <c r="Z17" s="90">
        <f t="shared" si="0"/>
        <v>100</v>
      </c>
      <c r="AA17" s="90" t="str">
        <f t="shared" si="1"/>
        <v>Fuerte</v>
      </c>
      <c r="AB17" s="90" t="s">
        <v>141</v>
      </c>
      <c r="AC17" s="21">
        <f t="shared" si="2"/>
        <v>200</v>
      </c>
      <c r="AD17" s="114" t="str">
        <f t="shared" si="3"/>
        <v>Fuerte</v>
      </c>
      <c r="AE17" s="521"/>
      <c r="AF17" s="519"/>
      <c r="AG17" s="519"/>
      <c r="AH17" s="519"/>
      <c r="AI17" s="519"/>
      <c r="AJ17" s="519"/>
      <c r="AK17" s="519"/>
      <c r="AL17" s="519"/>
      <c r="AM17" s="93" t="s">
        <v>323</v>
      </c>
      <c r="AN17" s="93" t="s">
        <v>324</v>
      </c>
      <c r="AO17" s="93" t="s">
        <v>22</v>
      </c>
      <c r="AP17" s="84">
        <v>43467</v>
      </c>
      <c r="AQ17" s="84">
        <v>43830</v>
      </c>
      <c r="AR17" s="93" t="s">
        <v>325</v>
      </c>
      <c r="AS17" s="93"/>
      <c r="AT17" s="85"/>
      <c r="AU17" s="518"/>
      <c r="AV17" s="518"/>
      <c r="AW17" s="528"/>
      <c r="AX17" s="530"/>
      <c r="AY17" s="515"/>
      <c r="AZ17" s="96"/>
      <c r="BA17" s="515"/>
      <c r="BB17" s="116"/>
      <c r="BC17" s="120"/>
      <c r="BD17" s="532"/>
      <c r="BE17" s="532"/>
      <c r="BF17" s="541"/>
      <c r="BG17" s="526"/>
      <c r="BH17" s="535"/>
      <c r="BI17" s="535"/>
      <c r="BJ17" s="544"/>
      <c r="BK17" s="116"/>
      <c r="BL17" s="120"/>
      <c r="BM17" s="532"/>
      <c r="BN17" s="532"/>
      <c r="BO17" s="541"/>
      <c r="BP17" s="526"/>
      <c r="BQ17" s="535"/>
      <c r="BR17" s="535"/>
      <c r="BS17" s="512"/>
      <c r="BT17" s="98"/>
      <c r="BU17" s="98"/>
      <c r="BV17" s="512"/>
      <c r="BW17" s="512"/>
      <c r="BX17" s="512"/>
      <c r="BY17" s="512"/>
      <c r="BZ17" s="512"/>
      <c r="CA17" s="98"/>
      <c r="CB17" s="512"/>
      <c r="CC17" s="93"/>
      <c r="CD17" s="93"/>
      <c r="CE17" s="93"/>
      <c r="CF17" s="93"/>
      <c r="CG17" s="93"/>
      <c r="CH17" s="93"/>
      <c r="CI17" s="93"/>
      <c r="CJ17" s="93"/>
      <c r="CK17" s="93"/>
      <c r="CM17" s="536"/>
      <c r="CY17" s="515"/>
      <c r="CZ17" s="515"/>
      <c r="DD17" s="514"/>
      <c r="DE17" s="514"/>
      <c r="DF17" s="514"/>
      <c r="DG17" s="522"/>
    </row>
    <row r="18" spans="1:112" ht="108" customHeight="1" x14ac:dyDescent="0.25">
      <c r="A18" s="504" t="s">
        <v>326</v>
      </c>
      <c r="B18" s="504" t="s">
        <v>197</v>
      </c>
      <c r="C18" s="504" t="s">
        <v>197</v>
      </c>
      <c r="D18" s="537" t="s">
        <v>198</v>
      </c>
      <c r="E18" s="538" t="s">
        <v>327</v>
      </c>
      <c r="F18" s="539" t="s">
        <v>328</v>
      </c>
      <c r="G18" s="9" t="s">
        <v>45</v>
      </c>
      <c r="H18" s="9" t="s">
        <v>45</v>
      </c>
      <c r="I18" s="9" t="s">
        <v>45</v>
      </c>
      <c r="J18" s="9" t="s">
        <v>45</v>
      </c>
      <c r="K18" s="9" t="s">
        <v>45</v>
      </c>
      <c r="L18" s="539" t="s">
        <v>329</v>
      </c>
      <c r="M18" s="539" t="s">
        <v>330</v>
      </c>
      <c r="N18" s="519" t="s">
        <v>9</v>
      </c>
      <c r="O18" s="519" t="s">
        <v>14</v>
      </c>
      <c r="P18" s="519" t="str">
        <f>INDEX([9]Validacion!$C$15:$G$19,'Mapa de Riesgos'!CY18:CY20,'Mapa de Riesgos'!CZ18:CZ20)</f>
        <v>Extrema</v>
      </c>
      <c r="Q18" s="116" t="s">
        <v>331</v>
      </c>
      <c r="R18" s="90" t="s">
        <v>158</v>
      </c>
      <c r="S18" s="90" t="s">
        <v>58</v>
      </c>
      <c r="T18" s="90" t="s">
        <v>59</v>
      </c>
      <c r="U18" s="90" t="s">
        <v>60</v>
      </c>
      <c r="V18" s="90" t="s">
        <v>61</v>
      </c>
      <c r="W18" s="90" t="s">
        <v>62</v>
      </c>
      <c r="X18" s="90" t="s">
        <v>75</v>
      </c>
      <c r="Y18" s="90" t="s">
        <v>63</v>
      </c>
      <c r="Z18" s="90">
        <f t="shared" si="0"/>
        <v>100</v>
      </c>
      <c r="AA18" s="90" t="str">
        <f>IF(Z18&gt;=96,"Fuerte",IF(OR(Z18=95,Z18&gt;=86),"Moderado","Débil"))</f>
        <v>Fuerte</v>
      </c>
      <c r="AB18" s="90" t="s">
        <v>141</v>
      </c>
      <c r="AC18" s="21">
        <f t="shared" si="2"/>
        <v>200</v>
      </c>
      <c r="AD18" s="21" t="str">
        <f t="shared" si="3"/>
        <v>Fuerte</v>
      </c>
      <c r="AE18" s="521">
        <f>(IF(AD18="Fuerte",100,IF(AD18="Moderado",50,0))+IF(AD19="Fuerte",100,IF(AD19="Moderado",50,0))+IF(AD20="Fuerte",100,IF(AD20="Moderado",50,0)))/3</f>
        <v>100</v>
      </c>
      <c r="AF18" s="519" t="str">
        <f>IF(AE18=100,"Fuerte",IF(OR(AE18=99,AE18&gt;=50),"Moderado","Débil"))</f>
        <v>Fuerte</v>
      </c>
      <c r="AG18" s="519" t="s">
        <v>150</v>
      </c>
      <c r="AH18" s="519" t="s">
        <v>152</v>
      </c>
      <c r="AI18" s="519" t="str">
        <f>VLOOKUP(IF(DE18=0,DE18+1,IF(DE18&lt;0,DE18+2,DE18)),[9]Validacion!$J$15:$K$19,2,FALSE)</f>
        <v>Rara Vez</v>
      </c>
      <c r="AJ18" s="519" t="str">
        <f>VLOOKUP(IF(DG18=0,DG18+1,DG18),[9]Validacion!$J$23:$K$27,2,FALSE)</f>
        <v>Mayor</v>
      </c>
      <c r="AK18" s="519" t="str">
        <f>INDEX([9]Validacion!$C$15:$G$19,IF(DE18=0,DE18+1,IF(DE18&lt;0,DE18+2,'Mapa de Riesgos'!DE18:DE20)),IF(DG18=0,DG18+1,'Mapa de Riesgos'!DG18:DG20))</f>
        <v>Alta</v>
      </c>
      <c r="AL18" s="519" t="s">
        <v>226</v>
      </c>
      <c r="AM18" s="116" t="s">
        <v>332</v>
      </c>
      <c r="AN18" s="116" t="s">
        <v>333</v>
      </c>
      <c r="AO18" s="93" t="s">
        <v>334</v>
      </c>
      <c r="AP18" s="84">
        <v>43525</v>
      </c>
      <c r="AQ18" s="84">
        <v>43830</v>
      </c>
      <c r="AR18" s="93" t="s">
        <v>335</v>
      </c>
      <c r="AS18" s="93"/>
      <c r="AT18" s="93"/>
      <c r="AU18" s="93"/>
      <c r="AV18" s="93"/>
      <c r="AW18" s="121"/>
      <c r="AX18" s="86"/>
      <c r="AY18" s="513"/>
      <c r="AZ18" s="94"/>
      <c r="BA18" s="513"/>
      <c r="BB18" s="116"/>
      <c r="BC18" s="116"/>
      <c r="BD18" s="116"/>
      <c r="BE18" s="116"/>
      <c r="BF18" s="122"/>
      <c r="BG18" s="118"/>
      <c r="BH18" s="533"/>
      <c r="BI18" s="533"/>
      <c r="BJ18" s="531" t="s">
        <v>336</v>
      </c>
      <c r="BK18" s="116"/>
      <c r="BL18" s="116"/>
      <c r="BM18" s="116"/>
      <c r="BN18" s="116"/>
      <c r="BO18" s="122"/>
      <c r="BP18" s="118"/>
      <c r="BQ18" s="533"/>
      <c r="BR18" s="533"/>
      <c r="BS18" s="531"/>
      <c r="BT18" s="119"/>
      <c r="BU18" s="119"/>
      <c r="BV18" s="119"/>
      <c r="BW18" s="119"/>
      <c r="BX18" s="119"/>
      <c r="BY18" s="119"/>
      <c r="BZ18" s="119"/>
      <c r="CA18" s="119"/>
      <c r="CB18" s="119"/>
      <c r="CC18" s="93"/>
      <c r="CD18" s="93"/>
      <c r="CE18" s="93"/>
      <c r="CF18" s="93"/>
      <c r="CG18" s="93"/>
      <c r="CH18" s="93"/>
      <c r="CI18" s="93"/>
      <c r="CJ18" s="93"/>
      <c r="CK18" s="93"/>
      <c r="CY18" s="513">
        <f>VLOOKUP(N18,[9]Validacion!$I$15:$M$19,2,FALSE)</f>
        <v>3</v>
      </c>
      <c r="CZ18" s="513">
        <f>VLOOKUP(O18,[9]Validacion!$I$23:$J$27,2,FALSE)</f>
        <v>4</v>
      </c>
      <c r="DD18" s="513">
        <f>VLOOKUP($N18,[9]Validacion!$I$15:$M$19,2,FALSE)</f>
        <v>3</v>
      </c>
      <c r="DE18" s="513">
        <f>IF(AF18="Fuerte",DD18-2,IF(AND(AF18="Moderado",AG18="Directamente",AH18="Directamente"),DD18-1,IF(AND(AF18="Moderado",AG18="No Disminuye",AH18="Directamente"),DD18,IF(AND(AF18="Moderado",AG18="Directamente",AH18="No Disminuye"),DD18-1,DD18))))</f>
        <v>1</v>
      </c>
      <c r="DF18" s="513">
        <f>VLOOKUP($O18,[9]Validacion!$I$23:$J$27,2,FALSE)</f>
        <v>4</v>
      </c>
      <c r="DG18" s="522">
        <f>IF(AF18="Fuerte",DF18,IF(AND(AF18="Moderado",AG18="Directamente",AH18="Directamente"),DF18-1,IF(AND(AF18="Moderado",AG18="No Disminuye",AH18="Directamente"),DF18-1,IF(AND(AF18="Moderado",AG18="Directamente",AH18="No Disminuye"),DF18,DF18))))</f>
        <v>4</v>
      </c>
      <c r="DH18" s="522" t="e">
        <f>IF(AJ18="Fuerte",#REF!-1,IF(AND(AJ18="Moderado",AK18="Directamente",AL18="Directamente"),#REF!-1,IF(AND(AJ18="Moderado",AK18="No Disminuye",AL18="Directamente"),#REF!-1,IF(AND(AJ18="Moderado",AK18="Directamente",AL18="No Disminuye"),#REF!,#REF!))))</f>
        <v>#REF!</v>
      </c>
    </row>
    <row r="19" spans="1:112" ht="120.75" customHeight="1" x14ac:dyDescent="0.25">
      <c r="A19" s="504"/>
      <c r="B19" s="504"/>
      <c r="C19" s="504"/>
      <c r="D19" s="537"/>
      <c r="E19" s="538"/>
      <c r="F19" s="539"/>
      <c r="G19" s="10" t="s">
        <v>224</v>
      </c>
      <c r="H19" s="10" t="s">
        <v>224</v>
      </c>
      <c r="I19" s="10" t="s">
        <v>224</v>
      </c>
      <c r="J19" s="10" t="s">
        <v>224</v>
      </c>
      <c r="K19" s="10" t="s">
        <v>224</v>
      </c>
      <c r="L19" s="539"/>
      <c r="M19" s="539"/>
      <c r="N19" s="519"/>
      <c r="O19" s="519"/>
      <c r="P19" s="519"/>
      <c r="Q19" s="116" t="s">
        <v>337</v>
      </c>
      <c r="R19" s="90" t="s">
        <v>158</v>
      </c>
      <c r="S19" s="90" t="s">
        <v>58</v>
      </c>
      <c r="T19" s="90" t="s">
        <v>59</v>
      </c>
      <c r="U19" s="90" t="s">
        <v>60</v>
      </c>
      <c r="V19" s="90" t="s">
        <v>61</v>
      </c>
      <c r="W19" s="90" t="s">
        <v>62</v>
      </c>
      <c r="X19" s="90" t="s">
        <v>75</v>
      </c>
      <c r="Y19" s="90" t="s">
        <v>63</v>
      </c>
      <c r="Z19" s="90">
        <f t="shared" si="0"/>
        <v>100</v>
      </c>
      <c r="AA19" s="90" t="str">
        <f t="shared" ref="AA19" si="4">IF(Z19&gt;=96,"Fuerte",IF(OR(Z19=95,Z19&gt;=86),"Moderado","Débil"))</f>
        <v>Fuerte</v>
      </c>
      <c r="AB19" s="90" t="s">
        <v>141</v>
      </c>
      <c r="AC19" s="21">
        <f t="shared" si="2"/>
        <v>200</v>
      </c>
      <c r="AD19" s="21" t="str">
        <f t="shared" si="3"/>
        <v>Fuerte</v>
      </c>
      <c r="AE19" s="521"/>
      <c r="AF19" s="519"/>
      <c r="AG19" s="519"/>
      <c r="AH19" s="519"/>
      <c r="AI19" s="519"/>
      <c r="AJ19" s="519"/>
      <c r="AK19" s="519"/>
      <c r="AL19" s="519"/>
      <c r="AM19" s="116" t="s">
        <v>338</v>
      </c>
      <c r="AN19" s="116" t="s">
        <v>339</v>
      </c>
      <c r="AO19" s="93" t="s">
        <v>334</v>
      </c>
      <c r="AP19" s="84">
        <v>43525</v>
      </c>
      <c r="AQ19" s="84">
        <v>43830</v>
      </c>
      <c r="AR19" s="93" t="s">
        <v>340</v>
      </c>
      <c r="AS19" s="93"/>
      <c r="AT19" s="93"/>
      <c r="AU19" s="93"/>
      <c r="AV19" s="93"/>
      <c r="AW19" s="121"/>
      <c r="AX19" s="86"/>
      <c r="AY19" s="514"/>
      <c r="AZ19" s="96"/>
      <c r="BA19" s="514"/>
      <c r="BB19" s="116"/>
      <c r="BC19" s="116"/>
      <c r="BD19" s="123"/>
      <c r="BE19" s="116"/>
      <c r="BF19" s="124"/>
      <c r="BG19" s="118"/>
      <c r="BH19" s="534"/>
      <c r="BI19" s="534"/>
      <c r="BJ19" s="545"/>
      <c r="BK19" s="116"/>
      <c r="BL19" s="116"/>
      <c r="BM19" s="123"/>
      <c r="BN19" s="116"/>
      <c r="BO19" s="124"/>
      <c r="BP19" s="118"/>
      <c r="BQ19" s="534"/>
      <c r="BR19" s="534"/>
      <c r="BS19" s="545"/>
      <c r="BT19" s="119"/>
      <c r="BU19" s="119"/>
      <c r="BV19" s="119"/>
      <c r="BW19" s="119"/>
      <c r="BX19" s="119"/>
      <c r="BY19" s="119"/>
      <c r="BZ19" s="119"/>
      <c r="CA19" s="119"/>
      <c r="CB19" s="119"/>
      <c r="CC19" s="93"/>
      <c r="CD19" s="93"/>
      <c r="CE19" s="93"/>
      <c r="CF19" s="93"/>
      <c r="CG19" s="93"/>
      <c r="CH19" s="93"/>
      <c r="CI19" s="93"/>
      <c r="CJ19" s="93"/>
      <c r="CK19" s="93"/>
      <c r="CY19" s="514"/>
      <c r="CZ19" s="514"/>
      <c r="DD19" s="514"/>
      <c r="DE19" s="514"/>
      <c r="DF19" s="514"/>
      <c r="DG19" s="522"/>
      <c r="DH19" s="522"/>
    </row>
    <row r="20" spans="1:112" ht="145.55000000000001" customHeight="1" x14ac:dyDescent="0.25">
      <c r="A20" s="504"/>
      <c r="B20" s="504"/>
      <c r="C20" s="504"/>
      <c r="D20" s="537"/>
      <c r="E20" s="538"/>
      <c r="F20" s="504"/>
      <c r="G20" s="10"/>
      <c r="H20" s="10"/>
      <c r="I20" s="10"/>
      <c r="J20" s="10"/>
      <c r="K20" s="10"/>
      <c r="L20" s="504"/>
      <c r="M20" s="539"/>
      <c r="N20" s="519"/>
      <c r="O20" s="519"/>
      <c r="P20" s="519"/>
      <c r="Q20" s="116" t="s">
        <v>341</v>
      </c>
      <c r="R20" s="90" t="s">
        <v>158</v>
      </c>
      <c r="S20" s="90" t="s">
        <v>58</v>
      </c>
      <c r="T20" s="90" t="s">
        <v>59</v>
      </c>
      <c r="U20" s="90" t="s">
        <v>60</v>
      </c>
      <c r="V20" s="90" t="s">
        <v>61</v>
      </c>
      <c r="W20" s="90" t="s">
        <v>62</v>
      </c>
      <c r="X20" s="90" t="s">
        <v>75</v>
      </c>
      <c r="Y20" s="90" t="s">
        <v>63</v>
      </c>
      <c r="Z20" s="90">
        <f t="shared" si="0"/>
        <v>100</v>
      </c>
      <c r="AA20" s="90" t="str">
        <f>IF(Z20&gt;=96,"Fuerte",IF(OR(Z20=95,Z20&gt;=86),"Moderado","Débil"))</f>
        <v>Fuerte</v>
      </c>
      <c r="AB20" s="90" t="s">
        <v>141</v>
      </c>
      <c r="AC20" s="21">
        <f t="shared" si="2"/>
        <v>200</v>
      </c>
      <c r="AD20" s="21" t="str">
        <f t="shared" si="3"/>
        <v>Fuerte</v>
      </c>
      <c r="AE20" s="521"/>
      <c r="AF20" s="519"/>
      <c r="AG20" s="519"/>
      <c r="AH20" s="519"/>
      <c r="AI20" s="519"/>
      <c r="AJ20" s="519"/>
      <c r="AK20" s="519"/>
      <c r="AL20" s="519"/>
      <c r="AM20" s="116" t="s">
        <v>342</v>
      </c>
      <c r="AN20" s="116" t="s">
        <v>333</v>
      </c>
      <c r="AO20" s="116" t="s">
        <v>343</v>
      </c>
      <c r="AP20" s="84">
        <v>43525</v>
      </c>
      <c r="AQ20" s="84">
        <v>43830</v>
      </c>
      <c r="AR20" s="93" t="s">
        <v>344</v>
      </c>
      <c r="AS20" s="93"/>
      <c r="AT20" s="93"/>
      <c r="AU20" s="93"/>
      <c r="AV20" s="93"/>
      <c r="AW20" s="121"/>
      <c r="AX20" s="86"/>
      <c r="AY20" s="515"/>
      <c r="AZ20" s="96"/>
      <c r="BA20" s="515"/>
      <c r="BB20" s="116"/>
      <c r="BC20" s="116"/>
      <c r="BD20" s="123"/>
      <c r="BE20" s="116"/>
      <c r="BF20" s="124"/>
      <c r="BG20" s="118"/>
      <c r="BH20" s="535"/>
      <c r="BI20" s="535"/>
      <c r="BJ20" s="532"/>
      <c r="BK20" s="116"/>
      <c r="BL20" s="116"/>
      <c r="BM20" s="123"/>
      <c r="BN20" s="116"/>
      <c r="BO20" s="124"/>
      <c r="BP20" s="118"/>
      <c r="BQ20" s="535"/>
      <c r="BR20" s="535"/>
      <c r="BS20" s="532"/>
      <c r="BT20" s="119"/>
      <c r="BU20" s="119"/>
      <c r="BV20" s="119"/>
      <c r="BW20" s="119"/>
      <c r="BX20" s="119"/>
      <c r="BY20" s="119"/>
      <c r="BZ20" s="119"/>
      <c r="CA20" s="119"/>
      <c r="CB20" s="119"/>
      <c r="CC20" s="93"/>
      <c r="CD20" s="93"/>
      <c r="CE20" s="93"/>
      <c r="CF20" s="93"/>
      <c r="CG20" s="93"/>
      <c r="CH20" s="93"/>
      <c r="CI20" s="93"/>
      <c r="CJ20" s="93"/>
      <c r="CK20" s="93"/>
      <c r="CM20" s="125"/>
      <c r="CY20" s="515"/>
      <c r="CZ20" s="515"/>
      <c r="DD20" s="515"/>
      <c r="DE20" s="515"/>
      <c r="DF20" s="515"/>
      <c r="DG20" s="522"/>
      <c r="DH20" s="522"/>
    </row>
    <row r="21" spans="1:112" ht="132.80000000000001" customHeight="1" x14ac:dyDescent="0.25">
      <c r="A21" s="504" t="s">
        <v>54</v>
      </c>
      <c r="B21" s="504" t="s">
        <v>197</v>
      </c>
      <c r="C21" s="504" t="s">
        <v>197</v>
      </c>
      <c r="D21" s="537" t="s">
        <v>199</v>
      </c>
      <c r="E21" s="538" t="s">
        <v>327</v>
      </c>
      <c r="F21" s="504" t="s">
        <v>345</v>
      </c>
      <c r="G21" s="10"/>
      <c r="H21" s="10"/>
      <c r="I21" s="10"/>
      <c r="J21" s="10"/>
      <c r="K21" s="10"/>
      <c r="L21" s="504" t="s">
        <v>346</v>
      </c>
      <c r="M21" s="539" t="s">
        <v>347</v>
      </c>
      <c r="N21" s="519" t="s">
        <v>9</v>
      </c>
      <c r="O21" s="519" t="s">
        <v>14</v>
      </c>
      <c r="P21" s="519" t="str">
        <f>INDEX([9]Validacion!$C$15:$G$19,'Mapa de Riesgos'!CY21:CY23,'Mapa de Riesgos'!CZ21:CZ23)</f>
        <v>Extrema</v>
      </c>
      <c r="Q21" s="93" t="s">
        <v>348</v>
      </c>
      <c r="R21" s="90" t="s">
        <v>158</v>
      </c>
      <c r="S21" s="90" t="s">
        <v>58</v>
      </c>
      <c r="T21" s="90" t="s">
        <v>59</v>
      </c>
      <c r="U21" s="90" t="s">
        <v>60</v>
      </c>
      <c r="V21" s="90" t="s">
        <v>61</v>
      </c>
      <c r="W21" s="90" t="s">
        <v>62</v>
      </c>
      <c r="X21" s="90" t="s">
        <v>75</v>
      </c>
      <c r="Y21" s="90" t="s">
        <v>63</v>
      </c>
      <c r="Z21" s="90">
        <f t="shared" si="0"/>
        <v>100</v>
      </c>
      <c r="AA21" s="90" t="str">
        <f>IF(Z21&gt;=96,"Fuerte",IF(OR(Z21=95,Z21&gt;=86),"Moderado","Débil"))</f>
        <v>Fuerte</v>
      </c>
      <c r="AB21" s="90" t="s">
        <v>141</v>
      </c>
      <c r="AC21" s="21">
        <f t="shared" si="2"/>
        <v>200</v>
      </c>
      <c r="AD21" s="114" t="str">
        <f t="shared" si="3"/>
        <v>Fuerte</v>
      </c>
      <c r="AE21" s="521">
        <f>(IF(AD21="Fuerte",100,IF(AD21="Moderado",50,0))+IF(AD22="Fuerte",100,IF(AD22="Moderado",50,0))+IF(AD23="Fuerte",100,IF(AD23="Moderado",50,0)))/3</f>
        <v>100</v>
      </c>
      <c r="AF21" s="519" t="str">
        <f>IF(AE21=100,"Fuerte",IF(OR(AE21=99,AE21&gt;=50),"Moderado","Débil"))</f>
        <v>Fuerte</v>
      </c>
      <c r="AG21" s="519" t="s">
        <v>150</v>
      </c>
      <c r="AH21" s="519" t="s">
        <v>152</v>
      </c>
      <c r="AI21" s="519" t="str">
        <f>VLOOKUP(IF(DE21=0,DE21+1,DE21),[9]Validacion!$J$15:$K$19,2,FALSE)</f>
        <v>Rara Vez</v>
      </c>
      <c r="AJ21" s="519" t="str">
        <f>VLOOKUP(IF(DG21=0,DG21+1,DG21),[9]Validacion!$J$23:$K$27,2,FALSE)</f>
        <v>Mayor</v>
      </c>
      <c r="AK21" s="519" t="str">
        <f>INDEX([9]Validacion!$C$15:$G$19,IF(DE21=0,DE21+1,'Mapa de Riesgos'!DE21:DE23),IF(DG21=0,DG21+1,'Mapa de Riesgos'!DG21:DG23))</f>
        <v>Alta</v>
      </c>
      <c r="AL21" s="519" t="s">
        <v>226</v>
      </c>
      <c r="AM21" s="116" t="s">
        <v>349</v>
      </c>
      <c r="AN21" s="85" t="s">
        <v>350</v>
      </c>
      <c r="AO21" s="93" t="s">
        <v>351</v>
      </c>
      <c r="AP21" s="84">
        <v>43467</v>
      </c>
      <c r="AQ21" s="84">
        <v>43830</v>
      </c>
      <c r="AR21" s="93" t="s">
        <v>352</v>
      </c>
      <c r="AS21" s="93"/>
      <c r="AT21" s="93"/>
      <c r="AU21" s="93"/>
      <c r="AV21" s="93"/>
      <c r="AW21" s="115"/>
      <c r="AX21" s="86"/>
      <c r="AY21" s="513"/>
      <c r="AZ21" s="94"/>
      <c r="BA21" s="513"/>
      <c r="BB21" s="116"/>
      <c r="BC21" s="116"/>
      <c r="BD21" s="116"/>
      <c r="BE21" s="116"/>
      <c r="BF21" s="117"/>
      <c r="BG21" s="118"/>
      <c r="BH21" s="533"/>
      <c r="BI21" s="533"/>
      <c r="BJ21" s="542"/>
      <c r="BK21" s="116"/>
      <c r="BL21" s="116"/>
      <c r="BM21" s="116"/>
      <c r="BN21" s="116"/>
      <c r="BO21" s="117"/>
      <c r="BP21" s="118"/>
      <c r="BQ21" s="533"/>
      <c r="BR21" s="533"/>
      <c r="BS21" s="510"/>
      <c r="BT21" s="119"/>
      <c r="BU21" s="119"/>
      <c r="BV21" s="119"/>
      <c r="BW21" s="119"/>
      <c r="BX21" s="119"/>
      <c r="BY21" s="119"/>
      <c r="BZ21" s="119"/>
      <c r="CA21" s="119"/>
      <c r="CB21" s="119"/>
      <c r="CC21" s="93"/>
      <c r="CD21" s="93"/>
      <c r="CE21" s="93"/>
      <c r="CF21" s="93"/>
      <c r="CG21" s="93"/>
      <c r="CH21" s="93"/>
      <c r="CI21" s="93"/>
      <c r="CJ21" s="93"/>
      <c r="CK21" s="93"/>
      <c r="CM21" s="536"/>
      <c r="CY21" s="513">
        <f>VLOOKUP(N21,[9]Validacion!$I$15:$M$19,2,FALSE)</f>
        <v>3</v>
      </c>
      <c r="CZ21" s="513">
        <f>VLOOKUP(O21,[9]Validacion!$I$23:$J$27,2,FALSE)</f>
        <v>4</v>
      </c>
      <c r="DD21" s="513">
        <f>VLOOKUP($N21,[9]Validacion!$I$15:$M$19,2,FALSE)</f>
        <v>3</v>
      </c>
      <c r="DE21" s="513">
        <f>IF(AF21="Fuerte",DD21-2,IF(AND(AF21="Moderado",AG21="Directamente",AH21="Directamente"),DD21-1,IF(AND(AF21="Moderado",AG21="No Disminuye",AH21="Directamente"),DD21,IF(AND(AF21="Moderado",AG21="Directamente",AH21="No Disminuye"),DD21-1,DD21))))</f>
        <v>1</v>
      </c>
      <c r="DF21" s="513">
        <f>VLOOKUP($O21,[9]Validacion!$I$23:$J$27,2,FALSE)</f>
        <v>4</v>
      </c>
      <c r="DG21" s="522">
        <f>IF(AF21="Fuerte",DF21,IF(AND(AF21="Moderado",AG21="Directamente",AH21="Directamente"),DF21-1,IF(AND(AF21="Moderado",AG21="No Disminuye",AH21="Directamente"),DF21-1,IF(AND(AF21="Moderado",AG21="Directamente",AH21="No Disminuye"),DF21,DF21))))</f>
        <v>4</v>
      </c>
    </row>
    <row r="22" spans="1:112" ht="132.80000000000001" customHeight="1" x14ac:dyDescent="0.25">
      <c r="A22" s="504"/>
      <c r="B22" s="504"/>
      <c r="C22" s="504"/>
      <c r="D22" s="537"/>
      <c r="E22" s="538"/>
      <c r="F22" s="504"/>
      <c r="G22" s="13"/>
      <c r="H22" s="13"/>
      <c r="I22" s="13"/>
      <c r="J22" s="13"/>
      <c r="K22" s="13"/>
      <c r="L22" s="504"/>
      <c r="M22" s="504"/>
      <c r="N22" s="519"/>
      <c r="O22" s="519"/>
      <c r="P22" s="519"/>
      <c r="Q22" s="93" t="s">
        <v>353</v>
      </c>
      <c r="R22" s="90" t="s">
        <v>158</v>
      </c>
      <c r="S22" s="90" t="s">
        <v>58</v>
      </c>
      <c r="T22" s="90" t="s">
        <v>59</v>
      </c>
      <c r="U22" s="90" t="s">
        <v>60</v>
      </c>
      <c r="V22" s="90" t="s">
        <v>61</v>
      </c>
      <c r="W22" s="90" t="s">
        <v>62</v>
      </c>
      <c r="X22" s="90" t="s">
        <v>75</v>
      </c>
      <c r="Y22" s="90" t="s">
        <v>63</v>
      </c>
      <c r="Z22" s="90">
        <f t="shared" si="0"/>
        <v>100</v>
      </c>
      <c r="AA22" s="90" t="str">
        <f>IF(Z22&gt;=96,"Fuerte",IF(OR(Z22=95,Z22&gt;=86),"Moderado","Débil"))</f>
        <v>Fuerte</v>
      </c>
      <c r="AB22" s="90" t="s">
        <v>141</v>
      </c>
      <c r="AC22" s="21">
        <f t="shared" si="2"/>
        <v>200</v>
      </c>
      <c r="AD22" s="114" t="str">
        <f t="shared" si="3"/>
        <v>Fuerte</v>
      </c>
      <c r="AE22" s="521"/>
      <c r="AF22" s="519"/>
      <c r="AG22" s="519"/>
      <c r="AH22" s="519"/>
      <c r="AI22" s="519"/>
      <c r="AJ22" s="519"/>
      <c r="AK22" s="519"/>
      <c r="AL22" s="519"/>
      <c r="AM22" s="116" t="s">
        <v>354</v>
      </c>
      <c r="AN22" s="93" t="s">
        <v>355</v>
      </c>
      <c r="AO22" s="93" t="s">
        <v>351</v>
      </c>
      <c r="AP22" s="84">
        <v>43467</v>
      </c>
      <c r="AQ22" s="84">
        <v>43830</v>
      </c>
      <c r="AR22" s="93" t="s">
        <v>356</v>
      </c>
      <c r="AS22" s="93"/>
      <c r="AT22" s="93"/>
      <c r="AU22" s="92"/>
      <c r="AV22" s="92"/>
      <c r="AW22" s="126"/>
      <c r="AX22" s="127"/>
      <c r="AY22" s="514"/>
      <c r="AZ22" s="95"/>
      <c r="BA22" s="514"/>
      <c r="BB22" s="116"/>
      <c r="BC22" s="116"/>
      <c r="BD22" s="128"/>
      <c r="BE22" s="128"/>
      <c r="BF22" s="129"/>
      <c r="BG22" s="130"/>
      <c r="BH22" s="534"/>
      <c r="BI22" s="534"/>
      <c r="BJ22" s="543"/>
      <c r="BK22" s="116"/>
      <c r="BL22" s="116"/>
      <c r="BM22" s="128"/>
      <c r="BN22" s="128"/>
      <c r="BO22" s="129"/>
      <c r="BP22" s="130"/>
      <c r="BQ22" s="534"/>
      <c r="BR22" s="534"/>
      <c r="BS22" s="511"/>
      <c r="BT22" s="131"/>
      <c r="BU22" s="131"/>
      <c r="BV22" s="131"/>
      <c r="BW22" s="131"/>
      <c r="BX22" s="131"/>
      <c r="BY22" s="131"/>
      <c r="BZ22" s="131"/>
      <c r="CA22" s="131"/>
      <c r="CB22" s="131"/>
      <c r="CC22" s="93"/>
      <c r="CD22" s="93"/>
      <c r="CE22" s="93"/>
      <c r="CF22" s="93"/>
      <c r="CG22" s="93"/>
      <c r="CH22" s="93"/>
      <c r="CI22" s="93"/>
      <c r="CJ22" s="93"/>
      <c r="CK22" s="93"/>
      <c r="CM22" s="536"/>
      <c r="CY22" s="514"/>
      <c r="CZ22" s="514"/>
      <c r="DD22" s="514"/>
      <c r="DE22" s="514"/>
      <c r="DF22" s="514"/>
      <c r="DG22" s="522"/>
    </row>
    <row r="23" spans="1:112" ht="103.75" customHeight="1" x14ac:dyDescent="0.25">
      <c r="A23" s="504"/>
      <c r="B23" s="504"/>
      <c r="C23" s="504"/>
      <c r="D23" s="537"/>
      <c r="E23" s="538"/>
      <c r="F23" s="504"/>
      <c r="L23" s="504"/>
      <c r="M23" s="504"/>
      <c r="N23" s="519"/>
      <c r="O23" s="519"/>
      <c r="P23" s="519"/>
      <c r="Q23" s="93" t="s">
        <v>357</v>
      </c>
      <c r="R23" s="90" t="s">
        <v>158</v>
      </c>
      <c r="S23" s="90" t="s">
        <v>58</v>
      </c>
      <c r="T23" s="90" t="s">
        <v>59</v>
      </c>
      <c r="U23" s="90" t="s">
        <v>60</v>
      </c>
      <c r="V23" s="90" t="s">
        <v>61</v>
      </c>
      <c r="W23" s="90" t="s">
        <v>62</v>
      </c>
      <c r="X23" s="90" t="s">
        <v>75</v>
      </c>
      <c r="Y23" s="90" t="s">
        <v>63</v>
      </c>
      <c r="Z23" s="90">
        <f t="shared" si="0"/>
        <v>100</v>
      </c>
      <c r="AA23" s="90" t="str">
        <f>IF(Z23&gt;=96,"Fuerte",IF(OR(Z23=95,Z23&gt;=86),"Moderado","Débil"))</f>
        <v>Fuerte</v>
      </c>
      <c r="AB23" s="90" t="s">
        <v>141</v>
      </c>
      <c r="AC23" s="21">
        <f t="shared" si="2"/>
        <v>200</v>
      </c>
      <c r="AD23" s="114" t="str">
        <f t="shared" si="3"/>
        <v>Fuerte</v>
      </c>
      <c r="AE23" s="521"/>
      <c r="AF23" s="519"/>
      <c r="AG23" s="519"/>
      <c r="AH23" s="519"/>
      <c r="AI23" s="519"/>
      <c r="AJ23" s="519"/>
      <c r="AK23" s="519"/>
      <c r="AL23" s="519"/>
      <c r="AM23" s="120" t="s">
        <v>358</v>
      </c>
      <c r="AN23" s="85" t="s">
        <v>359</v>
      </c>
      <c r="AO23" s="93" t="s">
        <v>351</v>
      </c>
      <c r="AP23" s="84">
        <v>43467</v>
      </c>
      <c r="AQ23" s="84">
        <v>43830</v>
      </c>
      <c r="AR23" s="93" t="s">
        <v>360</v>
      </c>
      <c r="AS23" s="93"/>
      <c r="AT23" s="85"/>
      <c r="AU23" s="92"/>
      <c r="AV23" s="92"/>
      <c r="AW23" s="126"/>
      <c r="AX23" s="132"/>
      <c r="AY23" s="515"/>
      <c r="AZ23" s="96"/>
      <c r="BA23" s="515"/>
      <c r="BB23" s="116"/>
      <c r="BC23" s="120"/>
      <c r="BD23" s="128"/>
      <c r="BE23" s="128"/>
      <c r="BF23" s="129"/>
      <c r="BG23" s="133"/>
      <c r="BH23" s="535"/>
      <c r="BI23" s="535"/>
      <c r="BJ23" s="544"/>
      <c r="BK23" s="116"/>
      <c r="BL23" s="120"/>
      <c r="BM23" s="128"/>
      <c r="BN23" s="128"/>
      <c r="BO23" s="129"/>
      <c r="BP23" s="133"/>
      <c r="BQ23" s="535"/>
      <c r="BR23" s="535"/>
      <c r="BS23" s="512"/>
      <c r="BT23" s="98"/>
      <c r="BU23" s="98"/>
      <c r="BV23" s="98"/>
      <c r="BW23" s="98"/>
      <c r="BX23" s="98"/>
      <c r="BY23" s="98"/>
      <c r="BZ23" s="98"/>
      <c r="CA23" s="98"/>
      <c r="CB23" s="98"/>
      <c r="CC23" s="93"/>
      <c r="CD23" s="93"/>
      <c r="CE23" s="93"/>
      <c r="CF23" s="93"/>
      <c r="CG23" s="93"/>
      <c r="CH23" s="93"/>
      <c r="CI23" s="93"/>
      <c r="CJ23" s="93"/>
      <c r="CK23" s="93"/>
      <c r="CM23" s="536"/>
      <c r="CY23" s="515"/>
      <c r="CZ23" s="515"/>
      <c r="DD23" s="514"/>
      <c r="DE23" s="514"/>
      <c r="DF23" s="514"/>
      <c r="DG23" s="522"/>
    </row>
    <row r="24" spans="1:112" ht="132.80000000000001" customHeight="1" x14ac:dyDescent="0.25">
      <c r="A24" s="504" t="s">
        <v>54</v>
      </c>
      <c r="B24" s="504" t="s">
        <v>197</v>
      </c>
      <c r="C24" s="504" t="s">
        <v>197</v>
      </c>
      <c r="D24" s="537" t="s">
        <v>199</v>
      </c>
      <c r="E24" s="538" t="s">
        <v>327</v>
      </c>
      <c r="F24" s="539" t="s">
        <v>361</v>
      </c>
      <c r="L24" s="539" t="s">
        <v>362</v>
      </c>
      <c r="M24" s="539" t="s">
        <v>363</v>
      </c>
      <c r="N24" s="519" t="s">
        <v>9</v>
      </c>
      <c r="O24" s="519" t="s">
        <v>14</v>
      </c>
      <c r="P24" s="519" t="str">
        <f>INDEX([9]Validacion!$C$15:$G$19,'Mapa de Riesgos'!CY24:CY25,'Mapa de Riesgos'!CZ24:CZ25)</f>
        <v>Extrema</v>
      </c>
      <c r="Q24" s="93" t="s">
        <v>364</v>
      </c>
      <c r="R24" s="90" t="s">
        <v>158</v>
      </c>
      <c r="S24" s="90" t="s">
        <v>58</v>
      </c>
      <c r="T24" s="90" t="s">
        <v>59</v>
      </c>
      <c r="U24" s="90" t="s">
        <v>60</v>
      </c>
      <c r="V24" s="90" t="s">
        <v>61</v>
      </c>
      <c r="W24" s="90" t="s">
        <v>62</v>
      </c>
      <c r="X24" s="90" t="s">
        <v>75</v>
      </c>
      <c r="Y24" s="90" t="s">
        <v>63</v>
      </c>
      <c r="Z24" s="90">
        <f t="shared" si="0"/>
        <v>100</v>
      </c>
      <c r="AA24" s="90" t="str">
        <f>IF(Z24&gt;=96,"Fuerte",IF(OR(Z24=95,Z24&gt;=86),"Moderado","Débil"))</f>
        <v>Fuerte</v>
      </c>
      <c r="AB24" s="90" t="s">
        <v>141</v>
      </c>
      <c r="AC24" s="21">
        <f t="shared" si="2"/>
        <v>200</v>
      </c>
      <c r="AD24" s="114" t="str">
        <f t="shared" si="3"/>
        <v>Fuerte</v>
      </c>
      <c r="AE24" s="521">
        <f>(IF(AD24="Fuerte",100,IF(AD24="Moderado",50,0))+IF(AD25="Fuerte",100,IF(AD25="Moderado",50,0)))/2</f>
        <v>100</v>
      </c>
      <c r="AF24" s="519" t="str">
        <f>IF(AE24=100,"Fuerte",IF(OR(AE24=99,AE24&gt;=50),"Moderado","Débil"))</f>
        <v>Fuerte</v>
      </c>
      <c r="AG24" s="519" t="s">
        <v>150</v>
      </c>
      <c r="AH24" s="519" t="s">
        <v>152</v>
      </c>
      <c r="AI24" s="519" t="str">
        <f>VLOOKUP(IF(DE24=0,DE24+1,DE24),[9]Validacion!$J$15:$K$19,2,FALSE)</f>
        <v>Rara Vez</v>
      </c>
      <c r="AJ24" s="519" t="str">
        <f>VLOOKUP(IF(DG24=0,DG24+1,DG24),[9]Validacion!$J$23:$K$27,2,FALSE)</f>
        <v>Mayor</v>
      </c>
      <c r="AK24" s="519" t="str">
        <f>INDEX([9]Validacion!$C$15:$G$19,IF(DE24=0,DE24+1,'Mapa de Riesgos'!DE24:DE25),IF(DG24=0,DG24+1,'Mapa de Riesgos'!DG24:DG25))</f>
        <v>Alta</v>
      </c>
      <c r="AL24" s="519" t="s">
        <v>226</v>
      </c>
      <c r="AM24" s="120" t="s">
        <v>365</v>
      </c>
      <c r="AN24" s="120" t="s">
        <v>366</v>
      </c>
      <c r="AO24" s="120" t="s">
        <v>351</v>
      </c>
      <c r="AP24" s="84">
        <v>43467</v>
      </c>
      <c r="AQ24" s="84">
        <v>43830</v>
      </c>
      <c r="AR24" s="93" t="s">
        <v>367</v>
      </c>
      <c r="AS24" s="93"/>
      <c r="AT24" s="93"/>
      <c r="AU24" s="93"/>
      <c r="AV24" s="93"/>
      <c r="AW24" s="115"/>
      <c r="AX24" s="86"/>
      <c r="AY24" s="513"/>
      <c r="AZ24" s="94"/>
      <c r="BA24" s="513"/>
      <c r="BB24" s="116"/>
      <c r="BC24" s="116"/>
      <c r="BD24" s="116"/>
      <c r="BE24" s="116"/>
      <c r="BF24" s="117"/>
      <c r="BG24" s="118"/>
      <c r="BH24" s="533"/>
      <c r="BI24" s="533"/>
      <c r="BJ24" s="542"/>
      <c r="BK24" s="116"/>
      <c r="BL24" s="116"/>
      <c r="BM24" s="116"/>
      <c r="BN24" s="116"/>
      <c r="BO24" s="117"/>
      <c r="BP24" s="118"/>
      <c r="BQ24" s="533"/>
      <c r="BR24" s="533"/>
      <c r="BS24" s="510"/>
      <c r="BT24" s="119"/>
      <c r="BU24" s="119"/>
      <c r="BV24" s="119"/>
      <c r="BW24" s="119"/>
      <c r="BX24" s="119"/>
      <c r="BY24" s="119"/>
      <c r="BZ24" s="119"/>
      <c r="CA24" s="119"/>
      <c r="CB24" s="119"/>
      <c r="CC24" s="93"/>
      <c r="CD24" s="93"/>
      <c r="CE24" s="93"/>
      <c r="CF24" s="93"/>
      <c r="CG24" s="93"/>
      <c r="CH24" s="93"/>
      <c r="CI24" s="93"/>
      <c r="CJ24" s="93"/>
      <c r="CK24" s="93"/>
      <c r="CM24" s="536"/>
      <c r="CY24" s="513">
        <f>VLOOKUP(N24,[9]Validacion!$I$15:$M$19,2,FALSE)</f>
        <v>3</v>
      </c>
      <c r="CZ24" s="513">
        <f>VLOOKUP(O24,[9]Validacion!$I$23:$J$27,2,FALSE)</f>
        <v>4</v>
      </c>
      <c r="DD24" s="513">
        <f>VLOOKUP($N24,[9]Validacion!$I$15:$M$19,2,FALSE)</f>
        <v>3</v>
      </c>
      <c r="DE24" s="513">
        <f>IF(AF24="Fuerte",DD24-2,IF(AND(AF24="Moderado",AG24="Directamente",AH24="Directamente"),DD24-1,IF(AND(AF24="Moderado",AG24="No Disminuye",AH24="Directamente"),DD24,IF(AND(AF24="Moderado",AG24="Directamente",AH24="No Disminuye"),DD24-1,DD24))))</f>
        <v>1</v>
      </c>
      <c r="DF24" s="513">
        <f>VLOOKUP($O24,[9]Validacion!$I$23:$J$27,2,FALSE)</f>
        <v>4</v>
      </c>
      <c r="DG24" s="522">
        <f>IF(AF24="Fuerte",DF24,IF(AND(AF24="Moderado",AG24="Directamente",AH24="Directamente"),DF24-1,IF(AND(AF24="Moderado",AG24="No Disminuye",AH24="Directamente"),DF24-1,IF(AND(AF24="Moderado",AG24="Directamente",AH24="No Disminuye"),DF24,DF24))))</f>
        <v>4</v>
      </c>
    </row>
    <row r="25" spans="1:112" ht="103.75" customHeight="1" x14ac:dyDescent="0.25">
      <c r="A25" s="504"/>
      <c r="B25" s="504"/>
      <c r="C25" s="504"/>
      <c r="D25" s="537"/>
      <c r="E25" s="538"/>
      <c r="F25" s="539"/>
      <c r="L25" s="539"/>
      <c r="M25" s="539"/>
      <c r="N25" s="519"/>
      <c r="O25" s="519"/>
      <c r="P25" s="519"/>
      <c r="Q25" s="93" t="s">
        <v>368</v>
      </c>
      <c r="R25" s="90" t="s">
        <v>158</v>
      </c>
      <c r="S25" s="90" t="s">
        <v>58</v>
      </c>
      <c r="T25" s="90" t="s">
        <v>59</v>
      </c>
      <c r="U25" s="90" t="s">
        <v>60</v>
      </c>
      <c r="V25" s="90" t="s">
        <v>61</v>
      </c>
      <c r="W25" s="90" t="s">
        <v>62</v>
      </c>
      <c r="X25" s="90" t="s">
        <v>75</v>
      </c>
      <c r="Y25" s="90" t="s">
        <v>63</v>
      </c>
      <c r="Z25" s="90">
        <f t="shared" si="0"/>
        <v>100</v>
      </c>
      <c r="AA25" s="90" t="str">
        <f t="shared" ref="AA25" si="5">IF(Z25&gt;=96,"Fuerte",IF(OR(Z25=95,Z25&gt;=86),"Moderado","Débil"))</f>
        <v>Fuerte</v>
      </c>
      <c r="AB25" s="90" t="s">
        <v>141</v>
      </c>
      <c r="AC25" s="21">
        <f t="shared" si="2"/>
        <v>200</v>
      </c>
      <c r="AD25" s="114" t="str">
        <f t="shared" si="3"/>
        <v>Fuerte</v>
      </c>
      <c r="AE25" s="521"/>
      <c r="AF25" s="519"/>
      <c r="AG25" s="519"/>
      <c r="AH25" s="519"/>
      <c r="AI25" s="519"/>
      <c r="AJ25" s="519"/>
      <c r="AK25" s="519"/>
      <c r="AL25" s="519"/>
      <c r="AM25" s="120" t="s">
        <v>358</v>
      </c>
      <c r="AN25" s="85" t="s">
        <v>359</v>
      </c>
      <c r="AO25" s="120" t="s">
        <v>351</v>
      </c>
      <c r="AP25" s="84">
        <v>43467</v>
      </c>
      <c r="AQ25" s="84">
        <v>43830</v>
      </c>
      <c r="AR25" s="93" t="s">
        <v>360</v>
      </c>
      <c r="AS25" s="93"/>
      <c r="AT25" s="85"/>
      <c r="AU25" s="92"/>
      <c r="AV25" s="92"/>
      <c r="AW25" s="126"/>
      <c r="AX25" s="132"/>
      <c r="AY25" s="515"/>
      <c r="AZ25" s="96"/>
      <c r="BA25" s="515"/>
      <c r="BB25" s="116"/>
      <c r="BC25" s="120"/>
      <c r="BD25" s="128"/>
      <c r="BE25" s="128"/>
      <c r="BF25" s="129"/>
      <c r="BG25" s="133"/>
      <c r="BH25" s="535"/>
      <c r="BI25" s="535"/>
      <c r="BJ25" s="544"/>
      <c r="BK25" s="116"/>
      <c r="BL25" s="120"/>
      <c r="BM25" s="128"/>
      <c r="BN25" s="128"/>
      <c r="BO25" s="129"/>
      <c r="BP25" s="133"/>
      <c r="BQ25" s="535"/>
      <c r="BR25" s="535"/>
      <c r="BS25" s="512"/>
      <c r="BT25" s="98"/>
      <c r="BU25" s="98"/>
      <c r="BV25" s="98"/>
      <c r="BW25" s="98"/>
      <c r="BX25" s="98"/>
      <c r="BY25" s="98"/>
      <c r="BZ25" s="98"/>
      <c r="CA25" s="98"/>
      <c r="CB25" s="98"/>
      <c r="CC25" s="93"/>
      <c r="CD25" s="93"/>
      <c r="CE25" s="93"/>
      <c r="CF25" s="93"/>
      <c r="CG25" s="93"/>
      <c r="CH25" s="93"/>
      <c r="CI25" s="93"/>
      <c r="CJ25" s="93"/>
      <c r="CK25" s="93"/>
      <c r="CM25" s="536"/>
      <c r="CY25" s="515"/>
      <c r="CZ25" s="515"/>
      <c r="DD25" s="514"/>
      <c r="DE25" s="514"/>
      <c r="DF25" s="514"/>
      <c r="DG25" s="522"/>
    </row>
    <row r="26" spans="1:112" ht="132.80000000000001" customHeight="1" x14ac:dyDescent="0.25">
      <c r="A26" s="504" t="s">
        <v>54</v>
      </c>
      <c r="B26" s="504" t="s">
        <v>197</v>
      </c>
      <c r="C26" s="504" t="s">
        <v>197</v>
      </c>
      <c r="D26" s="546" t="s">
        <v>215</v>
      </c>
      <c r="E26" s="538" t="s">
        <v>369</v>
      </c>
      <c r="F26" s="547" t="s">
        <v>370</v>
      </c>
      <c r="L26" s="547" t="s">
        <v>371</v>
      </c>
      <c r="M26" s="547" t="s">
        <v>372</v>
      </c>
      <c r="N26" s="519" t="s">
        <v>9</v>
      </c>
      <c r="O26" s="519" t="s">
        <v>14</v>
      </c>
      <c r="P26" s="519" t="str">
        <f>INDEX([9]Validacion!$C$15:$G$19,'Mapa de Riesgos'!CY26:CY28,'Mapa de Riesgos'!CZ26:CZ28)</f>
        <v>Extrema</v>
      </c>
      <c r="Q26" s="120" t="s">
        <v>373</v>
      </c>
      <c r="R26" s="90" t="s">
        <v>158</v>
      </c>
      <c r="S26" s="90" t="s">
        <v>58</v>
      </c>
      <c r="T26" s="90" t="s">
        <v>59</v>
      </c>
      <c r="U26" s="90" t="s">
        <v>60</v>
      </c>
      <c r="V26" s="90" t="s">
        <v>61</v>
      </c>
      <c r="W26" s="90" t="s">
        <v>62</v>
      </c>
      <c r="X26" s="90" t="s">
        <v>75</v>
      </c>
      <c r="Y26" s="90" t="s">
        <v>63</v>
      </c>
      <c r="Z26" s="90">
        <f t="shared" si="0"/>
        <v>100</v>
      </c>
      <c r="AA26" s="90" t="str">
        <f>IF(Z26&gt;=96,"Fuerte",IF(OR(Z26=95,Z26&gt;=86),"Moderado","Débil"))</f>
        <v>Fuerte</v>
      </c>
      <c r="AB26" s="90" t="s">
        <v>141</v>
      </c>
      <c r="AC26" s="21">
        <f t="shared" si="2"/>
        <v>200</v>
      </c>
      <c r="AD26" s="114" t="str">
        <f t="shared" si="3"/>
        <v>Fuerte</v>
      </c>
      <c r="AE26" s="521">
        <f>(IF(AD26="Fuerte",100,IF(AD26="Moderado",50,0))+IF(AD27="Fuerte",100,IF(AD27="Moderado",50,0))+IF(AD28="Fuerte",100,IF(AD28="Moderado",50,0)))/3</f>
        <v>100</v>
      </c>
      <c r="AF26" s="519" t="str">
        <f>IF(AE26=100,"Fuerte",IF(OR(AE26=99,AE26&gt;=50),"Moderado","Débil"))</f>
        <v>Fuerte</v>
      </c>
      <c r="AG26" s="519" t="s">
        <v>150</v>
      </c>
      <c r="AH26" s="519" t="s">
        <v>152</v>
      </c>
      <c r="AI26" s="519" t="str">
        <f>VLOOKUP(IF(DE26=0,DE26+1,DE26),[9]Validacion!$J$15:$K$19,2,FALSE)</f>
        <v>Rara Vez</v>
      </c>
      <c r="AJ26" s="519" t="str">
        <f>VLOOKUP(IF(DG26=0,DG26+1,DG26),[9]Validacion!$J$23:$K$27,2,FALSE)</f>
        <v>Mayor</v>
      </c>
      <c r="AK26" s="519" t="str">
        <f>INDEX([9]Validacion!$C$15:$G$19,IF(DE26=0,DE26+1,'Mapa de Riesgos'!DE26:DE28),IF(DG26=0,DG26+1,'Mapa de Riesgos'!DG26:DG28))</f>
        <v>Alta</v>
      </c>
      <c r="AL26" s="519" t="s">
        <v>226</v>
      </c>
      <c r="AM26" s="85" t="s">
        <v>374</v>
      </c>
      <c r="AN26" s="85" t="s">
        <v>350</v>
      </c>
      <c r="AO26" s="85" t="s">
        <v>351</v>
      </c>
      <c r="AP26" s="84">
        <v>43467</v>
      </c>
      <c r="AQ26" s="84">
        <v>43830</v>
      </c>
      <c r="AR26" s="93" t="s">
        <v>352</v>
      </c>
      <c r="AS26" s="93"/>
      <c r="AT26" s="93"/>
      <c r="AU26" s="93"/>
      <c r="AV26" s="93"/>
      <c r="AW26" s="115"/>
      <c r="AX26" s="86"/>
      <c r="AY26" s="513"/>
      <c r="AZ26" s="94"/>
      <c r="BA26" s="513"/>
      <c r="BB26" s="116"/>
      <c r="BC26" s="116"/>
      <c r="BD26" s="116"/>
      <c r="BE26" s="116"/>
      <c r="BF26" s="117"/>
      <c r="BG26" s="118"/>
      <c r="BH26" s="533"/>
      <c r="BI26" s="533"/>
      <c r="BJ26" s="542"/>
      <c r="BK26" s="116"/>
      <c r="BL26" s="116"/>
      <c r="BM26" s="116"/>
      <c r="BN26" s="116"/>
      <c r="BO26" s="117"/>
      <c r="BP26" s="118"/>
      <c r="BQ26" s="533"/>
      <c r="BR26" s="533"/>
      <c r="BS26" s="510"/>
      <c r="BT26" s="119"/>
      <c r="BU26" s="119"/>
      <c r="BV26" s="119"/>
      <c r="BW26" s="119"/>
      <c r="BX26" s="119"/>
      <c r="BY26" s="119"/>
      <c r="BZ26" s="119"/>
      <c r="CA26" s="119"/>
      <c r="CB26" s="119"/>
      <c r="CC26" s="93"/>
      <c r="CD26" s="93"/>
      <c r="CE26" s="93"/>
      <c r="CF26" s="93"/>
      <c r="CG26" s="93"/>
      <c r="CH26" s="93"/>
      <c r="CI26" s="93"/>
      <c r="CJ26" s="93"/>
      <c r="CK26" s="93"/>
      <c r="CM26" s="536"/>
      <c r="CY26" s="513">
        <f>VLOOKUP(N26,[9]Validacion!$I$15:$M$19,2,FALSE)</f>
        <v>3</v>
      </c>
      <c r="CZ26" s="513">
        <f>VLOOKUP(O26,[9]Validacion!$I$23:$J$27,2,FALSE)</f>
        <v>4</v>
      </c>
      <c r="DD26" s="513">
        <f>VLOOKUP($N26,[9]Validacion!$I$15:$M$19,2,FALSE)</f>
        <v>3</v>
      </c>
      <c r="DE26" s="513">
        <f>IF(AF26="Fuerte",DD26-2,IF(AND(AF26="Moderado",AG26="Directamente",AH26="Directamente"),DD26-1,IF(AND(AF26="Moderado",AG26="No Disminuye",AH26="Directamente"),DD26,IF(AND(AF26="Moderado",AG26="Directamente",AH26="No Disminuye"),DD26-1,DD26))))</f>
        <v>1</v>
      </c>
      <c r="DF26" s="513">
        <f>VLOOKUP($O26,[9]Validacion!$I$23:$J$27,2,FALSE)</f>
        <v>4</v>
      </c>
      <c r="DG26" s="522">
        <f>IF(AF26="Fuerte",DF26,IF(AND(AF26="Moderado",AG26="Directamente",AH26="Directamente"),DF26-1,IF(AND(AF26="Moderado",AG26="No Disminuye",AH26="Directamente"),DF26-1,IF(AND(AF26="Moderado",AG26="Directamente",AH26="No Disminuye"),DF26,DF26))))</f>
        <v>4</v>
      </c>
    </row>
    <row r="27" spans="1:112" ht="91.55" customHeight="1" x14ac:dyDescent="0.25">
      <c r="A27" s="504"/>
      <c r="B27" s="504"/>
      <c r="C27" s="504"/>
      <c r="D27" s="546"/>
      <c r="E27" s="538"/>
      <c r="F27" s="547"/>
      <c r="L27" s="547"/>
      <c r="M27" s="547"/>
      <c r="N27" s="519"/>
      <c r="O27" s="519"/>
      <c r="P27" s="519"/>
      <c r="Q27" s="85" t="s">
        <v>375</v>
      </c>
      <c r="R27" s="90" t="s">
        <v>158</v>
      </c>
      <c r="S27" s="90" t="s">
        <v>58</v>
      </c>
      <c r="T27" s="90" t="s">
        <v>59</v>
      </c>
      <c r="U27" s="90" t="s">
        <v>60</v>
      </c>
      <c r="V27" s="90" t="s">
        <v>61</v>
      </c>
      <c r="W27" s="90" t="s">
        <v>62</v>
      </c>
      <c r="X27" s="90" t="s">
        <v>75</v>
      </c>
      <c r="Y27" s="90" t="s">
        <v>63</v>
      </c>
      <c r="Z27" s="90">
        <f t="shared" si="0"/>
        <v>100</v>
      </c>
      <c r="AA27" s="90" t="str">
        <f t="shared" ref="AA27:AA62" si="6">IF(Z27&gt;=96,"Fuerte",IF(OR(Z27=95,Z27&gt;=86),"Moderado","Débil"))</f>
        <v>Fuerte</v>
      </c>
      <c r="AB27" s="90" t="s">
        <v>141</v>
      </c>
      <c r="AC27" s="21">
        <f t="shared" si="2"/>
        <v>200</v>
      </c>
      <c r="AD27" s="114" t="str">
        <f t="shared" si="3"/>
        <v>Fuerte</v>
      </c>
      <c r="AE27" s="521"/>
      <c r="AF27" s="519"/>
      <c r="AG27" s="519"/>
      <c r="AH27" s="519"/>
      <c r="AI27" s="519"/>
      <c r="AJ27" s="519"/>
      <c r="AK27" s="519"/>
      <c r="AL27" s="519"/>
      <c r="AM27" s="85" t="s">
        <v>376</v>
      </c>
      <c r="AN27" s="85" t="s">
        <v>377</v>
      </c>
      <c r="AO27" s="85" t="s">
        <v>54</v>
      </c>
      <c r="AP27" s="84">
        <v>43467</v>
      </c>
      <c r="AQ27" s="84">
        <v>43830</v>
      </c>
      <c r="AR27" s="93" t="s">
        <v>378</v>
      </c>
      <c r="AS27" s="93"/>
      <c r="AT27" s="93"/>
      <c r="AU27" s="516"/>
      <c r="AV27" s="516"/>
      <c r="AW27" s="527"/>
      <c r="AX27" s="529"/>
      <c r="AY27" s="514"/>
      <c r="AZ27" s="95"/>
      <c r="BA27" s="514"/>
      <c r="BB27" s="116"/>
      <c r="BC27" s="116"/>
      <c r="BD27" s="531"/>
      <c r="BE27" s="531"/>
      <c r="BF27" s="540"/>
      <c r="BG27" s="525"/>
      <c r="BH27" s="534"/>
      <c r="BI27" s="534"/>
      <c r="BJ27" s="543"/>
      <c r="BK27" s="116"/>
      <c r="BL27" s="116"/>
      <c r="BM27" s="531"/>
      <c r="BN27" s="531"/>
      <c r="BO27" s="540"/>
      <c r="BP27" s="525"/>
      <c r="BQ27" s="534"/>
      <c r="BR27" s="534"/>
      <c r="BS27" s="511"/>
      <c r="BT27" s="97"/>
      <c r="BU27" s="97"/>
      <c r="BV27" s="510"/>
      <c r="BW27" s="510"/>
      <c r="BX27" s="510"/>
      <c r="BY27" s="510"/>
      <c r="BZ27" s="510"/>
      <c r="CA27" s="97"/>
      <c r="CB27" s="510"/>
      <c r="CC27" s="93"/>
      <c r="CD27" s="93"/>
      <c r="CE27" s="93"/>
      <c r="CF27" s="93"/>
      <c r="CG27" s="93"/>
      <c r="CH27" s="93"/>
      <c r="CI27" s="93"/>
      <c r="CJ27" s="93"/>
      <c r="CK27" s="93"/>
      <c r="CM27" s="536"/>
      <c r="CY27" s="514"/>
      <c r="CZ27" s="514"/>
      <c r="DD27" s="514"/>
      <c r="DE27" s="514"/>
      <c r="DF27" s="514"/>
      <c r="DG27" s="522"/>
    </row>
    <row r="28" spans="1:112" ht="105.8" customHeight="1" x14ac:dyDescent="0.25">
      <c r="A28" s="504"/>
      <c r="B28" s="504"/>
      <c r="C28" s="504"/>
      <c r="D28" s="546"/>
      <c r="E28" s="538"/>
      <c r="F28" s="547"/>
      <c r="L28" s="547"/>
      <c r="M28" s="547"/>
      <c r="N28" s="519"/>
      <c r="O28" s="519"/>
      <c r="P28" s="519"/>
      <c r="Q28" s="85" t="s">
        <v>379</v>
      </c>
      <c r="R28" s="90" t="s">
        <v>158</v>
      </c>
      <c r="S28" s="90" t="s">
        <v>58</v>
      </c>
      <c r="T28" s="90" t="s">
        <v>59</v>
      </c>
      <c r="U28" s="90" t="s">
        <v>60</v>
      </c>
      <c r="V28" s="90" t="s">
        <v>61</v>
      </c>
      <c r="W28" s="90" t="s">
        <v>62</v>
      </c>
      <c r="X28" s="90" t="s">
        <v>75</v>
      </c>
      <c r="Y28" s="90" t="s">
        <v>63</v>
      </c>
      <c r="Z28" s="90">
        <f t="shared" si="0"/>
        <v>100</v>
      </c>
      <c r="AA28" s="90" t="str">
        <f t="shared" si="6"/>
        <v>Fuerte</v>
      </c>
      <c r="AB28" s="90" t="s">
        <v>141</v>
      </c>
      <c r="AC28" s="21">
        <f t="shared" si="2"/>
        <v>200</v>
      </c>
      <c r="AD28" s="114" t="str">
        <f t="shared" si="3"/>
        <v>Fuerte</v>
      </c>
      <c r="AE28" s="521"/>
      <c r="AF28" s="519"/>
      <c r="AG28" s="519"/>
      <c r="AH28" s="519"/>
      <c r="AI28" s="519"/>
      <c r="AJ28" s="519"/>
      <c r="AK28" s="519"/>
      <c r="AL28" s="519"/>
      <c r="AM28" s="85" t="s">
        <v>380</v>
      </c>
      <c r="AN28" s="85" t="s">
        <v>381</v>
      </c>
      <c r="AO28" s="93" t="s">
        <v>54</v>
      </c>
      <c r="AP28" s="84">
        <v>43467</v>
      </c>
      <c r="AQ28" s="84">
        <v>43830</v>
      </c>
      <c r="AR28" s="93" t="s">
        <v>382</v>
      </c>
      <c r="AS28" s="93"/>
      <c r="AT28" s="85"/>
      <c r="AU28" s="518"/>
      <c r="AV28" s="518"/>
      <c r="AW28" s="528"/>
      <c r="AX28" s="530"/>
      <c r="AY28" s="515"/>
      <c r="AZ28" s="96"/>
      <c r="BA28" s="515"/>
      <c r="BB28" s="116"/>
      <c r="BC28" s="120"/>
      <c r="BD28" s="532"/>
      <c r="BE28" s="532"/>
      <c r="BF28" s="541"/>
      <c r="BG28" s="526"/>
      <c r="BH28" s="535"/>
      <c r="BI28" s="535"/>
      <c r="BJ28" s="544"/>
      <c r="BK28" s="116"/>
      <c r="BL28" s="120"/>
      <c r="BM28" s="532"/>
      <c r="BN28" s="532"/>
      <c r="BO28" s="541"/>
      <c r="BP28" s="526"/>
      <c r="BQ28" s="535"/>
      <c r="BR28" s="535"/>
      <c r="BS28" s="512"/>
      <c r="BT28" s="98"/>
      <c r="BU28" s="98"/>
      <c r="BV28" s="512"/>
      <c r="BW28" s="512"/>
      <c r="BX28" s="512"/>
      <c r="BY28" s="512"/>
      <c r="BZ28" s="512"/>
      <c r="CA28" s="98"/>
      <c r="CB28" s="512"/>
      <c r="CC28" s="93"/>
      <c r="CD28" s="93"/>
      <c r="CE28" s="93"/>
      <c r="CF28" s="93"/>
      <c r="CG28" s="93"/>
      <c r="CH28" s="93"/>
      <c r="CI28" s="93"/>
      <c r="CJ28" s="93"/>
      <c r="CK28" s="93"/>
      <c r="CM28" s="536"/>
      <c r="CY28" s="515"/>
      <c r="CZ28" s="515"/>
      <c r="DD28" s="514"/>
      <c r="DE28" s="514"/>
      <c r="DF28" s="514"/>
      <c r="DG28" s="522"/>
    </row>
    <row r="29" spans="1:112" ht="105.8" customHeight="1" x14ac:dyDescent="0.25">
      <c r="A29" s="504" t="s">
        <v>54</v>
      </c>
      <c r="B29" s="504" t="s">
        <v>197</v>
      </c>
      <c r="C29" s="504" t="s">
        <v>197</v>
      </c>
      <c r="D29" s="546" t="s">
        <v>215</v>
      </c>
      <c r="E29" s="538" t="s">
        <v>369</v>
      </c>
      <c r="F29" s="547" t="s">
        <v>383</v>
      </c>
      <c r="L29" s="547" t="s">
        <v>384</v>
      </c>
      <c r="M29" s="547" t="s">
        <v>385</v>
      </c>
      <c r="N29" s="519" t="s">
        <v>9</v>
      </c>
      <c r="O29" s="519" t="s">
        <v>14</v>
      </c>
      <c r="P29" s="519" t="str">
        <f>INDEX([9]Validacion!$C$15:$G$19,'Mapa de Riesgos'!CY29:CY31,'Mapa de Riesgos'!CZ29:CZ31)</f>
        <v>Extrema</v>
      </c>
      <c r="Q29" s="85" t="s">
        <v>386</v>
      </c>
      <c r="R29" s="90" t="s">
        <v>158</v>
      </c>
      <c r="S29" s="90" t="s">
        <v>58</v>
      </c>
      <c r="T29" s="90" t="s">
        <v>59</v>
      </c>
      <c r="U29" s="90" t="s">
        <v>60</v>
      </c>
      <c r="V29" s="90" t="s">
        <v>61</v>
      </c>
      <c r="W29" s="90" t="s">
        <v>62</v>
      </c>
      <c r="X29" s="90" t="s">
        <v>75</v>
      </c>
      <c r="Y29" s="90" t="s">
        <v>63</v>
      </c>
      <c r="Z29" s="90">
        <f t="shared" si="0"/>
        <v>100</v>
      </c>
      <c r="AA29" s="90" t="str">
        <f t="shared" si="6"/>
        <v>Fuerte</v>
      </c>
      <c r="AB29" s="90" t="s">
        <v>141</v>
      </c>
      <c r="AC29" s="21">
        <f t="shared" si="2"/>
        <v>200</v>
      </c>
      <c r="AD29" s="114" t="str">
        <f t="shared" si="3"/>
        <v>Fuerte</v>
      </c>
      <c r="AE29" s="521">
        <f>(IF(AD29="Fuerte",100,IF(AD29="Moderado",50,0))+IF(AD30="Fuerte",100,IF(AD30="Moderado",50,0))+IF(AD31="Fuerte",100,IF(AD31="Moderado",50,0)))/3</f>
        <v>100</v>
      </c>
      <c r="AF29" s="519" t="str">
        <f>IF(AE29=100,"Fuerte",IF(OR(AE29=99,AE29&gt;=50),"Moderado","Débil"))</f>
        <v>Fuerte</v>
      </c>
      <c r="AG29" s="519" t="s">
        <v>150</v>
      </c>
      <c r="AH29" s="519" t="s">
        <v>152</v>
      </c>
      <c r="AI29" s="519" t="str">
        <f>VLOOKUP(IF(DE29=0,DE29+1,DE29),[9]Validacion!$J$15:$K$19,2,FALSE)</f>
        <v>Rara Vez</v>
      </c>
      <c r="AJ29" s="519" t="str">
        <f>VLOOKUP(IF(DG29=0,DG29+1,DG29),[9]Validacion!$J$23:$K$27,2,FALSE)</f>
        <v>Mayor</v>
      </c>
      <c r="AK29" s="519" t="str">
        <f>INDEX([9]Validacion!$C$15:$G$19,IF(DE29=0,DE29+1,'Mapa de Riesgos'!DE29:DE31),IF(DG29=0,DG29+1,'Mapa de Riesgos'!DG29:DG31))</f>
        <v>Alta</v>
      </c>
      <c r="AL29" s="519" t="s">
        <v>226</v>
      </c>
      <c r="AM29" s="85" t="s">
        <v>387</v>
      </c>
      <c r="AN29" s="93" t="s">
        <v>388</v>
      </c>
      <c r="AO29" s="93" t="s">
        <v>389</v>
      </c>
      <c r="AP29" s="84">
        <v>43467</v>
      </c>
      <c r="AQ29" s="84">
        <v>43830</v>
      </c>
      <c r="AR29" s="93" t="s">
        <v>390</v>
      </c>
      <c r="AS29" s="93"/>
      <c r="AT29" s="93"/>
      <c r="AU29" s="93"/>
      <c r="AV29" s="93"/>
      <c r="AW29" s="115"/>
      <c r="AX29" s="86"/>
      <c r="AY29" s="513"/>
      <c r="AZ29" s="94"/>
      <c r="BA29" s="513"/>
      <c r="BB29" s="116"/>
      <c r="BC29" s="116"/>
      <c r="BD29" s="116"/>
      <c r="BE29" s="116"/>
      <c r="BF29" s="117"/>
      <c r="BG29" s="118"/>
      <c r="BH29" s="533"/>
      <c r="BI29" s="533"/>
      <c r="BJ29" s="542"/>
      <c r="BK29" s="116"/>
      <c r="BL29" s="116"/>
      <c r="BM29" s="116"/>
      <c r="BN29" s="116"/>
      <c r="BO29" s="117"/>
      <c r="BP29" s="118"/>
      <c r="BQ29" s="533"/>
      <c r="BR29" s="533"/>
      <c r="BS29" s="510"/>
      <c r="BT29" s="119"/>
      <c r="BU29" s="119"/>
      <c r="BV29" s="119"/>
      <c r="BW29" s="119"/>
      <c r="BX29" s="119"/>
      <c r="BY29" s="119"/>
      <c r="BZ29" s="119"/>
      <c r="CA29" s="119"/>
      <c r="CB29" s="119"/>
      <c r="CC29" s="93"/>
      <c r="CD29" s="93"/>
      <c r="CE29" s="93"/>
      <c r="CF29" s="93"/>
      <c r="CG29" s="93"/>
      <c r="CH29" s="93"/>
      <c r="CI29" s="93"/>
      <c r="CJ29" s="93"/>
      <c r="CK29" s="93"/>
      <c r="CM29" s="536"/>
      <c r="CY29" s="513">
        <f>VLOOKUP(N29,[9]Validacion!$I$15:$M$19,2,FALSE)</f>
        <v>3</v>
      </c>
      <c r="CZ29" s="513">
        <f>VLOOKUP(O29,[9]Validacion!$I$23:$J$27,2,FALSE)</f>
        <v>4</v>
      </c>
      <c r="DD29" s="513">
        <f>VLOOKUP($N29,[9]Validacion!$I$15:$M$19,2,FALSE)</f>
        <v>3</v>
      </c>
      <c r="DE29" s="513">
        <f>IF(AF29="Fuerte",DD29-2,IF(AND(AF29="Moderado",AG29="Directamente",AH29="Directamente"),DD29-1,IF(AND(AF29="Moderado",AG29="No Disminuye",AH29="Directamente"),DD29,IF(AND(AF29="Moderado",AG29="Directamente",AH29="No Disminuye"),DD29-1,DD29))))</f>
        <v>1</v>
      </c>
      <c r="DF29" s="513">
        <f>VLOOKUP($O29,[9]Validacion!$I$23:$J$27,2,FALSE)</f>
        <v>4</v>
      </c>
      <c r="DG29" s="522">
        <f>IF(AF29="Fuerte",DF29,IF(AND(AF29="Moderado",AG29="Directamente",AH29="Directamente"),DF29-1,IF(AND(AF29="Moderado",AG29="No Disminuye",AH29="Directamente"),DF29-1,IF(AND(AF29="Moderado",AG29="Directamente",AH29="No Disminuye"),DF29,DF29))))</f>
        <v>4</v>
      </c>
    </row>
    <row r="30" spans="1:112" ht="105.8" customHeight="1" x14ac:dyDescent="0.25">
      <c r="A30" s="504"/>
      <c r="B30" s="504"/>
      <c r="C30" s="504"/>
      <c r="D30" s="546"/>
      <c r="E30" s="538"/>
      <c r="F30" s="547"/>
      <c r="L30" s="547"/>
      <c r="M30" s="547"/>
      <c r="N30" s="519"/>
      <c r="O30" s="519"/>
      <c r="P30" s="519"/>
      <c r="Q30" s="85" t="s">
        <v>391</v>
      </c>
      <c r="R30" s="90" t="s">
        <v>158</v>
      </c>
      <c r="S30" s="90" t="s">
        <v>58</v>
      </c>
      <c r="T30" s="90" t="s">
        <v>59</v>
      </c>
      <c r="U30" s="90" t="s">
        <v>60</v>
      </c>
      <c r="V30" s="90" t="s">
        <v>61</v>
      </c>
      <c r="W30" s="90" t="s">
        <v>62</v>
      </c>
      <c r="X30" s="90" t="s">
        <v>75</v>
      </c>
      <c r="Y30" s="90" t="s">
        <v>63</v>
      </c>
      <c r="Z30" s="90">
        <f t="shared" si="0"/>
        <v>100</v>
      </c>
      <c r="AA30" s="90" t="str">
        <f t="shared" si="6"/>
        <v>Fuerte</v>
      </c>
      <c r="AB30" s="90" t="s">
        <v>141</v>
      </c>
      <c r="AC30" s="21">
        <f t="shared" si="2"/>
        <v>200</v>
      </c>
      <c r="AD30" s="114" t="str">
        <f t="shared" si="3"/>
        <v>Fuerte</v>
      </c>
      <c r="AE30" s="521"/>
      <c r="AF30" s="519"/>
      <c r="AG30" s="519"/>
      <c r="AH30" s="519"/>
      <c r="AI30" s="519"/>
      <c r="AJ30" s="519"/>
      <c r="AK30" s="519"/>
      <c r="AL30" s="519"/>
      <c r="AM30" s="85" t="s">
        <v>392</v>
      </c>
      <c r="AN30" s="93" t="s">
        <v>393</v>
      </c>
      <c r="AO30" s="93" t="s">
        <v>389</v>
      </c>
      <c r="AP30" s="84">
        <v>43467</v>
      </c>
      <c r="AQ30" s="84">
        <v>43830</v>
      </c>
      <c r="AR30" s="93" t="s">
        <v>394</v>
      </c>
      <c r="AS30" s="93"/>
      <c r="AT30" s="93"/>
      <c r="AU30" s="516"/>
      <c r="AV30" s="516"/>
      <c r="AW30" s="527"/>
      <c r="AX30" s="529"/>
      <c r="AY30" s="514"/>
      <c r="AZ30" s="95"/>
      <c r="BA30" s="514"/>
      <c r="BB30" s="116"/>
      <c r="BC30" s="116"/>
      <c r="BD30" s="531"/>
      <c r="BE30" s="531"/>
      <c r="BF30" s="540"/>
      <c r="BG30" s="525"/>
      <c r="BH30" s="534"/>
      <c r="BI30" s="534"/>
      <c r="BJ30" s="543"/>
      <c r="BK30" s="116"/>
      <c r="BL30" s="116"/>
      <c r="BM30" s="531"/>
      <c r="BN30" s="531"/>
      <c r="BO30" s="540"/>
      <c r="BP30" s="525"/>
      <c r="BQ30" s="534"/>
      <c r="BR30" s="534"/>
      <c r="BS30" s="511"/>
      <c r="BT30" s="97"/>
      <c r="BU30" s="97"/>
      <c r="BV30" s="510"/>
      <c r="BW30" s="510"/>
      <c r="BX30" s="510"/>
      <c r="BY30" s="510"/>
      <c r="BZ30" s="510"/>
      <c r="CA30" s="97"/>
      <c r="CB30" s="510"/>
      <c r="CC30" s="93"/>
      <c r="CD30" s="93"/>
      <c r="CE30" s="93"/>
      <c r="CF30" s="93"/>
      <c r="CG30" s="93"/>
      <c r="CH30" s="93"/>
      <c r="CI30" s="93"/>
      <c r="CJ30" s="93"/>
      <c r="CK30" s="93"/>
      <c r="CM30" s="536"/>
      <c r="CY30" s="514"/>
      <c r="CZ30" s="514"/>
      <c r="DD30" s="514"/>
      <c r="DE30" s="514"/>
      <c r="DF30" s="514"/>
      <c r="DG30" s="522"/>
    </row>
    <row r="31" spans="1:112" ht="108" customHeight="1" x14ac:dyDescent="0.25">
      <c r="A31" s="504"/>
      <c r="B31" s="504"/>
      <c r="C31" s="504"/>
      <c r="D31" s="546"/>
      <c r="E31" s="538"/>
      <c r="F31" s="547"/>
      <c r="L31" s="547"/>
      <c r="M31" s="547"/>
      <c r="N31" s="519"/>
      <c r="O31" s="519"/>
      <c r="P31" s="519"/>
      <c r="Q31" s="85" t="s">
        <v>379</v>
      </c>
      <c r="R31" s="90" t="s">
        <v>158</v>
      </c>
      <c r="S31" s="90" t="s">
        <v>58</v>
      </c>
      <c r="T31" s="90" t="s">
        <v>59</v>
      </c>
      <c r="U31" s="90" t="s">
        <v>60</v>
      </c>
      <c r="V31" s="90" t="s">
        <v>61</v>
      </c>
      <c r="W31" s="90" t="s">
        <v>62</v>
      </c>
      <c r="X31" s="90" t="s">
        <v>75</v>
      </c>
      <c r="Y31" s="90" t="s">
        <v>63</v>
      </c>
      <c r="Z31" s="90">
        <f t="shared" si="0"/>
        <v>100</v>
      </c>
      <c r="AA31" s="90" t="str">
        <f t="shared" si="6"/>
        <v>Fuerte</v>
      </c>
      <c r="AB31" s="90" t="s">
        <v>141</v>
      </c>
      <c r="AC31" s="21">
        <f t="shared" si="2"/>
        <v>200</v>
      </c>
      <c r="AD31" s="114" t="str">
        <f t="shared" si="3"/>
        <v>Fuerte</v>
      </c>
      <c r="AE31" s="521"/>
      <c r="AF31" s="519"/>
      <c r="AG31" s="519"/>
      <c r="AH31" s="519"/>
      <c r="AI31" s="519"/>
      <c r="AJ31" s="519"/>
      <c r="AK31" s="519"/>
      <c r="AL31" s="519"/>
      <c r="AM31" s="85" t="s">
        <v>380</v>
      </c>
      <c r="AN31" s="85" t="s">
        <v>381</v>
      </c>
      <c r="AO31" s="93" t="s">
        <v>54</v>
      </c>
      <c r="AP31" s="84">
        <v>43467</v>
      </c>
      <c r="AQ31" s="84">
        <v>43830</v>
      </c>
      <c r="AR31" s="93" t="s">
        <v>382</v>
      </c>
      <c r="AS31" s="93"/>
      <c r="AT31" s="85"/>
      <c r="AU31" s="518"/>
      <c r="AV31" s="518"/>
      <c r="AW31" s="528"/>
      <c r="AX31" s="530"/>
      <c r="AY31" s="515"/>
      <c r="AZ31" s="96"/>
      <c r="BA31" s="515"/>
      <c r="BB31" s="116"/>
      <c r="BC31" s="120"/>
      <c r="BD31" s="532"/>
      <c r="BE31" s="532"/>
      <c r="BF31" s="541"/>
      <c r="BG31" s="526"/>
      <c r="BH31" s="535"/>
      <c r="BI31" s="535"/>
      <c r="BJ31" s="544"/>
      <c r="BK31" s="116"/>
      <c r="BL31" s="120"/>
      <c r="BM31" s="532"/>
      <c r="BN31" s="532"/>
      <c r="BO31" s="541"/>
      <c r="BP31" s="526"/>
      <c r="BQ31" s="535"/>
      <c r="BR31" s="535"/>
      <c r="BS31" s="512"/>
      <c r="BT31" s="98"/>
      <c r="BU31" s="98"/>
      <c r="BV31" s="512"/>
      <c r="BW31" s="512"/>
      <c r="BX31" s="512"/>
      <c r="BY31" s="512"/>
      <c r="BZ31" s="512"/>
      <c r="CA31" s="98"/>
      <c r="CB31" s="512"/>
      <c r="CC31" s="93"/>
      <c r="CD31" s="93"/>
      <c r="CE31" s="93"/>
      <c r="CF31" s="93"/>
      <c r="CG31" s="93"/>
      <c r="CH31" s="93"/>
      <c r="CI31" s="93"/>
      <c r="CJ31" s="93"/>
      <c r="CK31" s="93"/>
      <c r="CM31" s="536"/>
      <c r="CY31" s="515"/>
      <c r="CZ31" s="515"/>
      <c r="DD31" s="514"/>
      <c r="DE31" s="514"/>
      <c r="DF31" s="514"/>
      <c r="DG31" s="522"/>
    </row>
    <row r="32" spans="1:112" ht="174.75" customHeight="1" x14ac:dyDescent="0.25">
      <c r="A32" s="93" t="s">
        <v>52</v>
      </c>
      <c r="B32" s="93" t="s">
        <v>197</v>
      </c>
      <c r="C32" s="93" t="s">
        <v>197</v>
      </c>
      <c r="D32" s="134" t="s">
        <v>214</v>
      </c>
      <c r="E32" s="135" t="s">
        <v>395</v>
      </c>
      <c r="F32" s="135" t="s">
        <v>396</v>
      </c>
      <c r="L32" s="135" t="s">
        <v>397</v>
      </c>
      <c r="M32" s="135" t="s">
        <v>398</v>
      </c>
      <c r="N32" s="90" t="s">
        <v>10</v>
      </c>
      <c r="O32" s="90" t="s">
        <v>14</v>
      </c>
      <c r="P32" s="90" t="str">
        <f>INDEX([9]Validacion!$C$15:$G$19,'Mapa de Riesgos'!CY32:CY32,'Mapa de Riesgos'!CZ32:CZ32)</f>
        <v>Alta</v>
      </c>
      <c r="Q32" s="120" t="s">
        <v>399</v>
      </c>
      <c r="R32" s="90" t="s">
        <v>158</v>
      </c>
      <c r="S32" s="90" t="s">
        <v>58</v>
      </c>
      <c r="T32" s="106" t="s">
        <v>59</v>
      </c>
      <c r="U32" s="106" t="s">
        <v>60</v>
      </c>
      <c r="V32" s="106" t="s">
        <v>61</v>
      </c>
      <c r="W32" s="106" t="s">
        <v>62</v>
      </c>
      <c r="X32" s="106" t="s">
        <v>75</v>
      </c>
      <c r="Y32" s="106" t="s">
        <v>63</v>
      </c>
      <c r="Z32" s="90">
        <f t="shared" si="0"/>
        <v>100</v>
      </c>
      <c r="AA32" s="90" t="str">
        <f t="shared" si="6"/>
        <v>Fuerte</v>
      </c>
      <c r="AB32" s="90" t="s">
        <v>141</v>
      </c>
      <c r="AC32" s="21">
        <f t="shared" si="2"/>
        <v>200</v>
      </c>
      <c r="AD32" s="114" t="str">
        <f t="shared" si="3"/>
        <v>Fuerte</v>
      </c>
      <c r="AE32" s="101">
        <f>(IF(AD32="Fuerte",100,IF(AD32="Moderado",50,0))/1)</f>
        <v>100</v>
      </c>
      <c r="AF32" s="90" t="str">
        <f>IF(AE32=100,"Fuerte",IF(OR(AE32=99,AE32&gt;=50),"Moderado","Débil"))</f>
        <v>Fuerte</v>
      </c>
      <c r="AG32" s="90" t="s">
        <v>150</v>
      </c>
      <c r="AH32" s="90" t="s">
        <v>152</v>
      </c>
      <c r="AI32" s="90" t="str">
        <f>VLOOKUP(IF(DE32=0,DE32+1,DE32),[9]Validacion!$J$15:$K$19,2,FALSE)</f>
        <v>Rara Vez</v>
      </c>
      <c r="AJ32" s="90" t="str">
        <f>VLOOKUP(IF(DG32=0,DG32+1,DG32),[9]Validacion!$J$23:$K$27,2,FALSE)</f>
        <v>Mayor</v>
      </c>
      <c r="AK32" s="90" t="str">
        <f>INDEX([9]Validacion!$C$15:$G$19,IF(DE32=0,DE32+1,'Mapa de Riesgos'!DE32:DE32),IF(DG32=0,DG32+1,'Mapa de Riesgos'!DG32:DG32))</f>
        <v>Alta</v>
      </c>
      <c r="AL32" s="90" t="s">
        <v>226</v>
      </c>
      <c r="AM32" s="85" t="s">
        <v>400</v>
      </c>
      <c r="AN32" s="85" t="s">
        <v>377</v>
      </c>
      <c r="AO32" s="85" t="s">
        <v>52</v>
      </c>
      <c r="AP32" s="84">
        <v>43467</v>
      </c>
      <c r="AQ32" s="84">
        <v>43830</v>
      </c>
      <c r="AR32" s="93" t="s">
        <v>401</v>
      </c>
      <c r="AS32" s="93"/>
      <c r="AT32" s="93"/>
      <c r="AU32" s="93"/>
      <c r="AV32" s="93"/>
      <c r="AW32" s="115"/>
      <c r="AX32" s="86"/>
      <c r="AY32" s="94"/>
      <c r="AZ32" s="94"/>
      <c r="BA32" s="94"/>
      <c r="BB32" s="116"/>
      <c r="BC32" s="116"/>
      <c r="BD32" s="116"/>
      <c r="BE32" s="116"/>
      <c r="BF32" s="117"/>
      <c r="BG32" s="118"/>
      <c r="BH32" s="136"/>
      <c r="BI32" s="136"/>
      <c r="BJ32" s="137"/>
      <c r="BK32" s="116"/>
      <c r="BL32" s="116"/>
      <c r="BM32" s="116"/>
      <c r="BN32" s="116"/>
      <c r="BO32" s="117"/>
      <c r="BP32" s="118"/>
      <c r="BQ32" s="136"/>
      <c r="BR32" s="136"/>
      <c r="BS32" s="97"/>
      <c r="BT32" s="119"/>
      <c r="BU32" s="119"/>
      <c r="BV32" s="119"/>
      <c r="BW32" s="119"/>
      <c r="BX32" s="119"/>
      <c r="BY32" s="119"/>
      <c r="BZ32" s="119"/>
      <c r="CA32" s="119"/>
      <c r="CB32" s="119"/>
      <c r="CC32" s="93"/>
      <c r="CD32" s="93"/>
      <c r="CE32" s="93"/>
      <c r="CF32" s="93"/>
      <c r="CG32" s="93"/>
      <c r="CH32" s="93"/>
      <c r="CI32" s="93"/>
      <c r="CJ32" s="93"/>
      <c r="CK32" s="93"/>
      <c r="CM32" s="138"/>
      <c r="CY32" s="94">
        <f>VLOOKUP(N32,[9]Validacion!$I$15:$M$19,2,FALSE)</f>
        <v>2</v>
      </c>
      <c r="CZ32" s="94">
        <f>VLOOKUP(O32,[9]Validacion!$I$23:$J$27,2,FALSE)</f>
        <v>4</v>
      </c>
      <c r="DD32" s="94">
        <f>VLOOKUP($N32,[9]Validacion!$I$15:$M$19,2,FALSE)</f>
        <v>2</v>
      </c>
      <c r="DE32" s="94">
        <f>IF(AF32="Fuerte",DD32-2,IF(AND(AF32="Moderado",AG32="Directamente",AH32="Directamente"),DD32-1,IF(AND(AF32="Moderado",AG32="No Disminuye",AH32="Directamente"),DD32,IF(AND(AF32="Moderado",AG32="Directamente",AH32="No Disminuye"),DD32-1,DD32))))</f>
        <v>0</v>
      </c>
      <c r="DF32" s="94">
        <f>VLOOKUP($O32,[9]Validacion!$I$23:$J$27,2,FALSE)</f>
        <v>4</v>
      </c>
      <c r="DG32" s="100">
        <f>IF(AF32="Fuerte",DF32,IF(AND(AF32="Moderado",AG32="Directamente",AH32="Directamente"),DF32-1,IF(AND(AF32="Moderado",AG32="No Disminuye",AH32="Directamente"),DF32-1,IF(AND(AF32="Moderado",AG32="Directamente",AH32="No Disminuye"),DF32,DF32))))</f>
        <v>4</v>
      </c>
    </row>
    <row r="33" spans="1:111" ht="118.55" customHeight="1" x14ac:dyDescent="0.25">
      <c r="A33" s="504" t="s">
        <v>25</v>
      </c>
      <c r="B33" s="504" t="s">
        <v>27</v>
      </c>
      <c r="C33" s="504" t="s">
        <v>27</v>
      </c>
      <c r="D33" s="548" t="s">
        <v>402</v>
      </c>
      <c r="E33" s="504" t="s">
        <v>403</v>
      </c>
      <c r="F33" s="547" t="s">
        <v>404</v>
      </c>
      <c r="L33" s="504" t="s">
        <v>405</v>
      </c>
      <c r="M33" s="504" t="s">
        <v>406</v>
      </c>
      <c r="N33" s="519" t="s">
        <v>10</v>
      </c>
      <c r="O33" s="519" t="s">
        <v>14</v>
      </c>
      <c r="P33" s="519" t="str">
        <f>INDEX([9]Validacion!$C$15:$G$19,'Mapa de Riesgos'!CY33:CY34,'Mapa de Riesgos'!CZ33:CZ34)</f>
        <v>Alta</v>
      </c>
      <c r="Q33" s="93" t="s">
        <v>407</v>
      </c>
      <c r="R33" s="90" t="s">
        <v>158</v>
      </c>
      <c r="S33" s="90" t="s">
        <v>58</v>
      </c>
      <c r="T33" s="90" t="s">
        <v>59</v>
      </c>
      <c r="U33" s="90" t="s">
        <v>60</v>
      </c>
      <c r="V33" s="90" t="s">
        <v>61</v>
      </c>
      <c r="W33" s="90" t="s">
        <v>62</v>
      </c>
      <c r="X33" s="90" t="s">
        <v>75</v>
      </c>
      <c r="Y33" s="90" t="s">
        <v>63</v>
      </c>
      <c r="Z33" s="90">
        <f t="shared" si="0"/>
        <v>100</v>
      </c>
      <c r="AA33" s="90" t="str">
        <f t="shared" si="6"/>
        <v>Fuerte</v>
      </c>
      <c r="AB33" s="90" t="s">
        <v>141</v>
      </c>
      <c r="AC33" s="21">
        <f t="shared" si="2"/>
        <v>200</v>
      </c>
      <c r="AD33" s="114" t="str">
        <f t="shared" si="3"/>
        <v>Fuerte</v>
      </c>
      <c r="AE33" s="519">
        <f>(IF(AD33="Fuerte",100,IF(AD33="Moderado",50,0))+IF(AD34="Fuerte",100,IF(AD34="Moderado",50,0)))/2</f>
        <v>100</v>
      </c>
      <c r="AF33" s="519" t="str">
        <f>IF(AE33=100,"Fuerte",IF(OR(AE33=99,AE33&gt;=50),"Moderado","Débil"))</f>
        <v>Fuerte</v>
      </c>
      <c r="AG33" s="519" t="s">
        <v>150</v>
      </c>
      <c r="AH33" s="519" t="s">
        <v>152</v>
      </c>
      <c r="AI33" s="519" t="str">
        <f>VLOOKUP(IF(DE33=0,DE33+1,DE33),[9]Validacion!$J$15:$K$19,2,FALSE)</f>
        <v>Rara Vez</v>
      </c>
      <c r="AJ33" s="519" t="str">
        <f>VLOOKUP(IF(DG33=0,DG33+1,DG33),[9]Validacion!$J$23:$K$27,2,FALSE)</f>
        <v>Mayor</v>
      </c>
      <c r="AK33" s="519" t="str">
        <f>INDEX([9]Validacion!$C$15:$G$19,IF(DE33=0,DE33+1,'Mapa de Riesgos'!DE33:DE34),IF(DG33=0,DG33+1,'Mapa de Riesgos'!DG33:DG34))</f>
        <v>Alta</v>
      </c>
      <c r="AL33" s="519" t="s">
        <v>226</v>
      </c>
      <c r="AM33" s="93" t="s">
        <v>408</v>
      </c>
      <c r="AN33" s="93" t="s">
        <v>409</v>
      </c>
      <c r="AO33" s="93" t="s">
        <v>25</v>
      </c>
      <c r="AP33" s="84">
        <v>43467</v>
      </c>
      <c r="AQ33" s="84">
        <v>43830</v>
      </c>
      <c r="AR33" s="93" t="s">
        <v>352</v>
      </c>
      <c r="AS33" s="550"/>
      <c r="AT33" s="550"/>
      <c r="AU33" s="93"/>
      <c r="AV33" s="93"/>
      <c r="AW33" s="139"/>
      <c r="AX33" s="86"/>
      <c r="AY33" s="513"/>
      <c r="AZ33" s="94"/>
      <c r="BA33" s="513"/>
      <c r="BB33" s="91"/>
      <c r="BC33" s="91"/>
      <c r="BD33" s="119"/>
      <c r="BE33" s="119"/>
      <c r="BF33" s="119"/>
      <c r="BG33" s="119"/>
      <c r="BH33" s="119"/>
      <c r="BI33" s="119"/>
      <c r="BJ33" s="119"/>
      <c r="BK33" s="119"/>
      <c r="BL33" s="119"/>
      <c r="BM33" s="119"/>
      <c r="BN33" s="119"/>
      <c r="BO33" s="119"/>
      <c r="BP33" s="119"/>
      <c r="BQ33" s="119"/>
      <c r="BR33" s="119"/>
      <c r="BS33" s="119"/>
      <c r="BT33" s="119"/>
      <c r="BU33" s="119"/>
      <c r="BV33" s="119"/>
      <c r="BW33" s="119"/>
      <c r="BX33" s="119"/>
      <c r="BY33" s="119"/>
      <c r="BZ33" s="119"/>
      <c r="CA33" s="119"/>
      <c r="CB33" s="119"/>
      <c r="CC33" s="93"/>
      <c r="CD33" s="93"/>
      <c r="CE33" s="93"/>
      <c r="CF33" s="93"/>
      <c r="CG33" s="93"/>
      <c r="CH33" s="93"/>
      <c r="CI33" s="93"/>
      <c r="CJ33" s="93"/>
      <c r="CK33" s="93"/>
      <c r="CY33" s="513">
        <f>VLOOKUP(N33,[9]Validacion!$I$15:$M$19,2,FALSE)</f>
        <v>2</v>
      </c>
      <c r="CZ33" s="513">
        <f>VLOOKUP(O33,[9]Validacion!$I$23:$J$27,2,FALSE)</f>
        <v>4</v>
      </c>
      <c r="DD33" s="513">
        <f>VLOOKUP($N33,[9]Validacion!$I$15:$M$19,2,FALSE)</f>
        <v>2</v>
      </c>
      <c r="DE33" s="513">
        <f>IF(AF33="Fuerte",DD33-2,IF(AND(AF33="Moderado",AG33="Directamente",AH33="Directamente"),DD33-1,IF(AND(AF33="Moderado",AG33="No Disminuye",AH33="Directamente"),DD33,IF(AND(AF33="Moderado",AG33="Directamente",AH33="No Disminuye"),DD33-1,DD33))))</f>
        <v>0</v>
      </c>
      <c r="DF33" s="513">
        <f>VLOOKUP($O33,[9]Validacion!$I$23:$J$27,2,FALSE)</f>
        <v>4</v>
      </c>
      <c r="DG33" s="522">
        <f>IF(AF33="Fuerte",DF33,IF(AND(AF33="Moderado",AG33="Directamente",AH33="Directamente"),DF33-1,IF(AND(AF33="Moderado",AG33="No Disminuye",AH33="Directamente"),DF33-1,IF(AND(AF33="Moderado",AG33="Directamente",AH33="No Disminuye"),DF33,DF33))))</f>
        <v>4</v>
      </c>
    </row>
    <row r="34" spans="1:111" ht="102.25" customHeight="1" x14ac:dyDescent="0.25">
      <c r="A34" s="504"/>
      <c r="B34" s="504"/>
      <c r="C34" s="504"/>
      <c r="D34" s="548"/>
      <c r="E34" s="504"/>
      <c r="F34" s="547"/>
      <c r="L34" s="504"/>
      <c r="M34" s="504"/>
      <c r="N34" s="519"/>
      <c r="O34" s="519"/>
      <c r="P34" s="519"/>
      <c r="Q34" s="93" t="s">
        <v>410</v>
      </c>
      <c r="R34" s="90" t="s">
        <v>158</v>
      </c>
      <c r="S34" s="90" t="s">
        <v>58</v>
      </c>
      <c r="T34" s="90" t="s">
        <v>59</v>
      </c>
      <c r="U34" s="90" t="s">
        <v>60</v>
      </c>
      <c r="V34" s="90" t="s">
        <v>61</v>
      </c>
      <c r="W34" s="90" t="s">
        <v>62</v>
      </c>
      <c r="X34" s="90" t="s">
        <v>75</v>
      </c>
      <c r="Y34" s="90" t="s">
        <v>63</v>
      </c>
      <c r="Z34" s="90">
        <f t="shared" si="0"/>
        <v>100</v>
      </c>
      <c r="AA34" s="90" t="str">
        <f t="shared" si="6"/>
        <v>Fuerte</v>
      </c>
      <c r="AB34" s="90" t="s">
        <v>141</v>
      </c>
      <c r="AC34" s="21">
        <f t="shared" si="2"/>
        <v>200</v>
      </c>
      <c r="AD34" s="114" t="str">
        <f t="shared" si="3"/>
        <v>Fuerte</v>
      </c>
      <c r="AE34" s="519"/>
      <c r="AF34" s="519"/>
      <c r="AG34" s="519"/>
      <c r="AH34" s="519"/>
      <c r="AI34" s="519"/>
      <c r="AJ34" s="519"/>
      <c r="AK34" s="519"/>
      <c r="AL34" s="519"/>
      <c r="AM34" s="93" t="s">
        <v>411</v>
      </c>
      <c r="AN34" s="93" t="s">
        <v>412</v>
      </c>
      <c r="AO34" s="93" t="s">
        <v>25</v>
      </c>
      <c r="AP34" s="84">
        <v>43467</v>
      </c>
      <c r="AQ34" s="84">
        <v>43830</v>
      </c>
      <c r="AR34" s="93" t="s">
        <v>413</v>
      </c>
      <c r="AS34" s="551"/>
      <c r="AT34" s="551"/>
      <c r="AU34" s="93"/>
      <c r="AV34" s="93"/>
      <c r="AW34" s="140"/>
      <c r="AX34" s="86"/>
      <c r="AY34" s="515"/>
      <c r="AZ34" s="96"/>
      <c r="BA34" s="515"/>
      <c r="BB34" s="92"/>
      <c r="BC34" s="92"/>
      <c r="BD34" s="119"/>
      <c r="BE34" s="119"/>
      <c r="BF34" s="119"/>
      <c r="BG34" s="119"/>
      <c r="BH34" s="119"/>
      <c r="BI34" s="119"/>
      <c r="BJ34" s="119"/>
      <c r="BK34" s="119"/>
      <c r="BL34" s="119"/>
      <c r="BM34" s="119"/>
      <c r="BN34" s="119"/>
      <c r="BO34" s="119"/>
      <c r="BP34" s="119"/>
      <c r="BQ34" s="119"/>
      <c r="BR34" s="119"/>
      <c r="BS34" s="119"/>
      <c r="BT34" s="119"/>
      <c r="BU34" s="119"/>
      <c r="BV34" s="119"/>
      <c r="BW34" s="119"/>
      <c r="BX34" s="119"/>
      <c r="BY34" s="119"/>
      <c r="BZ34" s="119"/>
      <c r="CA34" s="119"/>
      <c r="CB34" s="119"/>
      <c r="CC34" s="93"/>
      <c r="CD34" s="93"/>
      <c r="CE34" s="93"/>
      <c r="CF34" s="93"/>
      <c r="CG34" s="93"/>
      <c r="CH34" s="93"/>
      <c r="CI34" s="93"/>
      <c r="CJ34" s="93"/>
      <c r="CK34" s="93"/>
      <c r="CY34" s="515"/>
      <c r="CZ34" s="515"/>
      <c r="DD34" s="515"/>
      <c r="DE34" s="515"/>
      <c r="DF34" s="515"/>
      <c r="DG34" s="522"/>
    </row>
    <row r="35" spans="1:111" ht="134.5" customHeight="1" x14ac:dyDescent="0.25">
      <c r="A35" s="504" t="s">
        <v>25</v>
      </c>
      <c r="B35" s="504" t="s">
        <v>27</v>
      </c>
      <c r="C35" s="504" t="s">
        <v>27</v>
      </c>
      <c r="D35" s="549" t="s">
        <v>213</v>
      </c>
      <c r="E35" s="504" t="s">
        <v>414</v>
      </c>
      <c r="F35" s="547" t="s">
        <v>415</v>
      </c>
      <c r="L35" s="547" t="s">
        <v>416</v>
      </c>
      <c r="M35" s="547" t="s">
        <v>417</v>
      </c>
      <c r="N35" s="519" t="s">
        <v>10</v>
      </c>
      <c r="O35" s="519" t="s">
        <v>14</v>
      </c>
      <c r="P35" s="519" t="str">
        <f>INDEX([9]Validacion!$C$15:$G$19,'Mapa de Riesgos'!CY35:CY36,'Mapa de Riesgos'!CZ35:CZ36)</f>
        <v>Alta</v>
      </c>
      <c r="Q35" s="93" t="s">
        <v>418</v>
      </c>
      <c r="R35" s="90" t="s">
        <v>158</v>
      </c>
      <c r="S35" s="90" t="s">
        <v>58</v>
      </c>
      <c r="T35" s="90" t="s">
        <v>59</v>
      </c>
      <c r="U35" s="90" t="s">
        <v>60</v>
      </c>
      <c r="V35" s="90" t="s">
        <v>61</v>
      </c>
      <c r="W35" s="90" t="s">
        <v>62</v>
      </c>
      <c r="X35" s="90" t="s">
        <v>75</v>
      </c>
      <c r="Y35" s="90" t="s">
        <v>63</v>
      </c>
      <c r="Z35" s="90">
        <f>IF(S35="Asignado",15,0)+IF(T35="Adecuado",15,0)+IF(U35="Oportuna",15,0)+IF(V35="Prevenir",15,IF(V35="Detectar",10,0))+IF(W35="Confiable",15,0)+IF(X35="Se investigan y resuelven oportunamente",15,0)+IF(Y35="Completa",10,IF(Y35="Incompleta",5,0))</f>
        <v>100</v>
      </c>
      <c r="AA35" s="90" t="str">
        <f t="shared" si="6"/>
        <v>Fuerte</v>
      </c>
      <c r="AB35" s="90" t="s">
        <v>141</v>
      </c>
      <c r="AC35" s="21">
        <f>IF(AA35="Fuerte",100,IF(AA35="Moderado",50,0))+IF(AB35="Fuerte",100,IF(AB35="Moderado",50,0))</f>
        <v>200</v>
      </c>
      <c r="AD35" s="114" t="str">
        <f>IF(AND(AA35="Moderado",AB35="Moderado",AC35=100),"Moderado",IF(AC35=200,"Fuerte",IF(OR(AC35=150,),"Moderado","Débil")))</f>
        <v>Fuerte</v>
      </c>
      <c r="AE35" s="519">
        <f>(IF(AD35="Fuerte",100,IF(AD35="Moderado",50,0))+IF(AD36="Fuerte",100,IF(AD36="Moderado",50,0)))/2</f>
        <v>100</v>
      </c>
      <c r="AF35" s="519" t="str">
        <f>IF(AE35=100,"Fuerte",IF(OR(AE35=99,AE35&gt;=50),"Moderado","Débil"))</f>
        <v>Fuerte</v>
      </c>
      <c r="AG35" s="519" t="s">
        <v>150</v>
      </c>
      <c r="AH35" s="519" t="s">
        <v>152</v>
      </c>
      <c r="AI35" s="519" t="str">
        <f>VLOOKUP(IF(DE35=0,DE35+1,DE35),[9]Validacion!$J$15:$K$19,2,FALSE)</f>
        <v>Rara Vez</v>
      </c>
      <c r="AJ35" s="519" t="str">
        <f>VLOOKUP(IF(DG35=0,DG35+1,DG35),[9]Validacion!$J$23:$K$27,2,FALSE)</f>
        <v>Mayor</v>
      </c>
      <c r="AK35" s="519" t="str">
        <f>INDEX([9]Validacion!$C$15:$G$19,IF(DE35=0,DE35+1,'Mapa de Riesgos'!DE35:DE36),IF(DG35=0,DG35+1,'Mapa de Riesgos'!DG35:DG36))</f>
        <v>Alta</v>
      </c>
      <c r="AL35" s="519" t="s">
        <v>226</v>
      </c>
      <c r="AM35" s="93" t="s">
        <v>419</v>
      </c>
      <c r="AN35" s="93" t="s">
        <v>324</v>
      </c>
      <c r="AO35" s="93" t="s">
        <v>25</v>
      </c>
      <c r="AP35" s="84">
        <v>43467</v>
      </c>
      <c r="AQ35" s="84">
        <v>43830</v>
      </c>
      <c r="AR35" s="93" t="s">
        <v>420</v>
      </c>
      <c r="AS35" s="550"/>
      <c r="AT35" s="550"/>
      <c r="AU35" s="93"/>
      <c r="AV35" s="93"/>
      <c r="AW35" s="90"/>
      <c r="AX35" s="86"/>
      <c r="AY35" s="513"/>
      <c r="AZ35" s="94"/>
      <c r="BA35" s="513"/>
      <c r="BB35" s="550"/>
      <c r="BC35" s="550"/>
      <c r="BD35" s="93"/>
      <c r="BE35" s="90"/>
      <c r="BF35" s="90"/>
      <c r="BG35" s="86"/>
      <c r="BH35" s="513"/>
      <c r="BI35" s="513"/>
      <c r="BJ35" s="510"/>
      <c r="BK35" s="550"/>
      <c r="BL35" s="550"/>
      <c r="BM35" s="93"/>
      <c r="BN35" s="90"/>
      <c r="BO35" s="90"/>
      <c r="BP35" s="86"/>
      <c r="BQ35" s="513"/>
      <c r="BR35" s="513"/>
      <c r="BS35" s="513"/>
      <c r="BT35" s="119"/>
      <c r="BU35" s="119"/>
      <c r="BV35" s="119"/>
      <c r="BW35" s="119"/>
      <c r="BX35" s="119"/>
      <c r="BY35" s="119"/>
      <c r="BZ35" s="119"/>
      <c r="CA35" s="119"/>
      <c r="CB35" s="119"/>
      <c r="CC35" s="93"/>
      <c r="CD35" s="93"/>
      <c r="CE35" s="93"/>
      <c r="CF35" s="93"/>
      <c r="CG35" s="93"/>
      <c r="CH35" s="93"/>
      <c r="CI35" s="93"/>
      <c r="CJ35" s="93"/>
      <c r="CK35" s="93"/>
      <c r="CY35" s="513">
        <f>VLOOKUP(N35,[9]Validacion!$I$15:$M$19,2,FALSE)</f>
        <v>2</v>
      </c>
      <c r="CZ35" s="513">
        <f>VLOOKUP(O35,[9]Validacion!$I$23:$J$27,2,FALSE)</f>
        <v>4</v>
      </c>
      <c r="DD35" s="513">
        <f>VLOOKUP($N35,[9]Validacion!$I$15:$M$19,2,FALSE)</f>
        <v>2</v>
      </c>
      <c r="DE35" s="513">
        <f>IF(AF35="Fuerte",DD35-2,IF(AND(AF35="Moderado",AG35="Directamente",AH35="Directamente"),DD35-1,IF(AND(AF35="Moderado",AG35="No Disminuye",AH35="Directamente"),DD35,IF(AND(AF35="Moderado",AG35="Directamente",AH35="No Disminuye"),DD35-1,DD35))))</f>
        <v>0</v>
      </c>
      <c r="DF35" s="513">
        <f>VLOOKUP($O35,[9]Validacion!$I$23:$J$27,2,FALSE)</f>
        <v>4</v>
      </c>
      <c r="DG35" s="522">
        <f>IF(AF35="Fuerte",DF35,IF(AND(AF35="Moderado",AG35="Directamente",AH35="Directamente"),DF35-1,IF(AND(AF35="Moderado",AG35="No Disminuye",AH35="Directamente"),DF35-1,IF(AND(AF35="Moderado",AG35="Directamente",AH35="No Disminuye"),DF35,DF35))))</f>
        <v>4</v>
      </c>
    </row>
    <row r="36" spans="1:111" ht="99" customHeight="1" x14ac:dyDescent="0.25">
      <c r="A36" s="504"/>
      <c r="B36" s="504"/>
      <c r="C36" s="504"/>
      <c r="D36" s="549"/>
      <c r="E36" s="504"/>
      <c r="F36" s="547"/>
      <c r="L36" s="547"/>
      <c r="M36" s="547"/>
      <c r="N36" s="519"/>
      <c r="O36" s="519"/>
      <c r="P36" s="519"/>
      <c r="Q36" s="93" t="s">
        <v>421</v>
      </c>
      <c r="R36" s="90" t="s">
        <v>158</v>
      </c>
      <c r="S36" s="90" t="s">
        <v>58</v>
      </c>
      <c r="T36" s="90" t="s">
        <v>59</v>
      </c>
      <c r="U36" s="90" t="s">
        <v>60</v>
      </c>
      <c r="V36" s="90" t="s">
        <v>61</v>
      </c>
      <c r="W36" s="90" t="s">
        <v>62</v>
      </c>
      <c r="X36" s="90" t="s">
        <v>75</v>
      </c>
      <c r="Y36" s="90" t="s">
        <v>63</v>
      </c>
      <c r="Z36" s="90">
        <f>IF(S36="Asignado",15,0)+IF(T36="Adecuado",15,0)+IF(U36="Oportuna",15,0)+IF(V36="Prevenir",15,IF(V36="Detectar",10,0))+IF(W36="Confiable",15,0)+IF(X36="Se investigan y resuelven oportunamente",15,0)+IF(Y36="Completa",10,IF(Y36="Incompleta",5,0))</f>
        <v>100</v>
      </c>
      <c r="AA36" s="90" t="str">
        <f t="shared" si="6"/>
        <v>Fuerte</v>
      </c>
      <c r="AB36" s="90" t="s">
        <v>141</v>
      </c>
      <c r="AC36" s="21">
        <f>IF(AA36="Fuerte",100,IF(AA36="Moderado",50,0))+IF(AB36="Fuerte",100,IF(AB36="Moderado",50,0))</f>
        <v>200</v>
      </c>
      <c r="AD36" s="114" t="str">
        <f>IF(AND(AA36="Moderado",AB36="Moderado",AC36=100),"Moderado",IF(AC36=200,"Fuerte",IF(OR(AC36=150,),"Moderado","Débil")))</f>
        <v>Fuerte</v>
      </c>
      <c r="AE36" s="519"/>
      <c r="AF36" s="519"/>
      <c r="AG36" s="519"/>
      <c r="AH36" s="519"/>
      <c r="AI36" s="519"/>
      <c r="AJ36" s="519"/>
      <c r="AK36" s="519"/>
      <c r="AL36" s="519"/>
      <c r="AM36" s="93" t="s">
        <v>422</v>
      </c>
      <c r="AN36" s="93" t="s">
        <v>423</v>
      </c>
      <c r="AO36" s="93" t="s">
        <v>25</v>
      </c>
      <c r="AP36" s="84">
        <v>43467</v>
      </c>
      <c r="AQ36" s="84">
        <v>43830</v>
      </c>
      <c r="AR36" s="93" t="s">
        <v>424</v>
      </c>
      <c r="AS36" s="551"/>
      <c r="AT36" s="551"/>
      <c r="AU36" s="93"/>
      <c r="AV36" s="93"/>
      <c r="AW36" s="115"/>
      <c r="AX36" s="86"/>
      <c r="AY36" s="515"/>
      <c r="AZ36" s="96"/>
      <c r="BA36" s="515"/>
      <c r="BB36" s="551"/>
      <c r="BC36" s="551"/>
      <c r="BD36" s="93"/>
      <c r="BE36" s="93"/>
      <c r="BF36" s="115"/>
      <c r="BG36" s="86"/>
      <c r="BH36" s="515"/>
      <c r="BI36" s="515"/>
      <c r="BJ36" s="512"/>
      <c r="BK36" s="551"/>
      <c r="BL36" s="551"/>
      <c r="BM36" s="93"/>
      <c r="BN36" s="93"/>
      <c r="BO36" s="115"/>
      <c r="BP36" s="86"/>
      <c r="BQ36" s="515"/>
      <c r="BR36" s="515"/>
      <c r="BS36" s="515"/>
      <c r="BT36" s="119"/>
      <c r="BU36" s="119"/>
      <c r="BV36" s="119"/>
      <c r="BW36" s="119"/>
      <c r="BX36" s="119"/>
      <c r="BY36" s="119"/>
      <c r="BZ36" s="119"/>
      <c r="CA36" s="119"/>
      <c r="CB36" s="119"/>
      <c r="CC36" s="93"/>
      <c r="CD36" s="93"/>
      <c r="CE36" s="93"/>
      <c r="CF36" s="93"/>
      <c r="CG36" s="93"/>
      <c r="CH36" s="93"/>
      <c r="CI36" s="93"/>
      <c r="CJ36" s="93"/>
      <c r="CK36" s="93"/>
      <c r="CY36" s="515"/>
      <c r="CZ36" s="515"/>
      <c r="DD36" s="515"/>
      <c r="DE36" s="515"/>
      <c r="DF36" s="515"/>
      <c r="DG36" s="522"/>
    </row>
    <row r="37" spans="1:111" ht="99" customHeight="1" x14ac:dyDescent="0.25">
      <c r="A37" s="504" t="s">
        <v>24</v>
      </c>
      <c r="B37" s="504" t="s">
        <v>27</v>
      </c>
      <c r="C37" s="504" t="s">
        <v>27</v>
      </c>
      <c r="D37" s="552" t="s">
        <v>202</v>
      </c>
      <c r="E37" s="504" t="s">
        <v>425</v>
      </c>
      <c r="F37" s="504" t="s">
        <v>426</v>
      </c>
      <c r="L37" s="504" t="s">
        <v>427</v>
      </c>
      <c r="M37" s="504" t="s">
        <v>428</v>
      </c>
      <c r="N37" s="519" t="s">
        <v>10</v>
      </c>
      <c r="O37" s="519" t="s">
        <v>14</v>
      </c>
      <c r="P37" s="519" t="str">
        <f>INDEX([9]Validacion!$C$15:$G$19,'Mapa de Riesgos'!CY37:CY40,'Mapa de Riesgos'!CZ37:CZ40)</f>
        <v>Alta</v>
      </c>
      <c r="Q37" s="93" t="s">
        <v>429</v>
      </c>
      <c r="R37" s="90" t="s">
        <v>158</v>
      </c>
      <c r="S37" s="106" t="s">
        <v>58</v>
      </c>
      <c r="T37" s="90" t="s">
        <v>59</v>
      </c>
      <c r="U37" s="90" t="s">
        <v>60</v>
      </c>
      <c r="V37" s="90" t="s">
        <v>61</v>
      </c>
      <c r="W37" s="90" t="s">
        <v>62</v>
      </c>
      <c r="X37" s="90" t="s">
        <v>75</v>
      </c>
      <c r="Y37" s="90" t="s">
        <v>63</v>
      </c>
      <c r="Z37" s="90">
        <f t="shared" si="0"/>
        <v>100</v>
      </c>
      <c r="AA37" s="90" t="str">
        <f t="shared" si="6"/>
        <v>Fuerte</v>
      </c>
      <c r="AB37" s="90" t="s">
        <v>141</v>
      </c>
      <c r="AC37" s="21">
        <f t="shared" si="2"/>
        <v>200</v>
      </c>
      <c r="AD37" s="114" t="str">
        <f t="shared" si="3"/>
        <v>Fuerte</v>
      </c>
      <c r="AE37" s="521">
        <f>(IF(AD37="Fuerte",100,IF(AD37="Moderado",50,0))+IF(AD38="Fuerte",100,IF(AD38="Moderado",50,0))+IF(AD39="Fuerte",100,IF(AD39="Moderado",50,0))+IF(AD40="Fuerte",100,IF(AD40="Moderado",50,0)))/4</f>
        <v>100</v>
      </c>
      <c r="AF37" s="519" t="str">
        <f>IF(AE37=100,"Fuerte",IF(OR(AE37=99,AE37&gt;=50),"Moderado","Débil"))</f>
        <v>Fuerte</v>
      </c>
      <c r="AG37" s="519" t="s">
        <v>150</v>
      </c>
      <c r="AH37" s="519" t="s">
        <v>152</v>
      </c>
      <c r="AI37" s="519" t="str">
        <f>VLOOKUP(IF(DE37=0,DE37+1,DE37),[9]Validacion!$J$15:$K$19,2,FALSE)</f>
        <v>Rara Vez</v>
      </c>
      <c r="AJ37" s="519" t="str">
        <f>VLOOKUP(IF(DG37=0,DG37+1,DG37),[9]Validacion!$J$23:$K$27,2,FALSE)</f>
        <v>Mayor</v>
      </c>
      <c r="AK37" s="519" t="str">
        <f>INDEX([9]Validacion!$C$15:$G$19,IF(DE37=0,DE37+1,'Mapa de Riesgos'!DE37:DE40),IF(DG37=0,DG37+1,'Mapa de Riesgos'!DG37:DG40))</f>
        <v>Alta</v>
      </c>
      <c r="AL37" s="519" t="s">
        <v>226</v>
      </c>
      <c r="AM37" s="93" t="s">
        <v>430</v>
      </c>
      <c r="AN37" s="93" t="s">
        <v>431</v>
      </c>
      <c r="AO37" s="93" t="s">
        <v>432</v>
      </c>
      <c r="AP37" s="84">
        <v>43467</v>
      </c>
      <c r="AQ37" s="84">
        <v>43830</v>
      </c>
      <c r="AR37" s="93" t="s">
        <v>433</v>
      </c>
      <c r="AS37" s="141"/>
      <c r="AT37" s="141"/>
      <c r="AU37" s="93"/>
      <c r="AV37" s="85"/>
      <c r="AW37" s="121"/>
      <c r="AX37" s="86"/>
      <c r="AY37" s="513"/>
      <c r="AZ37" s="94"/>
      <c r="BA37" s="513"/>
      <c r="BB37" s="141"/>
      <c r="BC37" s="141"/>
      <c r="BD37" s="93"/>
      <c r="BE37" s="85"/>
      <c r="BF37" s="121"/>
      <c r="BG37" s="86"/>
      <c r="BH37" s="513"/>
      <c r="BI37" s="513"/>
      <c r="BJ37" s="141" t="s">
        <v>434</v>
      </c>
      <c r="BK37" s="141"/>
      <c r="BL37" s="141"/>
      <c r="BM37" s="93"/>
      <c r="BN37" s="85"/>
      <c r="BO37" s="121"/>
      <c r="BP37" s="86"/>
      <c r="BQ37" s="513"/>
      <c r="BR37" s="513"/>
      <c r="BS37" s="141"/>
      <c r="BT37" s="141"/>
      <c r="BU37" s="93"/>
      <c r="BV37" s="85"/>
      <c r="BW37" s="121"/>
      <c r="BX37" s="86"/>
      <c r="BY37" s="513"/>
      <c r="BZ37" s="513"/>
      <c r="CA37" s="119"/>
      <c r="CB37" s="119"/>
      <c r="CC37" s="93"/>
      <c r="CD37" s="93"/>
      <c r="CE37" s="93"/>
      <c r="CF37" s="93"/>
      <c r="CG37" s="93"/>
      <c r="CH37" s="93"/>
      <c r="CI37" s="93"/>
      <c r="CJ37" s="93"/>
      <c r="CK37" s="93"/>
      <c r="CY37" s="513">
        <f>VLOOKUP(N37,[9]Validacion!$I$15:$M$19,2,FALSE)</f>
        <v>2</v>
      </c>
      <c r="CZ37" s="513">
        <f>VLOOKUP(O37,[9]Validacion!$I$23:$J$27,2,FALSE)</f>
        <v>4</v>
      </c>
      <c r="DD37" s="513">
        <f>VLOOKUP($N37,[9]Validacion!$I$15:$M$19,2,FALSE)</f>
        <v>2</v>
      </c>
      <c r="DE37" s="513">
        <f>IF(AF37="Fuerte",DD37-2,IF(AND(AF37="Moderado",AG37="Directamente",AH37="Directamente"),DD37-1,IF(AND(AF37="Moderado",AG37="No Disminuye",AH37="Directamente"),DD37,IF(AND(AF37="Moderado",AG37="Directamente",AH37="No Disminuye"),DD37-1,DD37))))</f>
        <v>0</v>
      </c>
      <c r="DF37" s="513">
        <f>VLOOKUP($O37,[9]Validacion!$I$23:$J$27,2,FALSE)</f>
        <v>4</v>
      </c>
      <c r="DG37" s="522">
        <f>IF(AF37="Fuerte",DF37,IF(AND(AF37="Moderado",AG37="Directamente",AH37="Directamente"),DF37-1,IF(AND(AF37="Moderado",AG37="No Disminuye",AH37="Directamente"),DF37-1,IF(AND(AF37="Moderado",AG37="Directamente",AH37="No Disminuye"),DF37,DF37))))</f>
        <v>4</v>
      </c>
    </row>
    <row r="38" spans="1:111" ht="107.5" customHeight="1" x14ac:dyDescent="0.25">
      <c r="A38" s="504"/>
      <c r="B38" s="504"/>
      <c r="C38" s="504"/>
      <c r="D38" s="552"/>
      <c r="E38" s="504"/>
      <c r="F38" s="504"/>
      <c r="L38" s="504"/>
      <c r="M38" s="504"/>
      <c r="N38" s="519"/>
      <c r="O38" s="519"/>
      <c r="P38" s="519"/>
      <c r="Q38" s="93" t="s">
        <v>435</v>
      </c>
      <c r="R38" s="90" t="s">
        <v>158</v>
      </c>
      <c r="S38" s="106" t="s">
        <v>58</v>
      </c>
      <c r="T38" s="90" t="s">
        <v>59</v>
      </c>
      <c r="U38" s="90" t="s">
        <v>60</v>
      </c>
      <c r="V38" s="90" t="s">
        <v>61</v>
      </c>
      <c r="W38" s="90" t="s">
        <v>62</v>
      </c>
      <c r="X38" s="90" t="s">
        <v>75</v>
      </c>
      <c r="Y38" s="90" t="s">
        <v>63</v>
      </c>
      <c r="Z38" s="90">
        <f t="shared" si="0"/>
        <v>100</v>
      </c>
      <c r="AA38" s="90" t="str">
        <f t="shared" si="6"/>
        <v>Fuerte</v>
      </c>
      <c r="AB38" s="90" t="s">
        <v>141</v>
      </c>
      <c r="AC38" s="21">
        <f t="shared" si="2"/>
        <v>200</v>
      </c>
      <c r="AD38" s="114" t="str">
        <f t="shared" si="3"/>
        <v>Fuerte</v>
      </c>
      <c r="AE38" s="521"/>
      <c r="AF38" s="519"/>
      <c r="AG38" s="519"/>
      <c r="AH38" s="519"/>
      <c r="AI38" s="519"/>
      <c r="AJ38" s="519"/>
      <c r="AK38" s="519"/>
      <c r="AL38" s="519"/>
      <c r="AM38" s="93" t="s">
        <v>436</v>
      </c>
      <c r="AN38" s="93" t="s">
        <v>437</v>
      </c>
      <c r="AO38" s="93" t="s">
        <v>432</v>
      </c>
      <c r="AP38" s="84">
        <v>43467</v>
      </c>
      <c r="AQ38" s="84">
        <v>43830</v>
      </c>
      <c r="AR38" s="93" t="s">
        <v>438</v>
      </c>
      <c r="AS38" s="141"/>
      <c r="AT38" s="141"/>
      <c r="AU38" s="516"/>
      <c r="AV38" s="507"/>
      <c r="AW38" s="553"/>
      <c r="AX38" s="529"/>
      <c r="AY38" s="514"/>
      <c r="AZ38" s="95"/>
      <c r="BA38" s="514"/>
      <c r="BB38" s="141"/>
      <c r="BC38" s="141"/>
      <c r="BD38" s="516"/>
      <c r="BE38" s="507"/>
      <c r="BF38" s="553"/>
      <c r="BG38" s="529"/>
      <c r="BH38" s="514"/>
      <c r="BI38" s="514"/>
      <c r="BJ38" s="550" t="s">
        <v>439</v>
      </c>
      <c r="BK38" s="141"/>
      <c r="BL38" s="141"/>
      <c r="BM38" s="516"/>
      <c r="BN38" s="507"/>
      <c r="BO38" s="553"/>
      <c r="BP38" s="529"/>
      <c r="BQ38" s="514"/>
      <c r="BR38" s="514"/>
      <c r="BS38" s="550"/>
      <c r="BT38" s="141"/>
      <c r="BU38" s="516"/>
      <c r="BV38" s="507"/>
      <c r="BW38" s="553"/>
      <c r="BX38" s="529"/>
      <c r="BY38" s="514"/>
      <c r="BZ38" s="514"/>
      <c r="CA38" s="119"/>
      <c r="CB38" s="119"/>
      <c r="CC38" s="93"/>
      <c r="CD38" s="93"/>
      <c r="CE38" s="93"/>
      <c r="CF38" s="93"/>
      <c r="CG38" s="93"/>
      <c r="CH38" s="93"/>
      <c r="CI38" s="93"/>
      <c r="CJ38" s="93"/>
      <c r="CK38" s="93"/>
      <c r="CY38" s="514"/>
      <c r="CZ38" s="514"/>
      <c r="DD38" s="514"/>
      <c r="DE38" s="514"/>
      <c r="DF38" s="514"/>
      <c r="DG38" s="522"/>
    </row>
    <row r="39" spans="1:111" ht="104.95" customHeight="1" x14ac:dyDescent="0.25">
      <c r="A39" s="504"/>
      <c r="B39" s="504"/>
      <c r="C39" s="504"/>
      <c r="D39" s="552"/>
      <c r="E39" s="504"/>
      <c r="F39" s="504"/>
      <c r="L39" s="504"/>
      <c r="M39" s="504"/>
      <c r="N39" s="519"/>
      <c r="O39" s="519"/>
      <c r="P39" s="519"/>
      <c r="Q39" s="93" t="s">
        <v>440</v>
      </c>
      <c r="R39" s="90" t="s">
        <v>158</v>
      </c>
      <c r="S39" s="106" t="s">
        <v>58</v>
      </c>
      <c r="T39" s="90" t="s">
        <v>59</v>
      </c>
      <c r="U39" s="90" t="s">
        <v>60</v>
      </c>
      <c r="V39" s="90" t="s">
        <v>61</v>
      </c>
      <c r="W39" s="90" t="s">
        <v>62</v>
      </c>
      <c r="X39" s="90" t="s">
        <v>75</v>
      </c>
      <c r="Y39" s="90" t="s">
        <v>63</v>
      </c>
      <c r="Z39" s="90">
        <f t="shared" si="0"/>
        <v>100</v>
      </c>
      <c r="AA39" s="90" t="str">
        <f t="shared" si="6"/>
        <v>Fuerte</v>
      </c>
      <c r="AB39" s="90" t="s">
        <v>141</v>
      </c>
      <c r="AC39" s="21">
        <f t="shared" si="2"/>
        <v>200</v>
      </c>
      <c r="AD39" s="114" t="str">
        <f t="shared" si="3"/>
        <v>Fuerte</v>
      </c>
      <c r="AE39" s="521"/>
      <c r="AF39" s="519"/>
      <c r="AG39" s="519"/>
      <c r="AH39" s="519"/>
      <c r="AI39" s="519"/>
      <c r="AJ39" s="519"/>
      <c r="AK39" s="519"/>
      <c r="AL39" s="519"/>
      <c r="AM39" s="93" t="s">
        <v>441</v>
      </c>
      <c r="AN39" s="93" t="s">
        <v>442</v>
      </c>
      <c r="AO39" s="93" t="s">
        <v>432</v>
      </c>
      <c r="AP39" s="84">
        <v>43467</v>
      </c>
      <c r="AQ39" s="84">
        <v>43830</v>
      </c>
      <c r="AR39" s="93" t="s">
        <v>443</v>
      </c>
      <c r="AS39" s="141"/>
      <c r="AT39" s="141"/>
      <c r="AU39" s="517"/>
      <c r="AV39" s="508"/>
      <c r="AW39" s="554"/>
      <c r="AX39" s="556"/>
      <c r="AY39" s="514"/>
      <c r="AZ39" s="95"/>
      <c r="BA39" s="514"/>
      <c r="BB39" s="141"/>
      <c r="BC39" s="141"/>
      <c r="BD39" s="517"/>
      <c r="BE39" s="508"/>
      <c r="BF39" s="554"/>
      <c r="BG39" s="556"/>
      <c r="BH39" s="514"/>
      <c r="BI39" s="514"/>
      <c r="BJ39" s="557"/>
      <c r="BK39" s="141"/>
      <c r="BL39" s="141"/>
      <c r="BM39" s="517"/>
      <c r="BN39" s="508"/>
      <c r="BO39" s="554"/>
      <c r="BP39" s="556"/>
      <c r="BQ39" s="514"/>
      <c r="BR39" s="514"/>
      <c r="BS39" s="557"/>
      <c r="BT39" s="141"/>
      <c r="BU39" s="517"/>
      <c r="BV39" s="508"/>
      <c r="BW39" s="554"/>
      <c r="BX39" s="556"/>
      <c r="BY39" s="514"/>
      <c r="BZ39" s="514"/>
      <c r="CA39" s="119"/>
      <c r="CB39" s="119"/>
      <c r="CC39" s="93"/>
      <c r="CD39" s="93"/>
      <c r="CE39" s="93"/>
      <c r="CF39" s="93"/>
      <c r="CG39" s="93"/>
      <c r="CH39" s="93"/>
      <c r="CI39" s="93"/>
      <c r="CJ39" s="93"/>
      <c r="CK39" s="93"/>
      <c r="CY39" s="514"/>
      <c r="CZ39" s="514"/>
      <c r="DD39" s="514"/>
      <c r="DE39" s="514"/>
      <c r="DF39" s="514"/>
      <c r="DG39" s="522"/>
    </row>
    <row r="40" spans="1:111" ht="93.75" customHeight="1" x14ac:dyDescent="0.25">
      <c r="A40" s="504"/>
      <c r="B40" s="504"/>
      <c r="C40" s="504"/>
      <c r="D40" s="552"/>
      <c r="E40" s="504"/>
      <c r="F40" s="504"/>
      <c r="L40" s="504"/>
      <c r="M40" s="504"/>
      <c r="N40" s="519"/>
      <c r="O40" s="519"/>
      <c r="P40" s="519"/>
      <c r="Q40" s="93" t="s">
        <v>444</v>
      </c>
      <c r="R40" s="90" t="s">
        <v>158</v>
      </c>
      <c r="S40" s="106" t="s">
        <v>58</v>
      </c>
      <c r="T40" s="90" t="s">
        <v>59</v>
      </c>
      <c r="U40" s="90" t="s">
        <v>60</v>
      </c>
      <c r="V40" s="90" t="s">
        <v>61</v>
      </c>
      <c r="W40" s="90" t="s">
        <v>62</v>
      </c>
      <c r="X40" s="90" t="s">
        <v>75</v>
      </c>
      <c r="Y40" s="90" t="s">
        <v>63</v>
      </c>
      <c r="Z40" s="90">
        <f t="shared" si="0"/>
        <v>100</v>
      </c>
      <c r="AA40" s="90" t="str">
        <f t="shared" si="6"/>
        <v>Fuerte</v>
      </c>
      <c r="AB40" s="90" t="s">
        <v>141</v>
      </c>
      <c r="AC40" s="21">
        <f t="shared" si="2"/>
        <v>200</v>
      </c>
      <c r="AD40" s="114" t="str">
        <f t="shared" si="3"/>
        <v>Fuerte</v>
      </c>
      <c r="AE40" s="521"/>
      <c r="AF40" s="519"/>
      <c r="AG40" s="519"/>
      <c r="AH40" s="519"/>
      <c r="AI40" s="519"/>
      <c r="AJ40" s="519"/>
      <c r="AK40" s="519"/>
      <c r="AL40" s="519"/>
      <c r="AM40" s="142" t="s">
        <v>445</v>
      </c>
      <c r="AN40" s="93" t="s">
        <v>446</v>
      </c>
      <c r="AO40" s="93" t="s">
        <v>432</v>
      </c>
      <c r="AP40" s="84">
        <v>43467</v>
      </c>
      <c r="AQ40" s="84">
        <v>43830</v>
      </c>
      <c r="AR40" s="93" t="s">
        <v>447</v>
      </c>
      <c r="AS40" s="141"/>
      <c r="AT40" s="141"/>
      <c r="AU40" s="518"/>
      <c r="AV40" s="509"/>
      <c r="AW40" s="555"/>
      <c r="AX40" s="530"/>
      <c r="AY40" s="515"/>
      <c r="AZ40" s="96"/>
      <c r="BA40" s="515"/>
      <c r="BB40" s="141"/>
      <c r="BC40" s="141"/>
      <c r="BD40" s="518"/>
      <c r="BE40" s="509"/>
      <c r="BF40" s="555"/>
      <c r="BG40" s="530"/>
      <c r="BH40" s="515"/>
      <c r="BI40" s="515"/>
      <c r="BJ40" s="551"/>
      <c r="BK40" s="141"/>
      <c r="BL40" s="141"/>
      <c r="BM40" s="518"/>
      <c r="BN40" s="509"/>
      <c r="BO40" s="555"/>
      <c r="BP40" s="530"/>
      <c r="BQ40" s="515"/>
      <c r="BR40" s="515"/>
      <c r="BS40" s="551"/>
      <c r="BT40" s="141"/>
      <c r="BU40" s="518"/>
      <c r="BV40" s="509"/>
      <c r="BW40" s="555"/>
      <c r="BX40" s="530"/>
      <c r="BY40" s="515"/>
      <c r="BZ40" s="515"/>
      <c r="CA40" s="119"/>
      <c r="CB40" s="119"/>
      <c r="CC40" s="93"/>
      <c r="CD40" s="93"/>
      <c r="CE40" s="93"/>
      <c r="CF40" s="93"/>
      <c r="CG40" s="93"/>
      <c r="CH40" s="93"/>
      <c r="CI40" s="93"/>
      <c r="CJ40" s="93"/>
      <c r="CK40" s="93"/>
      <c r="CY40" s="515"/>
      <c r="CZ40" s="515"/>
      <c r="DD40" s="514"/>
      <c r="DE40" s="514"/>
      <c r="DF40" s="514"/>
      <c r="DG40" s="522"/>
    </row>
    <row r="41" spans="1:111" ht="81.7" customHeight="1" x14ac:dyDescent="0.25">
      <c r="A41" s="504" t="s">
        <v>24</v>
      </c>
      <c r="B41" s="504" t="s">
        <v>27</v>
      </c>
      <c r="C41" s="504" t="s">
        <v>27</v>
      </c>
      <c r="D41" s="552" t="s">
        <v>203</v>
      </c>
      <c r="E41" s="504" t="s">
        <v>425</v>
      </c>
      <c r="F41" s="504" t="s">
        <v>448</v>
      </c>
      <c r="L41" s="504" t="s">
        <v>449</v>
      </c>
      <c r="M41" s="504" t="s">
        <v>450</v>
      </c>
      <c r="N41" s="519" t="s">
        <v>10</v>
      </c>
      <c r="O41" s="519" t="s">
        <v>14</v>
      </c>
      <c r="P41" s="519" t="str">
        <f>INDEX([9]Validacion!$C$15:$G$19,'Mapa de Riesgos'!CY41:CY43,'Mapa de Riesgos'!CZ41:CZ43)</f>
        <v>Alta</v>
      </c>
      <c r="Q41" s="93" t="s">
        <v>451</v>
      </c>
      <c r="R41" s="90" t="s">
        <v>158</v>
      </c>
      <c r="S41" s="106" t="s">
        <v>58</v>
      </c>
      <c r="T41" s="90" t="s">
        <v>59</v>
      </c>
      <c r="U41" s="90" t="s">
        <v>60</v>
      </c>
      <c r="V41" s="90" t="s">
        <v>61</v>
      </c>
      <c r="W41" s="90" t="s">
        <v>62</v>
      </c>
      <c r="X41" s="90" t="s">
        <v>75</v>
      </c>
      <c r="Y41" s="90" t="s">
        <v>63</v>
      </c>
      <c r="Z41" s="90">
        <f t="shared" si="0"/>
        <v>100</v>
      </c>
      <c r="AA41" s="90" t="str">
        <f t="shared" si="6"/>
        <v>Fuerte</v>
      </c>
      <c r="AB41" s="90" t="s">
        <v>141</v>
      </c>
      <c r="AC41" s="21">
        <f t="shared" si="2"/>
        <v>200</v>
      </c>
      <c r="AD41" s="114" t="str">
        <f t="shared" si="3"/>
        <v>Fuerte</v>
      </c>
      <c r="AE41" s="521">
        <f>(IF(AD41="Fuerte",100,IF(AD41="Moderado",50,0))+IF(AD42="Fuerte",100,IF(AD42="Moderado",50,0))+IF(AD43="Fuerte",100,IF(AD43="Moderado",50,0)))/3</f>
        <v>100</v>
      </c>
      <c r="AF41" s="519" t="str">
        <f>IF(AE41=100,"Fuerte",IF(OR(AE41=99,AE41&gt;=50),"Moderado","Débil"))</f>
        <v>Fuerte</v>
      </c>
      <c r="AG41" s="519" t="s">
        <v>150</v>
      </c>
      <c r="AH41" s="519" t="s">
        <v>152</v>
      </c>
      <c r="AI41" s="519" t="str">
        <f>VLOOKUP(IF(DE41=0,DE41+1,DE41),[9]Validacion!$J$15:$K$19,2,FALSE)</f>
        <v>Rara Vez</v>
      </c>
      <c r="AJ41" s="519" t="str">
        <f>VLOOKUP(IF(DG41=0,DG41+1,DG41),[9]Validacion!$J$23:$K$27,2,FALSE)</f>
        <v>Mayor</v>
      </c>
      <c r="AK41" s="519" t="str">
        <f>INDEX([9]Validacion!$C$15:$G$19,IF(DE41=0,DE41+1,'Mapa de Riesgos'!DE41:DE43),IF(DG41=0,DG41+1,'Mapa de Riesgos'!DG41:DG43))</f>
        <v>Alta</v>
      </c>
      <c r="AL41" s="519" t="s">
        <v>226</v>
      </c>
      <c r="AM41" s="93" t="s">
        <v>452</v>
      </c>
      <c r="AN41" s="93" t="s">
        <v>453</v>
      </c>
      <c r="AO41" s="93" t="s">
        <v>454</v>
      </c>
      <c r="AP41" s="84">
        <v>43467</v>
      </c>
      <c r="AQ41" s="84">
        <v>43830</v>
      </c>
      <c r="AR41" s="93" t="s">
        <v>455</v>
      </c>
      <c r="AS41" s="141"/>
      <c r="AT41" s="141"/>
      <c r="AU41" s="93"/>
      <c r="AV41" s="93"/>
      <c r="AW41" s="143"/>
      <c r="AX41" s="86"/>
      <c r="AY41" s="513"/>
      <c r="AZ41" s="94"/>
      <c r="BA41" s="513"/>
      <c r="BB41" s="20"/>
      <c r="BC41" s="20"/>
      <c r="BD41" s="93"/>
      <c r="BE41" s="123"/>
      <c r="BF41" s="144"/>
      <c r="BG41" s="145"/>
      <c r="BH41" s="513"/>
      <c r="BI41" s="513"/>
      <c r="BJ41" s="510"/>
      <c r="BK41" s="20"/>
      <c r="BL41" s="20"/>
      <c r="BM41" s="93"/>
      <c r="BN41" s="123"/>
      <c r="BO41" s="144"/>
      <c r="BP41" s="86"/>
      <c r="BQ41" s="513"/>
      <c r="BR41" s="513"/>
      <c r="BS41" s="119"/>
      <c r="BT41" s="119"/>
      <c r="BU41" s="119"/>
      <c r="BV41" s="119"/>
      <c r="BW41" s="119"/>
      <c r="BX41" s="119"/>
      <c r="BY41" s="119"/>
      <c r="BZ41" s="119"/>
      <c r="CA41" s="119"/>
      <c r="CB41" s="119"/>
      <c r="CC41" s="93"/>
      <c r="CD41" s="93"/>
      <c r="CE41" s="93"/>
      <c r="CF41" s="93"/>
      <c r="CG41" s="93"/>
      <c r="CH41" s="93"/>
      <c r="CI41" s="93"/>
      <c r="CJ41" s="93"/>
      <c r="CK41" s="93"/>
      <c r="CY41" s="513">
        <f>VLOOKUP(N41,[9]Validacion!$I$15:$M$19,2,FALSE)</f>
        <v>2</v>
      </c>
      <c r="CZ41" s="513">
        <f>VLOOKUP(O41,[9]Validacion!$I$23:$J$27,2,FALSE)</f>
        <v>4</v>
      </c>
      <c r="DD41" s="513">
        <f>VLOOKUP($N41,[9]Validacion!$I$15:$M$19,2,FALSE)</f>
        <v>2</v>
      </c>
      <c r="DE41" s="513">
        <f>IF(AF41="Fuerte",DD41-2,IF(AND(AF41="Moderado",AG41="Directamente",AH41="Directamente"),DD41-1,IF(AND(AF41="Moderado",AG41="No Disminuye",AH41="Directamente"),DD41,IF(AND(AF41="Moderado",AG41="Directamente",AH41="No Disminuye"),DD41-1,DD41))))</f>
        <v>0</v>
      </c>
      <c r="DF41" s="513">
        <f>VLOOKUP($O41,[9]Validacion!$I$23:$J$27,2,FALSE)</f>
        <v>4</v>
      </c>
      <c r="DG41" s="522">
        <f>IF(AF41="Fuerte",DF41,IF(AND(AF41="Moderado",AG41="Directamente",AH41="Directamente"),DF41-1,IF(AND(AF41="Moderado",AG41="No Disminuye",AH41="Directamente"),DF41-1,IF(AND(AF41="Moderado",AG41="Directamente",AH41="No Disminuye"),DF41,DF41))))</f>
        <v>4</v>
      </c>
    </row>
    <row r="42" spans="1:111" ht="70.5" customHeight="1" x14ac:dyDescent="0.25">
      <c r="A42" s="504"/>
      <c r="B42" s="504"/>
      <c r="C42" s="504"/>
      <c r="D42" s="552"/>
      <c r="E42" s="504"/>
      <c r="F42" s="504"/>
      <c r="L42" s="504"/>
      <c r="M42" s="504"/>
      <c r="N42" s="519"/>
      <c r="O42" s="519"/>
      <c r="P42" s="519"/>
      <c r="Q42" s="93" t="s">
        <v>456</v>
      </c>
      <c r="R42" s="90" t="s">
        <v>158</v>
      </c>
      <c r="S42" s="106" t="s">
        <v>58</v>
      </c>
      <c r="T42" s="90" t="s">
        <v>59</v>
      </c>
      <c r="U42" s="90" t="s">
        <v>60</v>
      </c>
      <c r="V42" s="90" t="s">
        <v>61</v>
      </c>
      <c r="W42" s="90" t="s">
        <v>62</v>
      </c>
      <c r="X42" s="90" t="s">
        <v>75</v>
      </c>
      <c r="Y42" s="90" t="s">
        <v>63</v>
      </c>
      <c r="Z42" s="90">
        <f t="shared" si="0"/>
        <v>100</v>
      </c>
      <c r="AA42" s="90" t="str">
        <f t="shared" si="6"/>
        <v>Fuerte</v>
      </c>
      <c r="AB42" s="90" t="s">
        <v>141</v>
      </c>
      <c r="AC42" s="21">
        <f t="shared" si="2"/>
        <v>200</v>
      </c>
      <c r="AD42" s="114" t="str">
        <f t="shared" si="3"/>
        <v>Fuerte</v>
      </c>
      <c r="AE42" s="521"/>
      <c r="AF42" s="519"/>
      <c r="AG42" s="519"/>
      <c r="AH42" s="519"/>
      <c r="AI42" s="519"/>
      <c r="AJ42" s="519"/>
      <c r="AK42" s="519"/>
      <c r="AL42" s="519"/>
      <c r="AM42" s="93" t="s">
        <v>457</v>
      </c>
      <c r="AN42" s="93" t="s">
        <v>458</v>
      </c>
      <c r="AO42" s="93" t="s">
        <v>454</v>
      </c>
      <c r="AP42" s="84">
        <v>43467</v>
      </c>
      <c r="AQ42" s="84">
        <v>43830</v>
      </c>
      <c r="AR42" s="93" t="s">
        <v>344</v>
      </c>
      <c r="AS42" s="141"/>
      <c r="AT42" s="141"/>
      <c r="AU42" s="93"/>
      <c r="AV42" s="93"/>
      <c r="AW42" s="143"/>
      <c r="AX42" s="86"/>
      <c r="AY42" s="514"/>
      <c r="AZ42" s="95"/>
      <c r="BA42" s="514"/>
      <c r="BB42" s="93"/>
      <c r="BC42" s="93"/>
      <c r="BD42" s="119"/>
      <c r="BE42" s="119"/>
      <c r="BF42" s="146"/>
      <c r="BG42" s="145"/>
      <c r="BH42" s="514"/>
      <c r="BI42" s="514"/>
      <c r="BJ42" s="511"/>
      <c r="BK42" s="93"/>
      <c r="BL42" s="93"/>
      <c r="BM42" s="119"/>
      <c r="BN42" s="119"/>
      <c r="BO42" s="119"/>
      <c r="BP42" s="119"/>
      <c r="BQ42" s="514"/>
      <c r="BR42" s="514"/>
      <c r="BS42" s="119"/>
      <c r="BT42" s="119"/>
      <c r="BU42" s="119"/>
      <c r="BV42" s="119"/>
      <c r="BW42" s="119"/>
      <c r="BX42" s="119"/>
      <c r="BY42" s="119"/>
      <c r="BZ42" s="119"/>
      <c r="CA42" s="119"/>
      <c r="CB42" s="119"/>
      <c r="CC42" s="93"/>
      <c r="CD42" s="93"/>
      <c r="CE42" s="93"/>
      <c r="CF42" s="93"/>
      <c r="CG42" s="93"/>
      <c r="CH42" s="93"/>
      <c r="CI42" s="93"/>
      <c r="CJ42" s="93"/>
      <c r="CK42" s="93"/>
      <c r="CY42" s="514"/>
      <c r="CZ42" s="514"/>
      <c r="DD42" s="514"/>
      <c r="DE42" s="514"/>
      <c r="DF42" s="514"/>
      <c r="DG42" s="522"/>
    </row>
    <row r="43" spans="1:111" ht="84.75" customHeight="1" x14ac:dyDescent="0.25">
      <c r="A43" s="504"/>
      <c r="B43" s="504"/>
      <c r="C43" s="504"/>
      <c r="D43" s="552"/>
      <c r="E43" s="504"/>
      <c r="F43" s="504"/>
      <c r="L43" s="504"/>
      <c r="M43" s="504"/>
      <c r="N43" s="519"/>
      <c r="O43" s="519"/>
      <c r="P43" s="519"/>
      <c r="Q43" s="93" t="s">
        <v>459</v>
      </c>
      <c r="R43" s="90" t="s">
        <v>158</v>
      </c>
      <c r="S43" s="106" t="s">
        <v>58</v>
      </c>
      <c r="T43" s="90" t="s">
        <v>59</v>
      </c>
      <c r="U43" s="90" t="s">
        <v>60</v>
      </c>
      <c r="V43" s="90" t="s">
        <v>61</v>
      </c>
      <c r="W43" s="90" t="s">
        <v>62</v>
      </c>
      <c r="X43" s="90" t="s">
        <v>75</v>
      </c>
      <c r="Y43" s="90" t="s">
        <v>63</v>
      </c>
      <c r="Z43" s="90">
        <f t="shared" si="0"/>
        <v>100</v>
      </c>
      <c r="AA43" s="90" t="str">
        <f t="shared" si="6"/>
        <v>Fuerte</v>
      </c>
      <c r="AB43" s="90" t="s">
        <v>141</v>
      </c>
      <c r="AC43" s="21">
        <f t="shared" si="2"/>
        <v>200</v>
      </c>
      <c r="AD43" s="114" t="str">
        <f t="shared" si="3"/>
        <v>Fuerte</v>
      </c>
      <c r="AE43" s="521"/>
      <c r="AF43" s="519"/>
      <c r="AG43" s="519"/>
      <c r="AH43" s="519"/>
      <c r="AI43" s="519"/>
      <c r="AJ43" s="519"/>
      <c r="AK43" s="519"/>
      <c r="AL43" s="519"/>
      <c r="AM43" s="93" t="s">
        <v>460</v>
      </c>
      <c r="AN43" s="93" t="s">
        <v>461</v>
      </c>
      <c r="AO43" s="93" t="s">
        <v>454</v>
      </c>
      <c r="AP43" s="84">
        <v>43467</v>
      </c>
      <c r="AQ43" s="84">
        <v>43830</v>
      </c>
      <c r="AR43" s="93" t="s">
        <v>462</v>
      </c>
      <c r="AS43" s="141"/>
      <c r="AT43" s="141"/>
      <c r="AU43" s="93"/>
      <c r="AV43" s="93"/>
      <c r="AW43" s="121"/>
      <c r="AX43" s="86"/>
      <c r="AY43" s="515"/>
      <c r="AZ43" s="96"/>
      <c r="BA43" s="515"/>
      <c r="BB43" s="141"/>
      <c r="BC43" s="141"/>
      <c r="BD43" s="93"/>
      <c r="BE43" s="93"/>
      <c r="BF43" s="147"/>
      <c r="BG43" s="145"/>
      <c r="BH43" s="515"/>
      <c r="BI43" s="515"/>
      <c r="BJ43" s="512"/>
      <c r="BK43" s="141"/>
      <c r="BL43" s="141"/>
      <c r="BM43" s="93"/>
      <c r="BN43" s="93"/>
      <c r="BO43" s="147"/>
      <c r="BP43" s="145"/>
      <c r="BQ43" s="515"/>
      <c r="BR43" s="515"/>
      <c r="BS43" s="93"/>
      <c r="BT43" s="119"/>
      <c r="BU43" s="119"/>
      <c r="BV43" s="119"/>
      <c r="BW43" s="119"/>
      <c r="BX43" s="119"/>
      <c r="BY43" s="119"/>
      <c r="BZ43" s="119"/>
      <c r="CA43" s="119"/>
      <c r="CB43" s="119"/>
      <c r="CC43" s="93"/>
      <c r="CD43" s="93"/>
      <c r="CE43" s="93"/>
      <c r="CF43" s="93"/>
      <c r="CG43" s="93"/>
      <c r="CH43" s="93"/>
      <c r="CI43" s="93"/>
      <c r="CJ43" s="93"/>
      <c r="CK43" s="93"/>
      <c r="CY43" s="515"/>
      <c r="CZ43" s="515"/>
      <c r="DD43" s="514"/>
      <c r="DE43" s="514"/>
      <c r="DF43" s="514"/>
      <c r="DG43" s="522"/>
    </row>
    <row r="44" spans="1:111" ht="133.5" customHeight="1" x14ac:dyDescent="0.25">
      <c r="A44" s="504" t="s">
        <v>24</v>
      </c>
      <c r="B44" s="504" t="s">
        <v>27</v>
      </c>
      <c r="C44" s="504" t="s">
        <v>27</v>
      </c>
      <c r="D44" s="552" t="s">
        <v>204</v>
      </c>
      <c r="E44" s="504" t="s">
        <v>425</v>
      </c>
      <c r="F44" s="504" t="s">
        <v>463</v>
      </c>
      <c r="L44" s="504" t="s">
        <v>464</v>
      </c>
      <c r="M44" s="504" t="s">
        <v>465</v>
      </c>
      <c r="N44" s="519" t="s">
        <v>11</v>
      </c>
      <c r="O44" s="519" t="s">
        <v>14</v>
      </c>
      <c r="P44" s="519" t="str">
        <f>INDEX([9]Validacion!$C$15:$G$19,'Mapa de Riesgos'!CY44:CY45,'Mapa de Riesgos'!CZ44:CZ45)</f>
        <v>Alta</v>
      </c>
      <c r="Q44" s="93" t="s">
        <v>466</v>
      </c>
      <c r="R44" s="90" t="s">
        <v>158</v>
      </c>
      <c r="S44" s="106" t="s">
        <v>58</v>
      </c>
      <c r="T44" s="90" t="s">
        <v>59</v>
      </c>
      <c r="U44" s="90" t="s">
        <v>60</v>
      </c>
      <c r="V44" s="90" t="s">
        <v>61</v>
      </c>
      <c r="W44" s="90" t="s">
        <v>62</v>
      </c>
      <c r="X44" s="90" t="s">
        <v>75</v>
      </c>
      <c r="Y44" s="90" t="s">
        <v>63</v>
      </c>
      <c r="Z44" s="90">
        <f t="shared" si="0"/>
        <v>100</v>
      </c>
      <c r="AA44" s="90" t="str">
        <f t="shared" si="6"/>
        <v>Fuerte</v>
      </c>
      <c r="AB44" s="90" t="s">
        <v>141</v>
      </c>
      <c r="AC44" s="21">
        <f t="shared" si="2"/>
        <v>200</v>
      </c>
      <c r="AD44" s="114" t="str">
        <f t="shared" si="3"/>
        <v>Fuerte</v>
      </c>
      <c r="AE44" s="519">
        <f>(IF(AD44="Fuerte",100,IF(AD44="Moderado",50,0))+IF(AD45="Fuerte",100,IF(AD45="Moderado",50,0)))/2</f>
        <v>100</v>
      </c>
      <c r="AF44" s="519" t="str">
        <f>IF(AE44=100,"Fuerte",IF(OR(AE44=99,AE44&gt;=50),"Moderado","Débil"))</f>
        <v>Fuerte</v>
      </c>
      <c r="AG44" s="519" t="s">
        <v>150</v>
      </c>
      <c r="AH44" s="519" t="s">
        <v>152</v>
      </c>
      <c r="AI44" s="519" t="str">
        <f>VLOOKUP(IF(DE44=0,DE44+1,IF(DE44=-1,DE44+2,DE44)),[9]Validacion!$J$15:$K$19,2,FALSE)</f>
        <v>Rara Vez</v>
      </c>
      <c r="AJ44" s="519" t="str">
        <f>VLOOKUP(IF(DG44=0,DG44+1,DG44),[9]Validacion!$J$23:$K$27,2,FALSE)</f>
        <v>Mayor</v>
      </c>
      <c r="AK44" s="519" t="str">
        <f>INDEX([9]Validacion!$C$15:$G$19,IF(DE44=0,DE44+1,IF(DE44=-1,DE44+2,'Mapa de Riesgos'!DE44:DE45)),IF(DG44=0,DG44+1,'Mapa de Riesgos'!DG44:DG45))</f>
        <v>Alta</v>
      </c>
      <c r="AL44" s="519" t="s">
        <v>226</v>
      </c>
      <c r="AM44" s="85" t="s">
        <v>467</v>
      </c>
      <c r="AN44" s="93" t="s">
        <v>468</v>
      </c>
      <c r="AO44" s="93" t="s">
        <v>469</v>
      </c>
      <c r="AP44" s="84">
        <v>43467</v>
      </c>
      <c r="AQ44" s="84">
        <v>43830</v>
      </c>
      <c r="AR44" s="93" t="s">
        <v>470</v>
      </c>
      <c r="AS44" s="550"/>
      <c r="AT44" s="550"/>
      <c r="AU44" s="93"/>
      <c r="AV44" s="93"/>
      <c r="AW44" s="121"/>
      <c r="AX44" s="86"/>
      <c r="AY44" s="513"/>
      <c r="AZ44" s="94"/>
      <c r="BA44" s="513"/>
      <c r="BB44" s="550"/>
      <c r="BC44" s="550"/>
      <c r="BD44" s="93"/>
      <c r="BE44" s="93"/>
      <c r="BF44" s="121"/>
      <c r="BG44" s="145"/>
      <c r="BH44" s="513"/>
      <c r="BI44" s="513"/>
      <c r="BJ44" s="93" t="s">
        <v>471</v>
      </c>
      <c r="BK44" s="550"/>
      <c r="BL44" s="550"/>
      <c r="BM44" s="93"/>
      <c r="BN44" s="93"/>
      <c r="BO44" s="121"/>
      <c r="BP44" s="145"/>
      <c r="BQ44" s="513"/>
      <c r="BR44" s="513"/>
      <c r="BS44" s="93"/>
      <c r="BT44" s="119"/>
      <c r="BU44" s="119"/>
      <c r="BV44" s="119"/>
      <c r="BW44" s="119"/>
      <c r="BX44" s="119"/>
      <c r="BY44" s="119"/>
      <c r="BZ44" s="119"/>
      <c r="CA44" s="119"/>
      <c r="CB44" s="119"/>
      <c r="CC44" s="93"/>
      <c r="CD44" s="93"/>
      <c r="CE44" s="93"/>
      <c r="CF44" s="93"/>
      <c r="CG44" s="93"/>
      <c r="CH44" s="93"/>
      <c r="CI44" s="93"/>
      <c r="CJ44" s="93"/>
      <c r="CK44" s="93"/>
      <c r="CY44" s="513">
        <f>VLOOKUP(N44,[9]Validacion!$I$15:$M$19,2,FALSE)</f>
        <v>1</v>
      </c>
      <c r="CZ44" s="513">
        <f>VLOOKUP(O44,[9]Validacion!$I$23:$J$27,2,FALSE)</f>
        <v>4</v>
      </c>
      <c r="DD44" s="513">
        <f>VLOOKUP($N44,[9]Validacion!$I$15:$M$19,2,FALSE)</f>
        <v>1</v>
      </c>
      <c r="DE44" s="513">
        <f>IF(AF44="Fuerte",DD44-2,IF(AND(AF44="Moderado",AG44="Directamente",AH44="Directamente"),DD44-1,IF(AND(AF44="Moderado",AG44="No Disminuye",AH44="Directamente"),DD44,IF(AND(AF44="Moderado",AG44="Directamente",AH44="No Disminuye"),DD44-1,DD44))))</f>
        <v>-1</v>
      </c>
      <c r="DF44" s="513">
        <f>VLOOKUP($O44,[9]Validacion!$I$23:$J$27,2,FALSE)</f>
        <v>4</v>
      </c>
      <c r="DG44" s="522">
        <f>IF(AF44="Fuerte",DF44,IF(AND(AF44="Moderado",AG44="Directamente",AH44="Directamente"),DF44-1,IF(AND(AF44="Moderado",AG44="No Disminuye",AH44="Directamente"),DF44-1,IF(AND(AF44="Moderado",AG44="Directamente",AH44="No Disminuye"),DF44,DF44))))</f>
        <v>4</v>
      </c>
    </row>
    <row r="45" spans="1:111" ht="81.7" customHeight="1" x14ac:dyDescent="0.25">
      <c r="A45" s="504"/>
      <c r="B45" s="504"/>
      <c r="C45" s="504"/>
      <c r="D45" s="552"/>
      <c r="E45" s="504"/>
      <c r="F45" s="504"/>
      <c r="L45" s="504"/>
      <c r="M45" s="504"/>
      <c r="N45" s="519"/>
      <c r="O45" s="519"/>
      <c r="P45" s="519"/>
      <c r="Q45" s="93" t="s">
        <v>444</v>
      </c>
      <c r="R45" s="90" t="s">
        <v>158</v>
      </c>
      <c r="S45" s="106" t="s">
        <v>58</v>
      </c>
      <c r="T45" s="90" t="s">
        <v>59</v>
      </c>
      <c r="U45" s="90" t="s">
        <v>60</v>
      </c>
      <c r="V45" s="90" t="s">
        <v>61</v>
      </c>
      <c r="W45" s="90" t="s">
        <v>62</v>
      </c>
      <c r="X45" s="90" t="s">
        <v>75</v>
      </c>
      <c r="Y45" s="90" t="s">
        <v>63</v>
      </c>
      <c r="Z45" s="90">
        <f t="shared" si="0"/>
        <v>100</v>
      </c>
      <c r="AA45" s="90" t="str">
        <f t="shared" si="6"/>
        <v>Fuerte</v>
      </c>
      <c r="AB45" s="90" t="s">
        <v>141</v>
      </c>
      <c r="AC45" s="21">
        <f t="shared" si="2"/>
        <v>200</v>
      </c>
      <c r="AD45" s="114" t="str">
        <f t="shared" si="3"/>
        <v>Fuerte</v>
      </c>
      <c r="AE45" s="519"/>
      <c r="AF45" s="519"/>
      <c r="AG45" s="519"/>
      <c r="AH45" s="519"/>
      <c r="AI45" s="519"/>
      <c r="AJ45" s="519"/>
      <c r="AK45" s="519"/>
      <c r="AL45" s="519"/>
      <c r="AM45" s="142" t="s">
        <v>445</v>
      </c>
      <c r="AN45" s="93" t="s">
        <v>446</v>
      </c>
      <c r="AO45" s="93" t="s">
        <v>469</v>
      </c>
      <c r="AP45" s="84">
        <v>43467</v>
      </c>
      <c r="AQ45" s="84">
        <v>43830</v>
      </c>
      <c r="AR45" s="93" t="s">
        <v>447</v>
      </c>
      <c r="AS45" s="551"/>
      <c r="AT45" s="551"/>
      <c r="AU45" s="93"/>
      <c r="AV45" s="93"/>
      <c r="AW45" s="121"/>
      <c r="AX45" s="86"/>
      <c r="AY45" s="515"/>
      <c r="AZ45" s="96"/>
      <c r="BA45" s="515"/>
      <c r="BB45" s="551"/>
      <c r="BC45" s="551"/>
      <c r="BD45" s="93"/>
      <c r="BE45" s="93"/>
      <c r="BF45" s="121"/>
      <c r="BG45" s="145"/>
      <c r="BH45" s="515"/>
      <c r="BI45" s="515"/>
      <c r="BJ45" s="119"/>
      <c r="BK45" s="551"/>
      <c r="BL45" s="551"/>
      <c r="BM45" s="93"/>
      <c r="BN45" s="93"/>
      <c r="BO45" s="121"/>
      <c r="BP45" s="145"/>
      <c r="BQ45" s="515"/>
      <c r="BR45" s="515"/>
      <c r="BS45" s="119"/>
      <c r="BT45" s="119"/>
      <c r="BU45" s="119"/>
      <c r="BV45" s="119"/>
      <c r="BW45" s="119"/>
      <c r="BX45" s="119"/>
      <c r="BY45" s="119"/>
      <c r="BZ45" s="119"/>
      <c r="CA45" s="119"/>
      <c r="CB45" s="119"/>
      <c r="CC45" s="93"/>
      <c r="CD45" s="93"/>
      <c r="CE45" s="93"/>
      <c r="CF45" s="93"/>
      <c r="CG45" s="93"/>
      <c r="CH45" s="93"/>
      <c r="CI45" s="93"/>
      <c r="CJ45" s="93"/>
      <c r="CK45" s="93"/>
      <c r="CY45" s="515"/>
      <c r="CZ45" s="515"/>
      <c r="DD45" s="515"/>
      <c r="DE45" s="515"/>
      <c r="DF45" s="515"/>
      <c r="DG45" s="522"/>
    </row>
    <row r="46" spans="1:111" ht="112.75" customHeight="1" x14ac:dyDescent="0.25">
      <c r="A46" s="504" t="s">
        <v>24</v>
      </c>
      <c r="B46" s="504" t="s">
        <v>27</v>
      </c>
      <c r="C46" s="504" t="s">
        <v>27</v>
      </c>
      <c r="D46" s="505" t="s">
        <v>206</v>
      </c>
      <c r="E46" s="504" t="s">
        <v>472</v>
      </c>
      <c r="F46" s="547" t="s">
        <v>473</v>
      </c>
      <c r="L46" s="504" t="s">
        <v>474</v>
      </c>
      <c r="M46" s="504" t="s">
        <v>465</v>
      </c>
      <c r="N46" s="519" t="s">
        <v>8</v>
      </c>
      <c r="O46" s="519" t="s">
        <v>14</v>
      </c>
      <c r="P46" s="519" t="str">
        <f>INDEX([9]Validacion!$C$15:$G$19,'Mapa de Riesgos'!CY46:CY47,'Mapa de Riesgos'!CZ46:CZ47)</f>
        <v>Extrema</v>
      </c>
      <c r="Q46" s="93" t="s">
        <v>475</v>
      </c>
      <c r="R46" s="90" t="s">
        <v>158</v>
      </c>
      <c r="S46" s="106" t="s">
        <v>58</v>
      </c>
      <c r="T46" s="90" t="s">
        <v>59</v>
      </c>
      <c r="U46" s="90" t="s">
        <v>60</v>
      </c>
      <c r="V46" s="90" t="s">
        <v>61</v>
      </c>
      <c r="W46" s="90" t="s">
        <v>62</v>
      </c>
      <c r="X46" s="90" t="s">
        <v>75</v>
      </c>
      <c r="Y46" s="90" t="s">
        <v>63</v>
      </c>
      <c r="Z46" s="90">
        <f t="shared" si="0"/>
        <v>100</v>
      </c>
      <c r="AA46" s="90" t="str">
        <f t="shared" si="6"/>
        <v>Fuerte</v>
      </c>
      <c r="AB46" s="90" t="s">
        <v>141</v>
      </c>
      <c r="AC46" s="21">
        <f t="shared" si="2"/>
        <v>200</v>
      </c>
      <c r="AD46" s="114" t="str">
        <f t="shared" si="3"/>
        <v>Fuerte</v>
      </c>
      <c r="AE46" s="519">
        <f>(IF(AD46="Fuerte",100,IF(AD46="Moderado",50,0))+IF(AD47="Fuerte",100,IF(AD47="Moderado",50,0)))/2</f>
        <v>100</v>
      </c>
      <c r="AF46" s="519" t="str">
        <f>IF(AE46=100,"Fuerte",IF(OR(AE46=99,AE46&gt;=50),"Moderado","Débil"))</f>
        <v>Fuerte</v>
      </c>
      <c r="AG46" s="519" t="s">
        <v>150</v>
      </c>
      <c r="AH46" s="519" t="s">
        <v>152</v>
      </c>
      <c r="AI46" s="519" t="str">
        <f>VLOOKUP(IF(DE46=0,DE46+1,DE46),[9]Validacion!$J$15:$K$19,2,FALSE)</f>
        <v>Improbable</v>
      </c>
      <c r="AJ46" s="519" t="str">
        <f>VLOOKUP(IF(DG46=0,DG46+1,DG46),[9]Validacion!$J$23:$K$27,2,FALSE)</f>
        <v>Mayor</v>
      </c>
      <c r="AK46" s="519" t="str">
        <f>INDEX([9]Validacion!$C$15:$G$19,IF(DE46=0,DE46+1,'Mapa de Riesgos'!DE46:DE47),IF(DG46=0,DG46+1,'Mapa de Riesgos'!DG46:DG47))</f>
        <v>Alta</v>
      </c>
      <c r="AL46" s="519" t="s">
        <v>226</v>
      </c>
      <c r="AM46" s="85" t="s">
        <v>476</v>
      </c>
      <c r="AN46" s="148" t="s">
        <v>477</v>
      </c>
      <c r="AO46" s="93" t="s">
        <v>478</v>
      </c>
      <c r="AP46" s="84">
        <v>43467</v>
      </c>
      <c r="AQ46" s="84">
        <v>43830</v>
      </c>
      <c r="AR46" s="93" t="s">
        <v>479</v>
      </c>
      <c r="AS46" s="550"/>
      <c r="AT46" s="550"/>
      <c r="AU46" s="93"/>
      <c r="AV46" s="93"/>
      <c r="AW46" s="121"/>
      <c r="AX46" s="86"/>
      <c r="AY46" s="513"/>
      <c r="AZ46" s="94"/>
      <c r="BA46" s="513"/>
      <c r="BB46" s="91"/>
      <c r="BC46" s="91"/>
      <c r="BD46" s="513"/>
      <c r="BE46" s="510"/>
      <c r="BF46" s="558"/>
      <c r="BG46" s="529"/>
      <c r="BH46" s="510"/>
      <c r="BI46" s="510"/>
      <c r="BJ46" s="119"/>
      <c r="BK46" s="119"/>
      <c r="BL46" s="119"/>
      <c r="BM46" s="513"/>
      <c r="BN46" s="510"/>
      <c r="BO46" s="558"/>
      <c r="BP46" s="529"/>
      <c r="BQ46" s="510"/>
      <c r="BR46" s="510"/>
      <c r="BS46" s="119"/>
      <c r="BT46" s="119"/>
      <c r="BU46" s="119"/>
      <c r="BV46" s="119"/>
      <c r="BW46" s="119"/>
      <c r="BX46" s="119"/>
      <c r="BY46" s="119"/>
      <c r="BZ46" s="119"/>
      <c r="CA46" s="119"/>
      <c r="CB46" s="119"/>
      <c r="CC46" s="93"/>
      <c r="CD46" s="93"/>
      <c r="CE46" s="93"/>
      <c r="CF46" s="93"/>
      <c r="CG46" s="93"/>
      <c r="CH46" s="93"/>
      <c r="CI46" s="93"/>
      <c r="CJ46" s="93"/>
      <c r="CK46" s="93"/>
      <c r="CY46" s="513">
        <f>VLOOKUP(N46,[9]Validacion!$I$15:$M$19,2,FALSE)</f>
        <v>4</v>
      </c>
      <c r="CZ46" s="513">
        <f>VLOOKUP(O46,[9]Validacion!$I$23:$J$27,2,FALSE)</f>
        <v>4</v>
      </c>
      <c r="DD46" s="513">
        <f>VLOOKUP($N46,[9]Validacion!$I$15:$M$19,2,FALSE)</f>
        <v>4</v>
      </c>
      <c r="DE46" s="513">
        <f>IF(AF46="Fuerte",DD46-2,IF(AND(AF46="Moderado",AG46="Directamente",AH46="Directamente"),DD46-1,IF(AND(AF46="Moderado",AG46="No Disminuye",AH46="Directamente"),DD46,IF(AND(AF46="Moderado",AG46="Directamente",AH46="No Disminuye"),DD46-1,DD46))))</f>
        <v>2</v>
      </c>
      <c r="DF46" s="513">
        <f>VLOOKUP($O46,[9]Validacion!$I$23:$J$27,2,FALSE)</f>
        <v>4</v>
      </c>
      <c r="DG46" s="522">
        <f>IF(AF46="Fuerte",DF46,IF(AND(AF46="Moderado",AG46="Directamente",AH46="Directamente"),DF46-1,IF(AND(AF46="Moderado",AG46="No Disminuye",AH46="Directamente"),DF46-1,IF(AND(AF46="Moderado",AG46="Directamente",AH46="No Disminuye"),DF46,DF46))))</f>
        <v>4</v>
      </c>
    </row>
    <row r="47" spans="1:111" ht="112.75" customHeight="1" x14ac:dyDescent="0.25">
      <c r="A47" s="504"/>
      <c r="B47" s="504"/>
      <c r="C47" s="504"/>
      <c r="D47" s="505"/>
      <c r="E47" s="504"/>
      <c r="F47" s="547"/>
      <c r="L47" s="504"/>
      <c r="M47" s="504"/>
      <c r="N47" s="519"/>
      <c r="O47" s="519"/>
      <c r="P47" s="519"/>
      <c r="Q47" s="93" t="s">
        <v>480</v>
      </c>
      <c r="R47" s="90" t="s">
        <v>158</v>
      </c>
      <c r="S47" s="106" t="s">
        <v>58</v>
      </c>
      <c r="T47" s="90" t="s">
        <v>59</v>
      </c>
      <c r="U47" s="90" t="s">
        <v>60</v>
      </c>
      <c r="V47" s="90" t="s">
        <v>61</v>
      </c>
      <c r="W47" s="90" t="s">
        <v>62</v>
      </c>
      <c r="X47" s="90" t="s">
        <v>75</v>
      </c>
      <c r="Y47" s="90" t="s">
        <v>63</v>
      </c>
      <c r="Z47" s="90">
        <f t="shared" si="0"/>
        <v>100</v>
      </c>
      <c r="AA47" s="90" t="str">
        <f t="shared" si="6"/>
        <v>Fuerte</v>
      </c>
      <c r="AB47" s="90" t="s">
        <v>141</v>
      </c>
      <c r="AC47" s="21">
        <f t="shared" si="2"/>
        <v>200</v>
      </c>
      <c r="AD47" s="114" t="str">
        <f t="shared" si="3"/>
        <v>Fuerte</v>
      </c>
      <c r="AE47" s="519"/>
      <c r="AF47" s="519"/>
      <c r="AG47" s="519"/>
      <c r="AH47" s="519"/>
      <c r="AI47" s="519"/>
      <c r="AJ47" s="519"/>
      <c r="AK47" s="519"/>
      <c r="AL47" s="519"/>
      <c r="AM47" s="142" t="s">
        <v>445</v>
      </c>
      <c r="AN47" s="93" t="s">
        <v>446</v>
      </c>
      <c r="AO47" s="93" t="s">
        <v>478</v>
      </c>
      <c r="AP47" s="84">
        <v>43467</v>
      </c>
      <c r="AQ47" s="84">
        <v>43830</v>
      </c>
      <c r="AR47" s="93" t="s">
        <v>447</v>
      </c>
      <c r="AS47" s="557"/>
      <c r="AT47" s="557"/>
      <c r="AU47" s="93"/>
      <c r="AV47" s="93"/>
      <c r="AW47" s="121"/>
      <c r="AX47" s="86"/>
      <c r="AY47" s="514"/>
      <c r="AZ47" s="95"/>
      <c r="BA47" s="514"/>
      <c r="BB47" s="99"/>
      <c r="BC47" s="99"/>
      <c r="BD47" s="514"/>
      <c r="BE47" s="511"/>
      <c r="BF47" s="559"/>
      <c r="BG47" s="556"/>
      <c r="BH47" s="511"/>
      <c r="BI47" s="511"/>
      <c r="BJ47" s="119"/>
      <c r="BK47" s="119"/>
      <c r="BL47" s="119"/>
      <c r="BM47" s="514"/>
      <c r="BN47" s="511"/>
      <c r="BO47" s="559"/>
      <c r="BP47" s="556"/>
      <c r="BQ47" s="511"/>
      <c r="BR47" s="511"/>
      <c r="BS47" s="119"/>
      <c r="BT47" s="119"/>
      <c r="BU47" s="119"/>
      <c r="BV47" s="119"/>
      <c r="BW47" s="119"/>
      <c r="BX47" s="119"/>
      <c r="BY47" s="119"/>
      <c r="BZ47" s="119"/>
      <c r="CA47" s="119"/>
      <c r="CB47" s="119"/>
      <c r="CC47" s="93"/>
      <c r="CD47" s="93"/>
      <c r="CE47" s="93"/>
      <c r="CF47" s="93"/>
      <c r="CG47" s="93"/>
      <c r="CH47" s="93"/>
      <c r="CI47" s="93"/>
      <c r="CJ47" s="93"/>
      <c r="CK47" s="93"/>
      <c r="CY47" s="514"/>
      <c r="CZ47" s="515"/>
      <c r="DD47" s="514"/>
      <c r="DE47" s="514"/>
      <c r="DF47" s="514"/>
      <c r="DG47" s="522"/>
    </row>
    <row r="48" spans="1:111" ht="127.55" customHeight="1" x14ac:dyDescent="0.25">
      <c r="A48" s="504" t="s">
        <v>24</v>
      </c>
      <c r="B48" s="504" t="s">
        <v>27</v>
      </c>
      <c r="C48" s="504" t="s">
        <v>27</v>
      </c>
      <c r="D48" s="560" t="s">
        <v>210</v>
      </c>
      <c r="E48" s="504" t="s">
        <v>481</v>
      </c>
      <c r="F48" s="504" t="s">
        <v>482</v>
      </c>
      <c r="L48" s="504" t="s">
        <v>483</v>
      </c>
      <c r="M48" s="547" t="s">
        <v>484</v>
      </c>
      <c r="N48" s="519" t="s">
        <v>10</v>
      </c>
      <c r="O48" s="519" t="s">
        <v>14</v>
      </c>
      <c r="P48" s="519" t="str">
        <f>INDEX([9]Validacion!$C$15:$G$19,'Mapa de Riesgos'!CY48:CY50,'Mapa de Riesgos'!CZ48:CZ50)</f>
        <v>Alta</v>
      </c>
      <c r="Q48" s="93" t="s">
        <v>485</v>
      </c>
      <c r="R48" s="90" t="s">
        <v>158</v>
      </c>
      <c r="S48" s="106" t="s">
        <v>58</v>
      </c>
      <c r="T48" s="90" t="s">
        <v>59</v>
      </c>
      <c r="U48" s="90" t="s">
        <v>60</v>
      </c>
      <c r="V48" s="90" t="s">
        <v>61</v>
      </c>
      <c r="W48" s="90" t="s">
        <v>62</v>
      </c>
      <c r="X48" s="90" t="s">
        <v>75</v>
      </c>
      <c r="Y48" s="90" t="s">
        <v>63</v>
      </c>
      <c r="Z48" s="90">
        <f t="shared" si="0"/>
        <v>100</v>
      </c>
      <c r="AA48" s="90" t="str">
        <f t="shared" si="6"/>
        <v>Fuerte</v>
      </c>
      <c r="AB48" s="90" t="s">
        <v>141</v>
      </c>
      <c r="AC48" s="21">
        <f t="shared" si="2"/>
        <v>200</v>
      </c>
      <c r="AD48" s="114" t="str">
        <f t="shared" si="3"/>
        <v>Fuerte</v>
      </c>
      <c r="AE48" s="521">
        <f>(IF(AD48="Fuerte",100,IF(AD48="Moderado",50,0))+IF(AD49="Fuerte",100,IF(AD49="Moderado",50,0))+IF(AD50="Fuerte",100,IF(AD50="Moderado",50,0)))/3</f>
        <v>100</v>
      </c>
      <c r="AF48" s="519" t="str">
        <f>IF(AE48=100,"Fuerte",IF(OR(AE48=99,AE48&gt;=50),"Moderado","Débil"))</f>
        <v>Fuerte</v>
      </c>
      <c r="AG48" s="519" t="s">
        <v>150</v>
      </c>
      <c r="AH48" s="519" t="s">
        <v>152</v>
      </c>
      <c r="AI48" s="519" t="str">
        <f>VLOOKUP(IF(DE48=0,DE48+1,DE48),[9]Validacion!$J$15:$K$19,2,FALSE)</f>
        <v>Rara Vez</v>
      </c>
      <c r="AJ48" s="519" t="str">
        <f>VLOOKUP(IF(DG48=0,DG48+1,DG48),[9]Validacion!$J$23:$K$27,2,FALSE)</f>
        <v>Mayor</v>
      </c>
      <c r="AK48" s="519" t="str">
        <f>INDEX([9]Validacion!$C$15:$G$19,IF(DE48=0,DE48+1,'Mapa de Riesgos'!DE48:DE50),IF(DG48=0,DG48+1,'Mapa de Riesgos'!DG48:DG50))</f>
        <v>Alta</v>
      </c>
      <c r="AL48" s="519" t="s">
        <v>226</v>
      </c>
      <c r="AM48" s="93" t="s">
        <v>486</v>
      </c>
      <c r="AN48" s="93" t="s">
        <v>487</v>
      </c>
      <c r="AO48" s="93" t="s">
        <v>488</v>
      </c>
      <c r="AP48" s="84">
        <v>43467</v>
      </c>
      <c r="AQ48" s="84">
        <v>43830</v>
      </c>
      <c r="AR48" s="93" t="s">
        <v>489</v>
      </c>
      <c r="AS48" s="20"/>
      <c r="AT48" s="20"/>
      <c r="AU48" s="85"/>
      <c r="AV48" s="85"/>
      <c r="AW48" s="140"/>
      <c r="AX48" s="86"/>
      <c r="AY48" s="513"/>
      <c r="AZ48" s="94"/>
      <c r="BA48" s="513"/>
      <c r="BB48" s="20"/>
      <c r="BC48" s="20"/>
      <c r="BD48" s="120"/>
      <c r="BE48" s="120"/>
      <c r="BF48" s="149"/>
      <c r="BG48" s="86"/>
      <c r="BH48" s="510"/>
      <c r="BI48" s="510"/>
      <c r="BJ48" s="516" t="s">
        <v>490</v>
      </c>
      <c r="BK48" s="20"/>
      <c r="BL48" s="20"/>
      <c r="BM48" s="85"/>
      <c r="BN48" s="85"/>
      <c r="BO48" s="149"/>
      <c r="BP48" s="86"/>
      <c r="BQ48" s="533"/>
      <c r="BR48" s="533"/>
      <c r="BS48" s="516"/>
      <c r="BT48" s="119"/>
      <c r="BU48" s="119"/>
      <c r="BV48" s="119"/>
      <c r="BW48" s="119"/>
      <c r="BX48" s="119"/>
      <c r="BY48" s="119"/>
      <c r="BZ48" s="119"/>
      <c r="CA48" s="119"/>
      <c r="CB48" s="119"/>
      <c r="CC48" s="93"/>
      <c r="CD48" s="93"/>
      <c r="CE48" s="93"/>
      <c r="CF48" s="93"/>
      <c r="CG48" s="93"/>
      <c r="CH48" s="93"/>
      <c r="CI48" s="93"/>
      <c r="CJ48" s="93"/>
      <c r="CK48" s="93"/>
      <c r="CY48" s="513">
        <f>VLOOKUP(N48,[9]Validacion!$I$15:$M$19,2,FALSE)</f>
        <v>2</v>
      </c>
      <c r="CZ48" s="513">
        <f>VLOOKUP(O48,[9]Validacion!$I$23:$J$27,2,FALSE)</f>
        <v>4</v>
      </c>
      <c r="DD48" s="513">
        <f>VLOOKUP($N48,[9]Validacion!$I$15:$M$19,2,FALSE)</f>
        <v>2</v>
      </c>
      <c r="DE48" s="513">
        <f>IF(AF48="Fuerte",DD48-2,IF(AND(AF48="Moderado",AG48="Directamente",AH48="Directamente"),DD48-1,IF(AND(AF48="Moderado",AG48="No Disminuye",AH48="Directamente"),DD48,IF(AND(AF48="Moderado",AG48="Directamente",AH48="No Disminuye"),DD48-1,DD48))))</f>
        <v>0</v>
      </c>
      <c r="DF48" s="513">
        <f>VLOOKUP($O48,[9]Validacion!$I$23:$J$27,2,FALSE)</f>
        <v>4</v>
      </c>
      <c r="DG48" s="522">
        <f>IF(AF48="Fuerte",DF48,IF(AND(AF48="Moderado",AG48="Directamente",AH48="Directamente"),DF48-1,IF(AND(AF48="Moderado",AG48="No Disminuye",AH48="Directamente"),DF48-1,IF(AND(AF48="Moderado",AG48="Directamente",AH48="No Disminuye"),DF48,DF48))))</f>
        <v>4</v>
      </c>
    </row>
    <row r="49" spans="1:111" ht="86.3" customHeight="1" x14ac:dyDescent="0.25">
      <c r="A49" s="504"/>
      <c r="B49" s="504"/>
      <c r="C49" s="504"/>
      <c r="D49" s="560"/>
      <c r="E49" s="504"/>
      <c r="F49" s="504"/>
      <c r="L49" s="504"/>
      <c r="M49" s="547"/>
      <c r="N49" s="519"/>
      <c r="O49" s="519"/>
      <c r="P49" s="519"/>
      <c r="Q49" s="93" t="s">
        <v>491</v>
      </c>
      <c r="R49" s="90" t="s">
        <v>158</v>
      </c>
      <c r="S49" s="106" t="s">
        <v>58</v>
      </c>
      <c r="T49" s="90" t="s">
        <v>59</v>
      </c>
      <c r="U49" s="90" t="s">
        <v>60</v>
      </c>
      <c r="V49" s="90" t="s">
        <v>61</v>
      </c>
      <c r="W49" s="90" t="s">
        <v>62</v>
      </c>
      <c r="X49" s="90" t="s">
        <v>75</v>
      </c>
      <c r="Y49" s="90" t="s">
        <v>63</v>
      </c>
      <c r="Z49" s="90">
        <f t="shared" si="0"/>
        <v>100</v>
      </c>
      <c r="AA49" s="90" t="str">
        <f t="shared" si="6"/>
        <v>Fuerte</v>
      </c>
      <c r="AB49" s="90" t="s">
        <v>141</v>
      </c>
      <c r="AC49" s="21">
        <f t="shared" si="2"/>
        <v>200</v>
      </c>
      <c r="AD49" s="114" t="str">
        <f t="shared" si="3"/>
        <v>Fuerte</v>
      </c>
      <c r="AE49" s="521"/>
      <c r="AF49" s="519"/>
      <c r="AG49" s="519"/>
      <c r="AH49" s="519"/>
      <c r="AI49" s="519"/>
      <c r="AJ49" s="519"/>
      <c r="AK49" s="519"/>
      <c r="AL49" s="519"/>
      <c r="AM49" s="93" t="s">
        <v>492</v>
      </c>
      <c r="AN49" s="93" t="s">
        <v>493</v>
      </c>
      <c r="AO49" s="93" t="s">
        <v>488</v>
      </c>
      <c r="AP49" s="84">
        <v>43467</v>
      </c>
      <c r="AQ49" s="84">
        <v>43830</v>
      </c>
      <c r="AR49" s="93" t="s">
        <v>494</v>
      </c>
      <c r="AS49" s="20"/>
      <c r="AT49" s="20"/>
      <c r="AU49" s="516"/>
      <c r="AV49" s="516"/>
      <c r="AW49" s="527"/>
      <c r="AX49" s="529"/>
      <c r="AY49" s="514"/>
      <c r="AZ49" s="95"/>
      <c r="BA49" s="514"/>
      <c r="BB49" s="20"/>
      <c r="BC49" s="20"/>
      <c r="BD49" s="516"/>
      <c r="BE49" s="516"/>
      <c r="BF49" s="527"/>
      <c r="BG49" s="529"/>
      <c r="BH49" s="511"/>
      <c r="BI49" s="511"/>
      <c r="BJ49" s="517"/>
      <c r="BK49" s="20"/>
      <c r="BL49" s="20"/>
      <c r="BM49" s="516"/>
      <c r="BN49" s="516"/>
      <c r="BO49" s="527"/>
      <c r="BP49" s="529"/>
      <c r="BQ49" s="534"/>
      <c r="BR49" s="534"/>
      <c r="BS49" s="517"/>
      <c r="BT49" s="119"/>
      <c r="BU49" s="119"/>
      <c r="BV49" s="119"/>
      <c r="BW49" s="119"/>
      <c r="BX49" s="119"/>
      <c r="BY49" s="119"/>
      <c r="BZ49" s="119"/>
      <c r="CA49" s="119"/>
      <c r="CB49" s="119"/>
      <c r="CC49" s="93"/>
      <c r="CD49" s="93"/>
      <c r="CE49" s="93"/>
      <c r="CF49" s="93"/>
      <c r="CG49" s="93"/>
      <c r="CH49" s="93"/>
      <c r="CI49" s="93"/>
      <c r="CJ49" s="93"/>
      <c r="CK49" s="93"/>
      <c r="CY49" s="514"/>
      <c r="CZ49" s="514"/>
      <c r="DD49" s="514"/>
      <c r="DE49" s="514"/>
      <c r="DF49" s="514"/>
      <c r="DG49" s="522"/>
    </row>
    <row r="50" spans="1:111" ht="104.95" customHeight="1" x14ac:dyDescent="0.25">
      <c r="A50" s="504"/>
      <c r="B50" s="504"/>
      <c r="C50" s="504"/>
      <c r="D50" s="560"/>
      <c r="E50" s="504"/>
      <c r="F50" s="504"/>
      <c r="L50" s="504"/>
      <c r="M50" s="547"/>
      <c r="N50" s="519"/>
      <c r="O50" s="519"/>
      <c r="P50" s="519"/>
      <c r="Q50" s="93" t="s">
        <v>495</v>
      </c>
      <c r="R50" s="90" t="s">
        <v>158</v>
      </c>
      <c r="S50" s="106" t="s">
        <v>58</v>
      </c>
      <c r="T50" s="90" t="s">
        <v>59</v>
      </c>
      <c r="U50" s="90" t="s">
        <v>60</v>
      </c>
      <c r="V50" s="90" t="s">
        <v>61</v>
      </c>
      <c r="W50" s="90" t="s">
        <v>62</v>
      </c>
      <c r="X50" s="90" t="s">
        <v>75</v>
      </c>
      <c r="Y50" s="90" t="s">
        <v>63</v>
      </c>
      <c r="Z50" s="90">
        <f t="shared" si="0"/>
        <v>100</v>
      </c>
      <c r="AA50" s="90" t="str">
        <f t="shared" si="6"/>
        <v>Fuerte</v>
      </c>
      <c r="AB50" s="90" t="s">
        <v>141</v>
      </c>
      <c r="AC50" s="21">
        <f t="shared" si="2"/>
        <v>200</v>
      </c>
      <c r="AD50" s="114" t="str">
        <f t="shared" si="3"/>
        <v>Fuerte</v>
      </c>
      <c r="AE50" s="521"/>
      <c r="AF50" s="519"/>
      <c r="AG50" s="519"/>
      <c r="AH50" s="519"/>
      <c r="AI50" s="519"/>
      <c r="AJ50" s="519"/>
      <c r="AK50" s="519"/>
      <c r="AL50" s="519"/>
      <c r="AM50" s="93" t="s">
        <v>496</v>
      </c>
      <c r="AN50" s="93" t="s">
        <v>497</v>
      </c>
      <c r="AO50" s="93" t="s">
        <v>488</v>
      </c>
      <c r="AP50" s="84">
        <v>43467</v>
      </c>
      <c r="AQ50" s="84">
        <v>43830</v>
      </c>
      <c r="AR50" s="93" t="s">
        <v>498</v>
      </c>
      <c r="AS50" s="20"/>
      <c r="AT50" s="20"/>
      <c r="AU50" s="518"/>
      <c r="AV50" s="518"/>
      <c r="AW50" s="528"/>
      <c r="AX50" s="530"/>
      <c r="AY50" s="515"/>
      <c r="AZ50" s="96"/>
      <c r="BA50" s="515"/>
      <c r="BB50" s="20"/>
      <c r="BC50" s="20"/>
      <c r="BD50" s="518"/>
      <c r="BE50" s="518"/>
      <c r="BF50" s="528"/>
      <c r="BG50" s="530"/>
      <c r="BH50" s="512"/>
      <c r="BI50" s="512"/>
      <c r="BJ50" s="518"/>
      <c r="BK50" s="20"/>
      <c r="BL50" s="20"/>
      <c r="BM50" s="518"/>
      <c r="BN50" s="518"/>
      <c r="BO50" s="528"/>
      <c r="BP50" s="530"/>
      <c r="BQ50" s="535"/>
      <c r="BR50" s="535"/>
      <c r="BS50" s="518"/>
      <c r="BT50" s="119"/>
      <c r="BU50" s="119"/>
      <c r="BV50" s="119"/>
      <c r="BW50" s="119"/>
      <c r="BX50" s="119"/>
      <c r="BY50" s="119"/>
      <c r="BZ50" s="119"/>
      <c r="CA50" s="119"/>
      <c r="CB50" s="119"/>
      <c r="CC50" s="93"/>
      <c r="CD50" s="93"/>
      <c r="CE50" s="93"/>
      <c r="CF50" s="93"/>
      <c r="CG50" s="93"/>
      <c r="CH50" s="93"/>
      <c r="CI50" s="93"/>
      <c r="CJ50" s="93"/>
      <c r="CK50" s="93"/>
      <c r="CY50" s="515"/>
      <c r="CZ50" s="515"/>
      <c r="DD50" s="514"/>
      <c r="DE50" s="514"/>
      <c r="DF50" s="514"/>
      <c r="DG50" s="522"/>
    </row>
    <row r="51" spans="1:111" ht="108.7" customHeight="1" x14ac:dyDescent="0.25">
      <c r="A51" s="504" t="s">
        <v>24</v>
      </c>
      <c r="B51" s="504" t="s">
        <v>27</v>
      </c>
      <c r="C51" s="504" t="s">
        <v>27</v>
      </c>
      <c r="D51" s="561" t="s">
        <v>227</v>
      </c>
      <c r="E51" s="539" t="s">
        <v>499</v>
      </c>
      <c r="F51" s="504" t="s">
        <v>500</v>
      </c>
      <c r="L51" s="504" t="s">
        <v>501</v>
      </c>
      <c r="M51" s="504" t="s">
        <v>502</v>
      </c>
      <c r="N51" s="519" t="s">
        <v>10</v>
      </c>
      <c r="O51" s="519" t="s">
        <v>14</v>
      </c>
      <c r="P51" s="519" t="str">
        <f>INDEX([9]Validacion!$C$15:$G$19,'Mapa de Riesgos'!CY51:CY52,'Mapa de Riesgos'!CZ51:CZ52)</f>
        <v>Alta</v>
      </c>
      <c r="Q51" s="93" t="s">
        <v>503</v>
      </c>
      <c r="R51" s="90" t="s">
        <v>158</v>
      </c>
      <c r="S51" s="106" t="s">
        <v>58</v>
      </c>
      <c r="T51" s="90" t="s">
        <v>59</v>
      </c>
      <c r="U51" s="90" t="s">
        <v>60</v>
      </c>
      <c r="V51" s="90" t="s">
        <v>61</v>
      </c>
      <c r="W51" s="90" t="s">
        <v>62</v>
      </c>
      <c r="X51" s="90" t="s">
        <v>75</v>
      </c>
      <c r="Y51" s="90" t="s">
        <v>63</v>
      </c>
      <c r="Z51" s="90">
        <f t="shared" si="0"/>
        <v>100</v>
      </c>
      <c r="AA51" s="90" t="str">
        <f t="shared" si="6"/>
        <v>Fuerte</v>
      </c>
      <c r="AB51" s="90" t="s">
        <v>141</v>
      </c>
      <c r="AC51" s="21">
        <f t="shared" si="2"/>
        <v>200</v>
      </c>
      <c r="AD51" s="114" t="str">
        <f t="shared" si="3"/>
        <v>Fuerte</v>
      </c>
      <c r="AE51" s="519">
        <f>(IF(AD51="Fuerte",100,IF(AD51="Moderado",50,0))+IF(AD52="Fuerte",100,IF(AD52="Moderado",50,0)))/2</f>
        <v>100</v>
      </c>
      <c r="AF51" s="519" t="str">
        <f>IF(AE51=100,"Fuerte",IF(OR(AE51=99,AE51&gt;=50),"Moderado","Débil"))</f>
        <v>Fuerte</v>
      </c>
      <c r="AG51" s="519" t="s">
        <v>150</v>
      </c>
      <c r="AH51" s="519" t="s">
        <v>152</v>
      </c>
      <c r="AI51" s="519" t="str">
        <f>VLOOKUP(IF(DE51=0,DE51+1,DE51),[9]Validacion!$J$15:$K$19,2,FALSE)</f>
        <v>Rara Vez</v>
      </c>
      <c r="AJ51" s="519" t="str">
        <f>VLOOKUP(IF(DG51=0,DG51+1,DG51),[9]Validacion!$J$23:$K$27,2,FALSE)</f>
        <v>Mayor</v>
      </c>
      <c r="AK51" s="519" t="str">
        <f>INDEX([9]Validacion!$C$15:$G$19,IF(DE51=0,DE51+1,'Mapa de Riesgos'!DE51:DE52),IF(DG51=0,DG51+1,'Mapa de Riesgos'!DG51:DG52))</f>
        <v>Alta</v>
      </c>
      <c r="AL51" s="519" t="s">
        <v>226</v>
      </c>
      <c r="AM51" s="93" t="s">
        <v>504</v>
      </c>
      <c r="AN51" s="93" t="s">
        <v>505</v>
      </c>
      <c r="AO51" s="93" t="s">
        <v>506</v>
      </c>
      <c r="AP51" s="84">
        <v>43467</v>
      </c>
      <c r="AQ51" s="84">
        <v>43830</v>
      </c>
      <c r="AR51" s="93" t="s">
        <v>507</v>
      </c>
      <c r="AS51" s="20"/>
      <c r="AT51" s="20"/>
      <c r="AU51" s="93"/>
      <c r="AV51" s="93"/>
      <c r="AW51" s="121"/>
      <c r="AX51" s="86"/>
      <c r="AY51" s="513"/>
      <c r="AZ51" s="94"/>
      <c r="BA51" s="513"/>
      <c r="BB51" s="20"/>
      <c r="BC51" s="20"/>
      <c r="BD51" s="93"/>
      <c r="BE51" s="148"/>
      <c r="BF51" s="124"/>
      <c r="BG51" s="86"/>
      <c r="BH51" s="513"/>
      <c r="BI51" s="513"/>
      <c r="BJ51" s="510"/>
      <c r="BK51" s="20"/>
      <c r="BL51" s="20"/>
      <c r="BM51" s="93"/>
      <c r="BN51" s="93"/>
      <c r="BO51" s="124"/>
      <c r="BP51" s="86"/>
      <c r="BQ51" s="516"/>
      <c r="BR51" s="516"/>
      <c r="BS51" s="516"/>
      <c r="BT51" s="119"/>
      <c r="BU51" s="119"/>
      <c r="BV51" s="119"/>
      <c r="BW51" s="119"/>
      <c r="BX51" s="119"/>
      <c r="BY51" s="119"/>
      <c r="BZ51" s="119"/>
      <c r="CA51" s="119"/>
      <c r="CB51" s="119"/>
      <c r="CC51" s="93"/>
      <c r="CD51" s="93"/>
      <c r="CE51" s="93"/>
      <c r="CF51" s="93"/>
      <c r="CG51" s="93"/>
      <c r="CH51" s="93"/>
      <c r="CI51" s="93"/>
      <c r="CJ51" s="93"/>
      <c r="CK51" s="93"/>
      <c r="CY51" s="513">
        <f>VLOOKUP(N51,[9]Validacion!$I$15:$M$19,2,FALSE)</f>
        <v>2</v>
      </c>
      <c r="CZ51" s="513">
        <f>VLOOKUP(O51,[9]Validacion!$I$23:$J$27,2,FALSE)</f>
        <v>4</v>
      </c>
      <c r="DD51" s="513">
        <f>VLOOKUP($N51,[9]Validacion!$I$15:$M$19,2,FALSE)</f>
        <v>2</v>
      </c>
      <c r="DE51" s="513">
        <f>IF(AF51="Fuerte",DD51-2,IF(AND(AF51="Moderado",AG51="Directamente",AH51="Directamente"),DD51-1,IF(AND(AF51="Moderado",AG51="No Disminuye",AH51="Directamente"),DD51,IF(AND(AF51="Moderado",AG51="Directamente",AH51="No Disminuye"),DD51-1,DD51))))</f>
        <v>0</v>
      </c>
      <c r="DF51" s="513">
        <f>VLOOKUP($O51,[9]Validacion!$I$23:$J$27,2,FALSE)</f>
        <v>4</v>
      </c>
      <c r="DG51" s="522">
        <f>IF(AF51="Fuerte",DF51,IF(AND(AF51="Moderado",AG51="Directamente",AH51="Directamente"),DF51-1,IF(AND(AF51="Moderado",AG51="No Disminuye",AH51="Directamente"),DF51-1,IF(AND(AF51="Moderado",AG51="Directamente",AH51="No Disminuye"),DF51,DF51))))</f>
        <v>4</v>
      </c>
    </row>
    <row r="52" spans="1:111" ht="93.25" customHeight="1" x14ac:dyDescent="0.25">
      <c r="A52" s="504"/>
      <c r="B52" s="504"/>
      <c r="C52" s="504"/>
      <c r="D52" s="561"/>
      <c r="E52" s="539"/>
      <c r="F52" s="504"/>
      <c r="L52" s="504"/>
      <c r="M52" s="504"/>
      <c r="N52" s="519"/>
      <c r="O52" s="519"/>
      <c r="P52" s="519"/>
      <c r="Q52" s="93" t="s">
        <v>508</v>
      </c>
      <c r="R52" s="90" t="s">
        <v>158</v>
      </c>
      <c r="S52" s="106" t="s">
        <v>58</v>
      </c>
      <c r="T52" s="90" t="s">
        <v>59</v>
      </c>
      <c r="U52" s="90" t="s">
        <v>60</v>
      </c>
      <c r="V52" s="90" t="s">
        <v>61</v>
      </c>
      <c r="W52" s="90" t="s">
        <v>62</v>
      </c>
      <c r="X52" s="90" t="s">
        <v>75</v>
      </c>
      <c r="Y52" s="90" t="s">
        <v>63</v>
      </c>
      <c r="Z52" s="90">
        <f t="shared" si="0"/>
        <v>100</v>
      </c>
      <c r="AA52" s="90" t="str">
        <f t="shared" si="6"/>
        <v>Fuerte</v>
      </c>
      <c r="AB52" s="90" t="s">
        <v>141</v>
      </c>
      <c r="AC52" s="21">
        <f t="shared" si="2"/>
        <v>200</v>
      </c>
      <c r="AD52" s="114" t="str">
        <f t="shared" si="3"/>
        <v>Fuerte</v>
      </c>
      <c r="AE52" s="519"/>
      <c r="AF52" s="519"/>
      <c r="AG52" s="519"/>
      <c r="AH52" s="519"/>
      <c r="AI52" s="519"/>
      <c r="AJ52" s="519"/>
      <c r="AK52" s="519"/>
      <c r="AL52" s="519"/>
      <c r="AM52" s="93" t="s">
        <v>509</v>
      </c>
      <c r="AN52" s="93" t="s">
        <v>510</v>
      </c>
      <c r="AO52" s="93" t="s">
        <v>506</v>
      </c>
      <c r="AP52" s="84">
        <v>43467</v>
      </c>
      <c r="AQ52" s="84">
        <v>43830</v>
      </c>
      <c r="AR52" s="93" t="s">
        <v>511</v>
      </c>
      <c r="AS52" s="20"/>
      <c r="AT52" s="20"/>
      <c r="AU52" s="93"/>
      <c r="AV52" s="93"/>
      <c r="AW52" s="115"/>
      <c r="AX52" s="86"/>
      <c r="AY52" s="515"/>
      <c r="AZ52" s="96"/>
      <c r="BA52" s="515"/>
      <c r="BB52" s="20"/>
      <c r="BC52" s="20"/>
      <c r="BD52" s="93"/>
      <c r="BE52" s="93"/>
      <c r="BF52" s="115"/>
      <c r="BG52" s="145"/>
      <c r="BH52" s="515"/>
      <c r="BI52" s="515"/>
      <c r="BJ52" s="512"/>
      <c r="BK52" s="20"/>
      <c r="BL52" s="20"/>
      <c r="BM52" s="93"/>
      <c r="BN52" s="93"/>
      <c r="BO52" s="115"/>
      <c r="BP52" s="145"/>
      <c r="BQ52" s="518"/>
      <c r="BR52" s="518"/>
      <c r="BS52" s="518"/>
      <c r="BT52" s="119"/>
      <c r="BU52" s="119"/>
      <c r="BV52" s="119"/>
      <c r="BW52" s="119"/>
      <c r="BX52" s="119"/>
      <c r="BY52" s="119"/>
      <c r="BZ52" s="119"/>
      <c r="CA52" s="119"/>
      <c r="CB52" s="119"/>
      <c r="CC52" s="93"/>
      <c r="CD52" s="93"/>
      <c r="CE52" s="93"/>
      <c r="CF52" s="93"/>
      <c r="CG52" s="93"/>
      <c r="CH52" s="93"/>
      <c r="CI52" s="93"/>
      <c r="CJ52" s="93"/>
      <c r="CK52" s="93"/>
      <c r="CY52" s="515"/>
      <c r="CZ52" s="515"/>
      <c r="DD52" s="514"/>
      <c r="DE52" s="514"/>
      <c r="DF52" s="514"/>
      <c r="DG52" s="522"/>
    </row>
    <row r="53" spans="1:111" ht="138.25" customHeight="1" x14ac:dyDescent="0.25">
      <c r="A53" s="93" t="s">
        <v>24</v>
      </c>
      <c r="B53" s="93" t="s">
        <v>27</v>
      </c>
      <c r="C53" s="93" t="s">
        <v>27</v>
      </c>
      <c r="D53" s="150" t="s">
        <v>212</v>
      </c>
      <c r="E53" s="85" t="s">
        <v>512</v>
      </c>
      <c r="F53" s="93" t="s">
        <v>513</v>
      </c>
      <c r="L53" s="93" t="s">
        <v>514</v>
      </c>
      <c r="M53" s="93" t="s">
        <v>515</v>
      </c>
      <c r="N53" s="90" t="s">
        <v>9</v>
      </c>
      <c r="O53" s="90" t="s">
        <v>14</v>
      </c>
      <c r="P53" s="90" t="str">
        <f>INDEX([9]Validacion!$C$15:$G$19,'Mapa de Riesgos'!CY53:CY53,'Mapa de Riesgos'!CZ53:CZ53)</f>
        <v>Extrema</v>
      </c>
      <c r="Q53" s="93" t="s">
        <v>516</v>
      </c>
      <c r="R53" s="90" t="s">
        <v>158</v>
      </c>
      <c r="S53" s="106" t="s">
        <v>58</v>
      </c>
      <c r="T53" s="90" t="s">
        <v>59</v>
      </c>
      <c r="U53" s="90" t="s">
        <v>60</v>
      </c>
      <c r="V53" s="90" t="s">
        <v>61</v>
      </c>
      <c r="W53" s="90" t="s">
        <v>62</v>
      </c>
      <c r="X53" s="90" t="s">
        <v>75</v>
      </c>
      <c r="Y53" s="90" t="s">
        <v>63</v>
      </c>
      <c r="Z53" s="90">
        <f t="shared" si="0"/>
        <v>100</v>
      </c>
      <c r="AA53" s="90" t="str">
        <f t="shared" si="6"/>
        <v>Fuerte</v>
      </c>
      <c r="AB53" s="90" t="s">
        <v>141</v>
      </c>
      <c r="AC53" s="21">
        <f t="shared" si="2"/>
        <v>200</v>
      </c>
      <c r="AD53" s="114" t="str">
        <f t="shared" si="3"/>
        <v>Fuerte</v>
      </c>
      <c r="AE53" s="101">
        <f>(IF(AD53="Fuerte",100,IF(AD53="Moderado",50,0))/1)</f>
        <v>100</v>
      </c>
      <c r="AF53" s="90" t="str">
        <f>IF(AE53=100,"Fuerte",IF(OR(AE53=99,AE53&gt;=50),"Moderado","Débil"))</f>
        <v>Fuerte</v>
      </c>
      <c r="AG53" s="106" t="s">
        <v>150</v>
      </c>
      <c r="AH53" s="90" t="s">
        <v>152</v>
      </c>
      <c r="AI53" s="90" t="str">
        <f>VLOOKUP(IF(DE53=0,DE53+1,DE53),[9]Validacion!$J$15:$K$19,2,FALSE)</f>
        <v>Rara Vez</v>
      </c>
      <c r="AJ53" s="90" t="str">
        <f>VLOOKUP(IF(DG53=0,DG53+1,DG53),[9]Validacion!$J$23:$K$27,2,FALSE)</f>
        <v>Mayor</v>
      </c>
      <c r="AK53" s="90" t="str">
        <f>INDEX([9]Validacion!$C$15:$G$19,IF(DE53=0,DE53+1,'Mapa de Riesgos'!DE53:DE53),IF(DG53=0,DG53+1,'Mapa de Riesgos'!DG53:DG53))</f>
        <v>Alta</v>
      </c>
      <c r="AL53" s="90" t="s">
        <v>226</v>
      </c>
      <c r="AM53" s="93" t="s">
        <v>517</v>
      </c>
      <c r="AN53" s="93" t="s">
        <v>518</v>
      </c>
      <c r="AO53" s="93" t="s">
        <v>519</v>
      </c>
      <c r="AP53" s="84">
        <v>43467</v>
      </c>
      <c r="AQ53" s="84">
        <v>43830</v>
      </c>
      <c r="AR53" s="93" t="s">
        <v>352</v>
      </c>
      <c r="AS53" s="93"/>
      <c r="AT53" s="93"/>
      <c r="AU53" s="93"/>
      <c r="AV53" s="93"/>
      <c r="AW53" s="90"/>
      <c r="AX53" s="86"/>
      <c r="AY53" s="94"/>
      <c r="AZ53" s="94"/>
      <c r="BA53" s="94"/>
      <c r="BB53" s="91"/>
      <c r="BC53" s="91"/>
      <c r="BD53" s="119"/>
      <c r="BE53" s="119"/>
      <c r="BF53" s="119"/>
      <c r="BG53" s="119"/>
      <c r="BH53" s="119"/>
      <c r="BI53" s="119"/>
      <c r="BJ53" s="119"/>
      <c r="BK53" s="119"/>
      <c r="BL53" s="119"/>
      <c r="BM53" s="119"/>
      <c r="BN53" s="119"/>
      <c r="BO53" s="119"/>
      <c r="BP53" s="119"/>
      <c r="BQ53" s="119"/>
      <c r="BR53" s="119"/>
      <c r="BS53" s="119"/>
      <c r="BT53" s="119"/>
      <c r="BU53" s="119"/>
      <c r="BV53" s="119"/>
      <c r="BW53" s="119"/>
      <c r="BX53" s="119"/>
      <c r="BY53" s="119"/>
      <c r="BZ53" s="119"/>
      <c r="CA53" s="119"/>
      <c r="CB53" s="119"/>
      <c r="CC53" s="93"/>
      <c r="CD53" s="93"/>
      <c r="CE53" s="93"/>
      <c r="CF53" s="93"/>
      <c r="CG53" s="93"/>
      <c r="CH53" s="93"/>
      <c r="CI53" s="93"/>
      <c r="CJ53" s="93"/>
      <c r="CK53" s="93"/>
      <c r="CY53" s="94">
        <f>VLOOKUP(N53,[9]Validacion!$I$15:$M$19,2,FALSE)</f>
        <v>3</v>
      </c>
      <c r="CZ53" s="94">
        <f>VLOOKUP(O53,[9]Validacion!$I$23:$J$27,2,FALSE)</f>
        <v>4</v>
      </c>
      <c r="DD53" s="94">
        <f>VLOOKUP($N53,[9]Validacion!$I$15:$M$19,2,FALSE)</f>
        <v>3</v>
      </c>
      <c r="DE53" s="94">
        <f>IF(AF53="Fuerte",DD53-2,IF(AND(AF53="Moderado",AG53="Directamente",AH53="Directamente"),DD53-1,IF(AND(AF53="Moderado",AG53="No Disminuye",AH53="Directamente"),DD53,IF(AND(AF53="Moderado",AG53="Directamente",AH53="No Disminuye"),DD53-1,DD53))))</f>
        <v>1</v>
      </c>
      <c r="DF53" s="94">
        <f>VLOOKUP($O53,[9]Validacion!$I$23:$J$27,2,FALSE)</f>
        <v>4</v>
      </c>
      <c r="DG53" s="100">
        <f>IF(AF53="Fuerte",DF53,IF(AND(AF53="Moderado",AG53="Directamente",AH53="Directamente"),DF53-1,IF(AND(AF53="Moderado",AG53="No Disminuye",AH53="Directamente"),DF53-1,IF(AND(AF53="Moderado",AG53="Directamente",AH53="No Disminuye"),DF53,DF53))))</f>
        <v>4</v>
      </c>
    </row>
    <row r="54" spans="1:111" ht="104.95" customHeight="1" x14ac:dyDescent="0.25">
      <c r="A54" s="504" t="s">
        <v>24</v>
      </c>
      <c r="B54" s="504" t="s">
        <v>27</v>
      </c>
      <c r="C54" s="504" t="s">
        <v>27</v>
      </c>
      <c r="D54" s="563" t="s">
        <v>219</v>
      </c>
      <c r="E54" s="564" t="s">
        <v>520</v>
      </c>
      <c r="F54" s="564" t="s">
        <v>521</v>
      </c>
      <c r="L54" s="539" t="s">
        <v>522</v>
      </c>
      <c r="M54" s="564" t="s">
        <v>523</v>
      </c>
      <c r="N54" s="562" t="s">
        <v>11</v>
      </c>
      <c r="O54" s="562" t="s">
        <v>14</v>
      </c>
      <c r="P54" s="562" t="str">
        <f>INDEX([9]Validacion!$C$15:$G$19,'Mapa de Riesgos'!CY54:CY57,'Mapa de Riesgos'!CZ54:CZ57)</f>
        <v>Alta</v>
      </c>
      <c r="Q54" s="116" t="s">
        <v>524</v>
      </c>
      <c r="R54" s="151" t="s">
        <v>158</v>
      </c>
      <c r="S54" s="152" t="s">
        <v>58</v>
      </c>
      <c r="T54" s="151" t="s">
        <v>59</v>
      </c>
      <c r="U54" s="151" t="s">
        <v>60</v>
      </c>
      <c r="V54" s="151" t="s">
        <v>61</v>
      </c>
      <c r="W54" s="151" t="s">
        <v>62</v>
      </c>
      <c r="X54" s="151" t="s">
        <v>75</v>
      </c>
      <c r="Y54" s="151" t="s">
        <v>63</v>
      </c>
      <c r="Z54" s="151">
        <f t="shared" si="0"/>
        <v>100</v>
      </c>
      <c r="AA54" s="151" t="str">
        <f t="shared" si="6"/>
        <v>Fuerte</v>
      </c>
      <c r="AB54" s="151" t="s">
        <v>141</v>
      </c>
      <c r="AC54" s="153">
        <f t="shared" si="2"/>
        <v>200</v>
      </c>
      <c r="AD54" s="154" t="str">
        <f t="shared" si="3"/>
        <v>Fuerte</v>
      </c>
      <c r="AE54" s="521">
        <f>(IF(AD54="Fuerte",100,IF(AD54="Moderado",50,0))+IF(AD55="Fuerte",100,IF(AD55="Moderado",50,0))+IF(AD56="Fuerte",100,IF(AD56="Moderado",50,0))+IF(AD57="Fuerte",100,IF(AD57="Moderado",50,0)))/4</f>
        <v>100</v>
      </c>
      <c r="AF54" s="562" t="str">
        <f>IF(AE54=100,"Fuerte",IF(OR(AE54=99,AE54&gt;=50),"Moderado","Débil"))</f>
        <v>Fuerte</v>
      </c>
      <c r="AG54" s="562" t="s">
        <v>150</v>
      </c>
      <c r="AH54" s="562" t="s">
        <v>152</v>
      </c>
      <c r="AI54" s="519" t="str">
        <f>VLOOKUP(IF(DE54=0,DE54+1,IF(DE54=-1,DE54+2,DE54)),[9]Validacion!$J$15:$K$19,2,FALSE)</f>
        <v>Rara Vez</v>
      </c>
      <c r="AJ54" s="562" t="str">
        <f>VLOOKUP(IF(DG54=0,DG54+1,DG54),[9]Validacion!$J$23:$K$27,2,FALSE)</f>
        <v>Mayor</v>
      </c>
      <c r="AK54" s="562" t="str">
        <f>INDEX([9]Validacion!$C$15:$G$19,IF(DE54=0,DE54+1,IF(DE54=-1,DE54+2,'Mapa de Riesgos'!DE54:DE57)),IF(DG54=0,DG54+1,'Mapa de Riesgos'!DG54:DG57))</f>
        <v>Alta</v>
      </c>
      <c r="AL54" s="562" t="s">
        <v>226</v>
      </c>
      <c r="AM54" s="116" t="s">
        <v>525</v>
      </c>
      <c r="AN54" s="116" t="s">
        <v>526</v>
      </c>
      <c r="AO54" s="116" t="s">
        <v>527</v>
      </c>
      <c r="AP54" s="84">
        <v>43467</v>
      </c>
      <c r="AQ54" s="84">
        <v>43830</v>
      </c>
      <c r="AR54" s="93" t="s">
        <v>528</v>
      </c>
      <c r="AS54" s="20"/>
      <c r="AT54" s="20"/>
      <c r="AU54" s="93"/>
      <c r="AV54" s="93"/>
      <c r="AW54" s="90"/>
      <c r="AX54" s="86"/>
      <c r="AY54" s="513"/>
      <c r="AZ54" s="94"/>
      <c r="BA54" s="513"/>
      <c r="BB54" s="91"/>
      <c r="BC54" s="91"/>
      <c r="BD54" s="119"/>
      <c r="BE54" s="119"/>
      <c r="BF54" s="119"/>
      <c r="BG54" s="119"/>
      <c r="BH54" s="119"/>
      <c r="BI54" s="119"/>
      <c r="BJ54" s="119"/>
      <c r="BK54" s="119"/>
      <c r="BL54" s="119"/>
      <c r="BM54" s="119"/>
      <c r="BN54" s="119"/>
      <c r="BO54" s="119"/>
      <c r="BP54" s="119"/>
      <c r="BQ54" s="119"/>
      <c r="BR54" s="119"/>
      <c r="BS54" s="119"/>
      <c r="BT54" s="119"/>
      <c r="BU54" s="119"/>
      <c r="BV54" s="119"/>
      <c r="BW54" s="119"/>
      <c r="BX54" s="119"/>
      <c r="BY54" s="119"/>
      <c r="BZ54" s="119"/>
      <c r="CA54" s="119"/>
      <c r="CB54" s="119"/>
      <c r="CC54" s="93"/>
      <c r="CD54" s="93"/>
      <c r="CE54" s="93"/>
      <c r="CF54" s="93"/>
      <c r="CG54" s="93"/>
      <c r="CH54" s="93"/>
      <c r="CI54" s="93"/>
      <c r="CJ54" s="93"/>
      <c r="CK54" s="93"/>
      <c r="CY54" s="513">
        <f>VLOOKUP(N54,[9]Validacion!$I$15:$M$19,2,FALSE)</f>
        <v>1</v>
      </c>
      <c r="CZ54" s="513">
        <f>VLOOKUP(O54,[9]Validacion!$I$23:$J$27,2,FALSE)</f>
        <v>4</v>
      </c>
      <c r="DD54" s="513">
        <f>VLOOKUP($N54,[9]Validacion!$I$15:$M$19,2,FALSE)</f>
        <v>1</v>
      </c>
      <c r="DE54" s="513">
        <f>IF(AF54="Fuerte",DD54-2,IF(AND(AF54="Moderado",AG54="Directamente",AH54="Directamente"),DD54-1,IF(AND(AF54="Moderado",AG54="No Disminuye",AH54="Directamente"),DD54,IF(AND(AF54="Moderado",AG54="Directamente",AH54="No Disminuye"),DD54-1,DD54))))</f>
        <v>-1</v>
      </c>
      <c r="DF54" s="513">
        <f>VLOOKUP($O54,[9]Validacion!$I$23:$J$27,2,FALSE)</f>
        <v>4</v>
      </c>
      <c r="DG54" s="522">
        <f>IF(AF54="Fuerte",DF54,IF(AND(AF54="Moderado",AG54="Directamente",AH54="Directamente"),DF54-1,IF(AND(AF54="Moderado",AG54="No Disminuye",AH54="Directamente"),DF54-1,IF(AND(AF54="Moderado",AG54="Directamente",AH54="No Disminuye"),DF54,DF54))))</f>
        <v>4</v>
      </c>
    </row>
    <row r="55" spans="1:111" ht="115.5" customHeight="1" x14ac:dyDescent="0.25">
      <c r="A55" s="504"/>
      <c r="B55" s="504"/>
      <c r="C55" s="504"/>
      <c r="D55" s="563"/>
      <c r="E55" s="564"/>
      <c r="F55" s="564"/>
      <c r="L55" s="539"/>
      <c r="M55" s="564"/>
      <c r="N55" s="562"/>
      <c r="O55" s="562"/>
      <c r="P55" s="562"/>
      <c r="Q55" s="116" t="s">
        <v>529</v>
      </c>
      <c r="R55" s="151" t="s">
        <v>158</v>
      </c>
      <c r="S55" s="152" t="s">
        <v>58</v>
      </c>
      <c r="T55" s="151" t="s">
        <v>59</v>
      </c>
      <c r="U55" s="151" t="s">
        <v>60</v>
      </c>
      <c r="V55" s="151" t="s">
        <v>61</v>
      </c>
      <c r="W55" s="151" t="s">
        <v>62</v>
      </c>
      <c r="X55" s="151" t="s">
        <v>75</v>
      </c>
      <c r="Y55" s="151" t="s">
        <v>63</v>
      </c>
      <c r="Z55" s="151">
        <f t="shared" si="0"/>
        <v>100</v>
      </c>
      <c r="AA55" s="151" t="str">
        <f t="shared" si="6"/>
        <v>Fuerte</v>
      </c>
      <c r="AB55" s="151" t="s">
        <v>141</v>
      </c>
      <c r="AC55" s="153">
        <f t="shared" si="2"/>
        <v>200</v>
      </c>
      <c r="AD55" s="154" t="str">
        <f t="shared" si="3"/>
        <v>Fuerte</v>
      </c>
      <c r="AE55" s="521"/>
      <c r="AF55" s="562"/>
      <c r="AG55" s="562"/>
      <c r="AH55" s="562"/>
      <c r="AI55" s="519"/>
      <c r="AJ55" s="562"/>
      <c r="AK55" s="562"/>
      <c r="AL55" s="562"/>
      <c r="AM55" s="116" t="s">
        <v>530</v>
      </c>
      <c r="AN55" s="116" t="s">
        <v>531</v>
      </c>
      <c r="AO55" s="116" t="s">
        <v>527</v>
      </c>
      <c r="AP55" s="84">
        <v>43467</v>
      </c>
      <c r="AQ55" s="84">
        <v>43830</v>
      </c>
      <c r="AR55" s="93" t="s">
        <v>532</v>
      </c>
      <c r="AS55" s="141"/>
      <c r="AT55" s="141"/>
      <c r="AU55" s="93"/>
      <c r="AV55" s="93"/>
      <c r="AW55" s="90"/>
      <c r="AX55" s="86"/>
      <c r="AY55" s="514"/>
      <c r="AZ55" s="95"/>
      <c r="BA55" s="514"/>
      <c r="BB55" s="99"/>
      <c r="BC55" s="99"/>
      <c r="BD55" s="119"/>
      <c r="BE55" s="119"/>
      <c r="BF55" s="119"/>
      <c r="BG55" s="119"/>
      <c r="BH55" s="119"/>
      <c r="BI55" s="119"/>
      <c r="BJ55" s="119"/>
      <c r="BK55" s="119"/>
      <c r="BL55" s="119"/>
      <c r="BM55" s="119"/>
      <c r="BN55" s="119"/>
      <c r="BO55" s="119"/>
      <c r="BP55" s="119"/>
      <c r="BQ55" s="119"/>
      <c r="BR55" s="119"/>
      <c r="BS55" s="119"/>
      <c r="BT55" s="119"/>
      <c r="BU55" s="119"/>
      <c r="BV55" s="119"/>
      <c r="BW55" s="119"/>
      <c r="BX55" s="119"/>
      <c r="BY55" s="119"/>
      <c r="BZ55" s="119"/>
      <c r="CA55" s="119"/>
      <c r="CB55" s="119"/>
      <c r="CC55" s="93"/>
      <c r="CD55" s="93"/>
      <c r="CE55" s="93"/>
      <c r="CF55" s="93"/>
      <c r="CG55" s="93"/>
      <c r="CH55" s="93"/>
      <c r="CI55" s="93"/>
      <c r="CJ55" s="93"/>
      <c r="CK55" s="93"/>
      <c r="CY55" s="514"/>
      <c r="CZ55" s="514"/>
      <c r="DD55" s="514"/>
      <c r="DE55" s="514"/>
      <c r="DF55" s="514"/>
      <c r="DG55" s="522"/>
    </row>
    <row r="56" spans="1:111" ht="92.25" customHeight="1" x14ac:dyDescent="0.25">
      <c r="A56" s="504"/>
      <c r="B56" s="504"/>
      <c r="C56" s="504"/>
      <c r="D56" s="563"/>
      <c r="E56" s="564"/>
      <c r="F56" s="564"/>
      <c r="L56" s="539"/>
      <c r="M56" s="564"/>
      <c r="N56" s="562"/>
      <c r="O56" s="562"/>
      <c r="P56" s="562"/>
      <c r="Q56" s="116" t="s">
        <v>533</v>
      </c>
      <c r="R56" s="151" t="s">
        <v>158</v>
      </c>
      <c r="S56" s="152" t="s">
        <v>58</v>
      </c>
      <c r="T56" s="151" t="s">
        <v>59</v>
      </c>
      <c r="U56" s="151" t="s">
        <v>60</v>
      </c>
      <c r="V56" s="151" t="s">
        <v>61</v>
      </c>
      <c r="W56" s="151" t="s">
        <v>62</v>
      </c>
      <c r="X56" s="151" t="s">
        <v>75</v>
      </c>
      <c r="Y56" s="151" t="s">
        <v>63</v>
      </c>
      <c r="Z56" s="151">
        <f t="shared" si="0"/>
        <v>100</v>
      </c>
      <c r="AA56" s="151" t="str">
        <f t="shared" si="6"/>
        <v>Fuerte</v>
      </c>
      <c r="AB56" s="151" t="s">
        <v>141</v>
      </c>
      <c r="AC56" s="153">
        <f t="shared" si="2"/>
        <v>200</v>
      </c>
      <c r="AD56" s="154" t="str">
        <f t="shared" si="3"/>
        <v>Fuerte</v>
      </c>
      <c r="AE56" s="521"/>
      <c r="AF56" s="562"/>
      <c r="AG56" s="562"/>
      <c r="AH56" s="562"/>
      <c r="AI56" s="519"/>
      <c r="AJ56" s="562"/>
      <c r="AK56" s="562"/>
      <c r="AL56" s="562"/>
      <c r="AM56" s="116" t="s">
        <v>534</v>
      </c>
      <c r="AN56" s="116" t="s">
        <v>535</v>
      </c>
      <c r="AO56" s="116" t="s">
        <v>527</v>
      </c>
      <c r="AP56" s="84">
        <v>43467</v>
      </c>
      <c r="AQ56" s="84">
        <v>43830</v>
      </c>
      <c r="AR56" s="93" t="s">
        <v>536</v>
      </c>
      <c r="AS56" s="550"/>
      <c r="AT56" s="565"/>
      <c r="AU56" s="93"/>
      <c r="AV56" s="93"/>
      <c r="AW56" s="90"/>
      <c r="AX56" s="86"/>
      <c r="AY56" s="514"/>
      <c r="AZ56" s="95"/>
      <c r="BA56" s="514"/>
      <c r="BB56" s="99"/>
      <c r="BC56" s="99"/>
      <c r="BD56" s="119"/>
      <c r="BE56" s="119"/>
      <c r="BF56" s="119"/>
      <c r="BG56" s="119"/>
      <c r="BH56" s="119"/>
      <c r="BI56" s="119"/>
      <c r="BJ56" s="119"/>
      <c r="BK56" s="119"/>
      <c r="BL56" s="119"/>
      <c r="BM56" s="119"/>
      <c r="BN56" s="119"/>
      <c r="BO56" s="119"/>
      <c r="BP56" s="119"/>
      <c r="BQ56" s="119"/>
      <c r="BR56" s="119"/>
      <c r="BS56" s="119"/>
      <c r="BT56" s="119"/>
      <c r="BU56" s="119"/>
      <c r="BV56" s="119"/>
      <c r="BW56" s="119"/>
      <c r="BX56" s="119"/>
      <c r="BY56" s="119"/>
      <c r="BZ56" s="119"/>
      <c r="CA56" s="119"/>
      <c r="CB56" s="119"/>
      <c r="CC56" s="93"/>
      <c r="CD56" s="93"/>
      <c r="CE56" s="93"/>
      <c r="CF56" s="93"/>
      <c r="CG56" s="93"/>
      <c r="CH56" s="93"/>
      <c r="CI56" s="93"/>
      <c r="CJ56" s="93"/>
      <c r="CK56" s="93"/>
      <c r="CY56" s="514"/>
      <c r="CZ56" s="514"/>
      <c r="DD56" s="514"/>
      <c r="DE56" s="514"/>
      <c r="DF56" s="514"/>
      <c r="DG56" s="522"/>
    </row>
    <row r="57" spans="1:111" ht="84.25" customHeight="1" x14ac:dyDescent="0.25">
      <c r="A57" s="504"/>
      <c r="B57" s="504"/>
      <c r="C57" s="504"/>
      <c r="D57" s="563"/>
      <c r="E57" s="564"/>
      <c r="F57" s="564"/>
      <c r="L57" s="539"/>
      <c r="M57" s="564"/>
      <c r="N57" s="562"/>
      <c r="O57" s="562"/>
      <c r="P57" s="562"/>
      <c r="Q57" s="116" t="s">
        <v>537</v>
      </c>
      <c r="R57" s="151" t="s">
        <v>158</v>
      </c>
      <c r="S57" s="152" t="s">
        <v>58</v>
      </c>
      <c r="T57" s="151" t="s">
        <v>59</v>
      </c>
      <c r="U57" s="151" t="s">
        <v>60</v>
      </c>
      <c r="V57" s="151" t="s">
        <v>61</v>
      </c>
      <c r="W57" s="151" t="s">
        <v>62</v>
      </c>
      <c r="X57" s="151" t="s">
        <v>75</v>
      </c>
      <c r="Y57" s="151" t="s">
        <v>63</v>
      </c>
      <c r="Z57" s="151">
        <f t="shared" si="0"/>
        <v>100</v>
      </c>
      <c r="AA57" s="151" t="str">
        <f t="shared" si="6"/>
        <v>Fuerte</v>
      </c>
      <c r="AB57" s="151" t="s">
        <v>141</v>
      </c>
      <c r="AC57" s="153">
        <f t="shared" si="2"/>
        <v>200</v>
      </c>
      <c r="AD57" s="154" t="str">
        <f t="shared" si="3"/>
        <v>Fuerte</v>
      </c>
      <c r="AE57" s="521"/>
      <c r="AF57" s="562"/>
      <c r="AG57" s="562"/>
      <c r="AH57" s="562"/>
      <c r="AI57" s="519"/>
      <c r="AJ57" s="562"/>
      <c r="AK57" s="562"/>
      <c r="AL57" s="562"/>
      <c r="AM57" s="116" t="s">
        <v>538</v>
      </c>
      <c r="AN57" s="116" t="s">
        <v>539</v>
      </c>
      <c r="AO57" s="116" t="s">
        <v>527</v>
      </c>
      <c r="AP57" s="84">
        <v>43467</v>
      </c>
      <c r="AQ57" s="84">
        <v>43830</v>
      </c>
      <c r="AR57" s="93" t="s">
        <v>540</v>
      </c>
      <c r="AS57" s="551"/>
      <c r="AT57" s="566"/>
      <c r="AU57" s="93"/>
      <c r="AV57" s="93"/>
      <c r="AW57" s="90"/>
      <c r="AX57" s="86"/>
      <c r="AY57" s="515"/>
      <c r="AZ57" s="96"/>
      <c r="BA57" s="515"/>
      <c r="BB57" s="92"/>
      <c r="BC57" s="92"/>
      <c r="BD57" s="119"/>
      <c r="BE57" s="119"/>
      <c r="BF57" s="119"/>
      <c r="BG57" s="119"/>
      <c r="BH57" s="119"/>
      <c r="BI57" s="119"/>
      <c r="BJ57" s="119"/>
      <c r="BK57" s="119"/>
      <c r="BL57" s="119"/>
      <c r="BM57" s="119"/>
      <c r="BN57" s="119"/>
      <c r="BO57" s="119"/>
      <c r="BP57" s="119"/>
      <c r="BQ57" s="119"/>
      <c r="BR57" s="119"/>
      <c r="BS57" s="119"/>
      <c r="BT57" s="119"/>
      <c r="BU57" s="119"/>
      <c r="BV57" s="119"/>
      <c r="BW57" s="119"/>
      <c r="BX57" s="119"/>
      <c r="BY57" s="119"/>
      <c r="BZ57" s="119"/>
      <c r="CA57" s="119"/>
      <c r="CB57" s="119"/>
      <c r="CC57" s="93"/>
      <c r="CD57" s="93"/>
      <c r="CE57" s="93"/>
      <c r="CF57" s="93"/>
      <c r="CG57" s="93"/>
      <c r="CH57" s="93"/>
      <c r="CI57" s="93"/>
      <c r="CJ57" s="93"/>
      <c r="CK57" s="93"/>
      <c r="CM57" s="125"/>
      <c r="CY57" s="515"/>
      <c r="CZ57" s="515"/>
      <c r="DD57" s="514"/>
      <c r="DE57" s="514"/>
      <c r="DF57" s="514"/>
      <c r="DG57" s="522"/>
    </row>
    <row r="58" spans="1:111" ht="129.25" customHeight="1" x14ac:dyDescent="0.25">
      <c r="A58" s="504" t="s">
        <v>53</v>
      </c>
      <c r="B58" s="504" t="s">
        <v>27</v>
      </c>
      <c r="C58" s="504" t="s">
        <v>27</v>
      </c>
      <c r="D58" s="570" t="s">
        <v>220</v>
      </c>
      <c r="E58" s="504" t="s">
        <v>541</v>
      </c>
      <c r="F58" s="504" t="s">
        <v>542</v>
      </c>
      <c r="L58" s="504" t="s">
        <v>543</v>
      </c>
      <c r="M58" s="539" t="s">
        <v>544</v>
      </c>
      <c r="N58" s="519" t="s">
        <v>9</v>
      </c>
      <c r="O58" s="519" t="s">
        <v>14</v>
      </c>
      <c r="P58" s="519" t="str">
        <f>INDEX([9]Validacion!$C$15:$G$19,'Mapa de Riesgos'!CY58:CY59,'Mapa de Riesgos'!CZ58:CZ59)</f>
        <v>Extrema</v>
      </c>
      <c r="Q58" s="93" t="s">
        <v>545</v>
      </c>
      <c r="R58" s="90" t="s">
        <v>158</v>
      </c>
      <c r="S58" s="106" t="s">
        <v>58</v>
      </c>
      <c r="T58" s="106" t="s">
        <v>59</v>
      </c>
      <c r="U58" s="106" t="s">
        <v>60</v>
      </c>
      <c r="V58" s="106" t="s">
        <v>61</v>
      </c>
      <c r="W58" s="106" t="s">
        <v>62</v>
      </c>
      <c r="X58" s="106" t="s">
        <v>75</v>
      </c>
      <c r="Y58" s="106" t="s">
        <v>63</v>
      </c>
      <c r="Z58" s="90">
        <f t="shared" si="0"/>
        <v>100</v>
      </c>
      <c r="AA58" s="90" t="str">
        <f>IF(Z58&gt;=96,"Fuerte",IF(OR(Z58=95,Z58&gt;=86),"Moderado","Débil"))</f>
        <v>Fuerte</v>
      </c>
      <c r="AB58" s="90" t="s">
        <v>141</v>
      </c>
      <c r="AC58" s="21">
        <f t="shared" si="2"/>
        <v>200</v>
      </c>
      <c r="AD58" s="21" t="str">
        <f t="shared" si="3"/>
        <v>Fuerte</v>
      </c>
      <c r="AE58" s="519">
        <f>(IF(AD58="Fuerte",100,IF(AD58="Moderado",50,0))+IF(AD59="Fuerte",100,IF(AD59="Moderado",50,0)))/2</f>
        <v>100</v>
      </c>
      <c r="AF58" s="519" t="str">
        <f>IF(AE58=100,"Fuerte",IF(OR(AE58=99,AE58&gt;=50),"Moderado","Débil"))</f>
        <v>Fuerte</v>
      </c>
      <c r="AG58" s="519" t="s">
        <v>150</v>
      </c>
      <c r="AH58" s="519" t="s">
        <v>152</v>
      </c>
      <c r="AI58" s="519" t="str">
        <f>VLOOKUP(IF(DE58=0,DE58+1,DE58),[9]Validacion!$J$15:$K$19,2,FALSE)</f>
        <v>Rara Vez</v>
      </c>
      <c r="AJ58" s="519" t="str">
        <f>VLOOKUP(IF(DG58=0,DG58+1,DG58),[9]Validacion!$J$23:$K$27,2,FALSE)</f>
        <v>Mayor</v>
      </c>
      <c r="AK58" s="519" t="str">
        <f>INDEX([9]Validacion!$C$15:$G$19,IF(DE58=0,DE58+1,'Mapa de Riesgos'!DE58:DE59),IF(DG58=0,DG58+1,'Mapa de Riesgos'!DG58:DG59))</f>
        <v>Alta</v>
      </c>
      <c r="AL58" s="519" t="s">
        <v>226</v>
      </c>
      <c r="AM58" s="116" t="s">
        <v>546</v>
      </c>
      <c r="AN58" s="93" t="s">
        <v>547</v>
      </c>
      <c r="AO58" s="93" t="s">
        <v>548</v>
      </c>
      <c r="AP58" s="84">
        <v>43467</v>
      </c>
      <c r="AQ58" s="84">
        <v>43830</v>
      </c>
      <c r="AR58" s="93" t="s">
        <v>549</v>
      </c>
      <c r="AS58" s="20"/>
      <c r="AT58" s="20"/>
      <c r="AU58" s="93"/>
      <c r="AV58" s="93"/>
      <c r="AW58" s="121"/>
      <c r="AX58" s="86"/>
      <c r="AY58" s="568"/>
      <c r="AZ58" s="155"/>
      <c r="BA58" s="513"/>
      <c r="BB58" s="91"/>
      <c r="BC58" s="91"/>
      <c r="BD58" s="119"/>
      <c r="BE58" s="119"/>
      <c r="BF58" s="119"/>
      <c r="BG58" s="119"/>
      <c r="BH58" s="119"/>
      <c r="BI58" s="119"/>
      <c r="BJ58" s="119"/>
      <c r="BK58" s="119"/>
      <c r="BL58" s="119"/>
      <c r="BM58" s="119"/>
      <c r="BN58" s="119"/>
      <c r="BO58" s="119"/>
      <c r="BP58" s="119"/>
      <c r="BQ58" s="119"/>
      <c r="BR58" s="119"/>
      <c r="BS58" s="119"/>
      <c r="BT58" s="119"/>
      <c r="BU58" s="119"/>
      <c r="BV58" s="119"/>
      <c r="BW58" s="119"/>
      <c r="BX58" s="119"/>
      <c r="BY58" s="119"/>
      <c r="BZ58" s="119"/>
      <c r="CA58" s="119"/>
      <c r="CB58" s="119"/>
      <c r="CC58" s="93"/>
      <c r="CD58" s="93"/>
      <c r="CE58" s="93"/>
      <c r="CF58" s="93"/>
      <c r="CG58" s="93"/>
      <c r="CH58" s="93"/>
      <c r="CI58" s="93"/>
      <c r="CJ58" s="93"/>
      <c r="CK58" s="93"/>
      <c r="CY58" s="513">
        <f>VLOOKUP(N58,[9]Validacion!$I$15:$M$19,2,FALSE)</f>
        <v>3</v>
      </c>
      <c r="CZ58" s="513">
        <f>VLOOKUP(O58,[9]Validacion!$I$23:$J$27,2,FALSE)</f>
        <v>4</v>
      </c>
      <c r="DD58" s="513">
        <f>VLOOKUP($N58,[9]Validacion!$I$15:$M$19,2,FALSE)</f>
        <v>3</v>
      </c>
      <c r="DE58" s="513">
        <f>IF(AF58="Fuerte",DD58-2,IF(AND(AF58="Moderado",AG58="Directamente",AH58="Directamente"),DD58-1,IF(AND(AF58="Moderado",AG58="No Disminuye",AH58="Directamente"),DD58,IF(AND(AF58="Moderado",AG58="Directamente",AH58="No Disminuye"),DD58-1,DD58))))</f>
        <v>1</v>
      </c>
      <c r="DF58" s="513">
        <f>VLOOKUP($O58,[9]Validacion!$I$23:$J$27,2,FALSE)</f>
        <v>4</v>
      </c>
      <c r="DG58" s="522">
        <f>IF(AF58="Fuerte",DF58,IF(AND(AF58="Moderado",AG58="Directamente",AH58="Directamente"),DF58-1,IF(AND(AF58="Moderado",AG58="No Disminuye",AH58="Directamente"),DF58-1,IF(AND(AF58="Moderado",AG58="Directamente",AH58="No Disminuye"),DF58,DF58))))</f>
        <v>4</v>
      </c>
    </row>
    <row r="59" spans="1:111" ht="129.25" customHeight="1" thickBot="1" x14ac:dyDescent="0.3">
      <c r="A59" s="504"/>
      <c r="B59" s="504"/>
      <c r="C59" s="504"/>
      <c r="D59" s="570"/>
      <c r="E59" s="504"/>
      <c r="F59" s="504"/>
      <c r="L59" s="504"/>
      <c r="M59" s="539"/>
      <c r="N59" s="519"/>
      <c r="O59" s="519"/>
      <c r="P59" s="519"/>
      <c r="Q59" s="93" t="s">
        <v>550</v>
      </c>
      <c r="R59" s="90" t="s">
        <v>158</v>
      </c>
      <c r="S59" s="106" t="s">
        <v>58</v>
      </c>
      <c r="T59" s="106" t="s">
        <v>59</v>
      </c>
      <c r="U59" s="106" t="s">
        <v>60</v>
      </c>
      <c r="V59" s="106" t="s">
        <v>61</v>
      </c>
      <c r="W59" s="106" t="s">
        <v>62</v>
      </c>
      <c r="X59" s="106" t="s">
        <v>75</v>
      </c>
      <c r="Y59" s="106" t="s">
        <v>63</v>
      </c>
      <c r="Z59" s="90">
        <f t="shared" si="0"/>
        <v>100</v>
      </c>
      <c r="AA59" s="90" t="str">
        <f>IF(Z59&gt;=96,"Fuerte",IF(OR(Z59=95,Z59&gt;=86),"Moderado","Débil"))</f>
        <v>Fuerte</v>
      </c>
      <c r="AB59" s="90" t="s">
        <v>141</v>
      </c>
      <c r="AC59" s="21">
        <f t="shared" si="2"/>
        <v>200</v>
      </c>
      <c r="AD59" s="21" t="str">
        <f t="shared" si="3"/>
        <v>Fuerte</v>
      </c>
      <c r="AE59" s="519"/>
      <c r="AF59" s="519"/>
      <c r="AG59" s="519"/>
      <c r="AH59" s="519"/>
      <c r="AI59" s="519"/>
      <c r="AJ59" s="519"/>
      <c r="AK59" s="519"/>
      <c r="AL59" s="519"/>
      <c r="AM59" s="116" t="s">
        <v>551</v>
      </c>
      <c r="AN59" s="93" t="s">
        <v>552</v>
      </c>
      <c r="AO59" s="93" t="s">
        <v>548</v>
      </c>
      <c r="AP59" s="84">
        <v>43467</v>
      </c>
      <c r="AQ59" s="84">
        <v>43830</v>
      </c>
      <c r="AR59" s="93" t="s">
        <v>352</v>
      </c>
      <c r="AS59" s="156"/>
      <c r="AT59" s="156"/>
      <c r="AU59" s="93"/>
      <c r="AV59" s="93"/>
      <c r="AW59" s="139"/>
      <c r="AX59" s="86"/>
      <c r="AY59" s="569"/>
      <c r="AZ59" s="157"/>
      <c r="BA59" s="515"/>
      <c r="BB59" s="92"/>
      <c r="BC59" s="92"/>
      <c r="BD59" s="119"/>
      <c r="BE59" s="119"/>
      <c r="BF59" s="119"/>
      <c r="BG59" s="119"/>
      <c r="BH59" s="119"/>
      <c r="BI59" s="119"/>
      <c r="BJ59" s="119"/>
      <c r="BK59" s="119"/>
      <c r="BL59" s="119"/>
      <c r="BM59" s="119"/>
      <c r="BN59" s="119"/>
      <c r="BO59" s="119"/>
      <c r="BP59" s="119"/>
      <c r="BQ59" s="119"/>
      <c r="BR59" s="119"/>
      <c r="BS59" s="119"/>
      <c r="BT59" s="119"/>
      <c r="BU59" s="119"/>
      <c r="BV59" s="119"/>
      <c r="BW59" s="119"/>
      <c r="BX59" s="119"/>
      <c r="BY59" s="119"/>
      <c r="BZ59" s="119"/>
      <c r="CA59" s="119"/>
      <c r="CB59" s="119"/>
      <c r="CC59" s="93"/>
      <c r="CD59" s="93"/>
      <c r="CE59" s="93"/>
      <c r="CF59" s="93"/>
      <c r="CG59" s="93"/>
      <c r="CH59" s="93"/>
      <c r="CI59" s="93"/>
      <c r="CJ59" s="93"/>
      <c r="CK59" s="93"/>
      <c r="CY59" s="515"/>
      <c r="CZ59" s="515"/>
      <c r="DD59" s="514"/>
      <c r="DE59" s="514"/>
      <c r="DF59" s="514"/>
      <c r="DG59" s="522"/>
    </row>
    <row r="60" spans="1:111" ht="174.25" customHeight="1" thickBot="1" x14ac:dyDescent="0.3">
      <c r="A60" s="504" t="s">
        <v>26</v>
      </c>
      <c r="B60" s="504" t="s">
        <v>196</v>
      </c>
      <c r="C60" s="504" t="s">
        <v>196</v>
      </c>
      <c r="D60" s="567" t="s">
        <v>156</v>
      </c>
      <c r="E60" s="504" t="s">
        <v>553</v>
      </c>
      <c r="F60" s="547" t="s">
        <v>554</v>
      </c>
      <c r="L60" s="547" t="s">
        <v>555</v>
      </c>
      <c r="M60" s="547" t="s">
        <v>556</v>
      </c>
      <c r="N60" s="519" t="s">
        <v>9</v>
      </c>
      <c r="O60" s="519" t="s">
        <v>14</v>
      </c>
      <c r="P60" s="519" t="str">
        <f>INDEX([9]Validacion!$C$15:$G$19,'Mapa de Riesgos'!CY60:CY62,'Mapa de Riesgos'!CZ60:CZ62)</f>
        <v>Extrema</v>
      </c>
      <c r="Q60" s="116" t="s">
        <v>557</v>
      </c>
      <c r="R60" s="90" t="s">
        <v>158</v>
      </c>
      <c r="S60" s="90" t="s">
        <v>58</v>
      </c>
      <c r="T60" s="90" t="s">
        <v>59</v>
      </c>
      <c r="U60" s="90" t="s">
        <v>60</v>
      </c>
      <c r="V60" s="90" t="s">
        <v>61</v>
      </c>
      <c r="W60" s="90" t="s">
        <v>62</v>
      </c>
      <c r="X60" s="90" t="s">
        <v>75</v>
      </c>
      <c r="Y60" s="90" t="s">
        <v>63</v>
      </c>
      <c r="Z60" s="90">
        <f>IF(S60="Asignado",15,0)+IF(T60="Adecuado",15,0)+IF(U60="Oportuna",15,0)+IF(V60="Prevenir",15,IF(V60="Detectar",10,0))+IF(W60="Confiable",15,0)+IF(X60="Se investigan y resuelven oportunamente",15,0)+IF(Y60="Completa",10,IF(Y60="Incompleta",5,0))</f>
        <v>100</v>
      </c>
      <c r="AA60" s="90" t="str">
        <f t="shared" si="6"/>
        <v>Fuerte</v>
      </c>
      <c r="AB60" s="90" t="s">
        <v>141</v>
      </c>
      <c r="AC60" s="21">
        <f t="shared" si="2"/>
        <v>200</v>
      </c>
      <c r="AD60" s="114" t="str">
        <f>IF(AND(AA60="Moderado",AB60="Moderado",AC60=100),"Moderado",IF(AC60=200,"Fuerte",IF(OR(AC60=150,),"Moderado","Débil")))</f>
        <v>Fuerte</v>
      </c>
      <c r="AE60" s="521">
        <f>(IF(AD60="Fuerte",100,IF(AD60="Moderado",50,0))+IF(AD61="Fuerte",100,IF(AD61="Moderado",50,0))+IF(AD62="Fuerte",100,IF(AD62="Moderado",50,0)))/3</f>
        <v>100</v>
      </c>
      <c r="AF60" s="519" t="str">
        <f>IF(AE60=100,"Fuerte",IF(OR(AE60=99,AE60&gt;=50),"Moderado","Débil"))</f>
        <v>Fuerte</v>
      </c>
      <c r="AG60" s="519" t="s">
        <v>150</v>
      </c>
      <c r="AH60" s="519" t="s">
        <v>152</v>
      </c>
      <c r="AI60" s="519" t="str">
        <f>VLOOKUP(IF(DE60=0,DE60+1,DE60),[9]Validacion!$J$15:$K$19,2,FALSE)</f>
        <v>Rara Vez</v>
      </c>
      <c r="AJ60" s="519" t="str">
        <f>VLOOKUP(IF(DG60=0,DG60+1,DG60),[9]Validacion!$J$23:$K$27,2,FALSE)</f>
        <v>Mayor</v>
      </c>
      <c r="AK60" s="519" t="str">
        <f>INDEX([9]Validacion!$C$15:$G$19,IF(DE60=0,DE60+1,'Mapa de Riesgos'!DE60:DE62),IF(DG60=0,DG60+1,'Mapa de Riesgos'!DG60:DG62))</f>
        <v>Alta</v>
      </c>
      <c r="AL60" s="519" t="s">
        <v>226</v>
      </c>
      <c r="AM60" s="93" t="s">
        <v>558</v>
      </c>
      <c r="AN60" s="93" t="s">
        <v>559</v>
      </c>
      <c r="AO60" s="93" t="s">
        <v>26</v>
      </c>
      <c r="AP60" s="84">
        <v>43467</v>
      </c>
      <c r="AQ60" s="84">
        <v>43830</v>
      </c>
      <c r="AR60" s="93" t="s">
        <v>560</v>
      </c>
      <c r="AS60" s="93"/>
      <c r="AT60" s="93"/>
      <c r="AU60" s="93"/>
      <c r="AV60" s="93"/>
      <c r="AW60" s="93"/>
      <c r="AX60" s="93"/>
      <c r="AY60" s="93"/>
      <c r="AZ60" s="93"/>
      <c r="BA60" s="93"/>
      <c r="BB60" s="93"/>
      <c r="BC60" s="93"/>
      <c r="BD60" s="93"/>
      <c r="BE60" s="93"/>
      <c r="BF60" s="93"/>
      <c r="BG60" s="93"/>
      <c r="BH60" s="93"/>
      <c r="BI60" s="93"/>
      <c r="BJ60" s="93"/>
      <c r="BK60" s="93"/>
      <c r="BL60" s="93"/>
      <c r="BM60" s="93"/>
      <c r="BN60" s="93"/>
      <c r="BO60" s="93"/>
      <c r="BP60" s="93"/>
      <c r="BQ60" s="93"/>
      <c r="BR60" s="93"/>
      <c r="BS60" s="93"/>
      <c r="BT60" s="93"/>
      <c r="BU60" s="93"/>
      <c r="BV60" s="93"/>
      <c r="BW60" s="93"/>
      <c r="BX60" s="93"/>
      <c r="BY60" s="93"/>
      <c r="BZ60" s="93"/>
      <c r="CA60" s="93"/>
      <c r="CB60" s="93"/>
      <c r="CC60" s="93"/>
      <c r="CD60" s="93"/>
      <c r="CE60" s="93"/>
      <c r="CF60" s="93"/>
      <c r="CG60" s="93"/>
      <c r="CH60" s="93"/>
      <c r="CI60" s="93"/>
      <c r="CJ60" s="93"/>
      <c r="CK60" s="93"/>
      <c r="CW60" s="37"/>
      <c r="CY60" s="513">
        <f>VLOOKUP($N60,[9]Validacion!$I$15:$M$19,2,FALSE)</f>
        <v>3</v>
      </c>
      <c r="CZ60" s="513">
        <f>VLOOKUP($O60,[9]Validacion!$I$23:$J$27,2,FALSE)</f>
        <v>4</v>
      </c>
      <c r="DD60" s="513">
        <f>VLOOKUP($N60,[9]Validacion!$I$15:$M$19,2,FALSE)</f>
        <v>3</v>
      </c>
      <c r="DE60" s="513">
        <f>IF(AF60="Fuerte",DD60-2,IF(AND(AF60="Moderado",AG60="Directamente",AH60="Directamente"),DD60-1,IF(AND(AF60="Moderado",AG60="No Disminuye",AH60="Directamente"),DD60,IF(AND(AF60="Moderado",AG60="Directamente",AH60="No Disminuye"),DD60-1,DD60))))</f>
        <v>1</v>
      </c>
      <c r="DF60" s="513">
        <f>VLOOKUP($O60,[9]Validacion!$I$23:$J$27,2,FALSE)</f>
        <v>4</v>
      </c>
      <c r="DG60" s="522">
        <f>IF(AF60="Fuerte",DF60,IF(AND(AF60="Moderado",AG60="Directamente",AH60="Directamente"),DF60-1,IF(AND(AF60="Moderado",AG60="No Disminuye",AH60="Directamente"),DF60-1,IF(AND(AF60="Moderado",AG60="Directamente",AH60="No Disminuye"),DF60,DF60))))</f>
        <v>4</v>
      </c>
    </row>
    <row r="61" spans="1:111" ht="145.55000000000001" customHeight="1" x14ac:dyDescent="0.25">
      <c r="A61" s="504"/>
      <c r="B61" s="504"/>
      <c r="C61" s="504"/>
      <c r="D61" s="567"/>
      <c r="E61" s="504"/>
      <c r="F61" s="547"/>
      <c r="L61" s="547"/>
      <c r="M61" s="547"/>
      <c r="N61" s="519"/>
      <c r="O61" s="519"/>
      <c r="P61" s="519"/>
      <c r="Q61" s="116" t="s">
        <v>561</v>
      </c>
      <c r="R61" s="90" t="s">
        <v>158</v>
      </c>
      <c r="S61" s="90" t="s">
        <v>58</v>
      </c>
      <c r="T61" s="90" t="s">
        <v>59</v>
      </c>
      <c r="U61" s="90" t="s">
        <v>60</v>
      </c>
      <c r="V61" s="90" t="s">
        <v>61</v>
      </c>
      <c r="W61" s="90" t="s">
        <v>62</v>
      </c>
      <c r="X61" s="90" t="s">
        <v>75</v>
      </c>
      <c r="Y61" s="90" t="s">
        <v>63</v>
      </c>
      <c r="Z61" s="90">
        <f t="shared" ref="Z61" si="7">IF(S61="Asignado",15,0)+IF(T61="Adecuado",15,0)+IF(U61="Oportuna",15,0)+IF(V61="Prevenir",15,IF(V61="Detectar",10,0))+IF(W61="Confiable",15,0)+IF(X61="Se investigan y resuelven oportunamente",15,0)+IF(Y61="Completa",10,IF(Y61="Incompleta",5,0))</f>
        <v>100</v>
      </c>
      <c r="AA61" s="90" t="str">
        <f t="shared" si="6"/>
        <v>Fuerte</v>
      </c>
      <c r="AB61" s="90" t="s">
        <v>141</v>
      </c>
      <c r="AC61" s="21">
        <f t="shared" si="2"/>
        <v>200</v>
      </c>
      <c r="AD61" s="114" t="str">
        <f>IF(AND(AA61="Moderado",AB61="Moderado",AC61=100),"Moderado",IF(AC61=200,"Fuerte",IF(OR(AC61=150,),"Moderado","Débil")))</f>
        <v>Fuerte</v>
      </c>
      <c r="AE61" s="521"/>
      <c r="AF61" s="519"/>
      <c r="AG61" s="519"/>
      <c r="AH61" s="519"/>
      <c r="AI61" s="519"/>
      <c r="AJ61" s="519"/>
      <c r="AK61" s="519"/>
      <c r="AL61" s="519"/>
      <c r="AM61" s="93" t="s">
        <v>562</v>
      </c>
      <c r="AN61" s="93" t="s">
        <v>552</v>
      </c>
      <c r="AO61" s="93" t="s">
        <v>26</v>
      </c>
      <c r="AP61" s="84">
        <v>43467</v>
      </c>
      <c r="AQ61" s="84">
        <v>43830</v>
      </c>
      <c r="AR61" s="93" t="s">
        <v>563</v>
      </c>
      <c r="AS61" s="93"/>
      <c r="AT61" s="93"/>
      <c r="AU61" s="93"/>
      <c r="AV61" s="93"/>
      <c r="AW61" s="93"/>
      <c r="AX61" s="93"/>
      <c r="AY61" s="93"/>
      <c r="AZ61" s="93"/>
      <c r="BA61" s="93"/>
      <c r="BB61" s="93"/>
      <c r="BC61" s="93"/>
      <c r="BD61" s="93"/>
      <c r="BE61" s="93"/>
      <c r="BF61" s="93"/>
      <c r="BG61" s="93"/>
      <c r="BH61" s="93"/>
      <c r="BI61" s="93"/>
      <c r="BJ61" s="93"/>
      <c r="BK61" s="93"/>
      <c r="BL61" s="93"/>
      <c r="BM61" s="93"/>
      <c r="BN61" s="93"/>
      <c r="BO61" s="93"/>
      <c r="BP61" s="93"/>
      <c r="BQ61" s="93"/>
      <c r="BR61" s="93"/>
      <c r="BS61" s="93"/>
      <c r="BT61" s="93"/>
      <c r="BU61" s="93"/>
      <c r="BV61" s="93"/>
      <c r="BW61" s="93"/>
      <c r="BX61" s="93"/>
      <c r="BY61" s="93"/>
      <c r="BZ61" s="93"/>
      <c r="CA61" s="93"/>
      <c r="CB61" s="93"/>
      <c r="CC61" s="93"/>
      <c r="CD61" s="93"/>
      <c r="CE61" s="93"/>
      <c r="CF61" s="93"/>
      <c r="CG61" s="93"/>
      <c r="CH61" s="93"/>
      <c r="CI61" s="93"/>
      <c r="CJ61" s="93"/>
      <c r="CK61" s="93"/>
      <c r="CW61" s="158"/>
      <c r="CY61" s="514"/>
      <c r="CZ61" s="514"/>
      <c r="DD61" s="514"/>
      <c r="DE61" s="514"/>
      <c r="DF61" s="514"/>
      <c r="DG61" s="522"/>
    </row>
    <row r="62" spans="1:111" ht="82.55" customHeight="1" x14ac:dyDescent="0.25">
      <c r="A62" s="504"/>
      <c r="B62" s="504"/>
      <c r="C62" s="504"/>
      <c r="D62" s="567"/>
      <c r="E62" s="504"/>
      <c r="F62" s="547"/>
      <c r="L62" s="547"/>
      <c r="M62" s="547"/>
      <c r="N62" s="519"/>
      <c r="O62" s="519"/>
      <c r="P62" s="519"/>
      <c r="Q62" s="93" t="s">
        <v>564</v>
      </c>
      <c r="R62" s="90" t="s">
        <v>158</v>
      </c>
      <c r="S62" s="90" t="s">
        <v>58</v>
      </c>
      <c r="T62" s="90" t="s">
        <v>59</v>
      </c>
      <c r="U62" s="90" t="s">
        <v>60</v>
      </c>
      <c r="V62" s="90" t="s">
        <v>61</v>
      </c>
      <c r="W62" s="90" t="s">
        <v>62</v>
      </c>
      <c r="X62" s="90" t="s">
        <v>75</v>
      </c>
      <c r="Y62" s="90" t="s">
        <v>63</v>
      </c>
      <c r="Z62" s="90">
        <f>IF(S62="Asignado",15,0)+IF(T62="Adecuado",15,0)+IF(U62="Oportuna",15,0)+IF(V62="Prevenir",15,IF(V62="Detectar",10,0))+IF(W62="Confiable",15,0)+IF(X62="Se investigan y resuelven oportunamente",15,0)+IF(Y62="Completa",10,IF(Y62="Incompleta",5,0))</f>
        <v>100</v>
      </c>
      <c r="AA62" s="90" t="str">
        <f t="shared" si="6"/>
        <v>Fuerte</v>
      </c>
      <c r="AB62" s="90" t="s">
        <v>141</v>
      </c>
      <c r="AC62" s="21">
        <f t="shared" si="2"/>
        <v>200</v>
      </c>
      <c r="AD62" s="114" t="str">
        <f t="shared" ref="AD62" si="8">IF(AND(AA62="Moderado",AB62="Moderado",AC62=100),"Moderado",IF(AC62=200,"Fuerte",IF(OR(AC62=150,),"Moderado","Débil")))</f>
        <v>Fuerte</v>
      </c>
      <c r="AE62" s="521"/>
      <c r="AF62" s="519"/>
      <c r="AG62" s="519"/>
      <c r="AH62" s="519"/>
      <c r="AI62" s="519"/>
      <c r="AJ62" s="519"/>
      <c r="AK62" s="519"/>
      <c r="AL62" s="519"/>
      <c r="AM62" s="93" t="s">
        <v>565</v>
      </c>
      <c r="AN62" s="93" t="s">
        <v>566</v>
      </c>
      <c r="AO62" s="93" t="s">
        <v>26</v>
      </c>
      <c r="AP62" s="84">
        <v>43467</v>
      </c>
      <c r="AQ62" s="84">
        <v>43830</v>
      </c>
      <c r="AR62" s="93" t="s">
        <v>567</v>
      </c>
      <c r="AS62" s="93"/>
      <c r="AT62" s="93"/>
      <c r="AU62" s="93"/>
      <c r="AV62" s="93"/>
      <c r="AW62" s="93"/>
      <c r="AX62" s="93"/>
      <c r="AY62" s="93"/>
      <c r="AZ62" s="93"/>
      <c r="BA62" s="93"/>
      <c r="BB62" s="93"/>
      <c r="BC62" s="93"/>
      <c r="BD62" s="93"/>
      <c r="BE62" s="93"/>
      <c r="BF62" s="93"/>
      <c r="BG62" s="93"/>
      <c r="BH62" s="93"/>
      <c r="BI62" s="93"/>
      <c r="BJ62" s="93"/>
      <c r="BK62" s="93"/>
      <c r="BL62" s="93"/>
      <c r="BM62" s="93"/>
      <c r="BN62" s="93"/>
      <c r="BO62" s="93"/>
      <c r="BP62" s="93"/>
      <c r="BQ62" s="93"/>
      <c r="BR62" s="93"/>
      <c r="BS62" s="93"/>
      <c r="BT62" s="93"/>
      <c r="BU62" s="93"/>
      <c r="BV62" s="93"/>
      <c r="BW62" s="93"/>
      <c r="BX62" s="93"/>
      <c r="BY62" s="93"/>
      <c r="BZ62" s="93"/>
      <c r="CA62" s="93"/>
      <c r="CB62" s="93"/>
      <c r="CC62" s="93"/>
      <c r="CD62" s="93"/>
      <c r="CE62" s="93"/>
      <c r="CF62" s="93"/>
      <c r="CG62" s="93"/>
      <c r="CH62" s="93"/>
      <c r="CI62" s="93"/>
      <c r="CJ62" s="93"/>
      <c r="CK62" s="93"/>
      <c r="CY62" s="515"/>
      <c r="CZ62" s="515"/>
      <c r="DD62" s="515"/>
      <c r="DE62" s="515"/>
      <c r="DF62" s="515"/>
      <c r="DG62" s="522"/>
    </row>
    <row r="63" spans="1:111" ht="26.5" customHeight="1" x14ac:dyDescent="0.25"/>
    <row r="64" spans="1:111" ht="26.5" customHeight="1" x14ac:dyDescent="0.25"/>
    <row r="65" spans="1:129" ht="32.950000000000003" customHeight="1" x14ac:dyDescent="0.25">
      <c r="D65" s="571" t="s">
        <v>42</v>
      </c>
      <c r="E65" s="571"/>
      <c r="F65" s="571"/>
      <c r="L65" s="14"/>
      <c r="M65" s="15"/>
    </row>
    <row r="66" spans="1:129" s="102" customFormat="1" ht="32.950000000000003" customHeight="1" x14ac:dyDescent="0.25">
      <c r="A66" s="8"/>
      <c r="B66" s="8"/>
      <c r="C66" s="8"/>
      <c r="D66" s="9" t="s">
        <v>43</v>
      </c>
      <c r="E66" s="9" t="s">
        <v>44</v>
      </c>
      <c r="F66" s="9" t="s">
        <v>45</v>
      </c>
      <c r="G66" s="11"/>
      <c r="H66" s="11"/>
      <c r="I66" s="11"/>
      <c r="J66" s="11"/>
      <c r="K66" s="11"/>
      <c r="M66" s="15"/>
      <c r="Q66" s="8"/>
      <c r="R66" s="8"/>
      <c r="S66" s="8"/>
      <c r="T66" s="8"/>
      <c r="U66" s="8"/>
      <c r="V66" s="8"/>
      <c r="W66" s="8"/>
      <c r="X66" s="8"/>
      <c r="Y66" s="8"/>
      <c r="Z66" s="8"/>
      <c r="AA66" s="8"/>
      <c r="AB66" s="8"/>
      <c r="AF66" s="8"/>
      <c r="AG66" s="8"/>
      <c r="AH66" s="8"/>
      <c r="AL66" s="8"/>
      <c r="AM66" s="8"/>
      <c r="AN66" s="8"/>
      <c r="AO66" s="11"/>
      <c r="AR66" s="8"/>
      <c r="AS66" s="11"/>
      <c r="AT66" s="11"/>
      <c r="AU66" s="8"/>
      <c r="AV66" s="8"/>
      <c r="AW66" s="8"/>
      <c r="AX66" s="8"/>
      <c r="AY66" s="8"/>
      <c r="AZ66" s="8"/>
      <c r="BA66" s="8"/>
      <c r="BB66" s="11"/>
      <c r="BC66" s="11"/>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row>
    <row r="67" spans="1:129" s="102" customFormat="1" ht="54" customHeight="1" x14ac:dyDescent="0.25">
      <c r="A67" s="8"/>
      <c r="B67" s="8"/>
      <c r="C67" s="8"/>
      <c r="D67" s="10">
        <v>1</v>
      </c>
      <c r="E67" s="13" t="s">
        <v>225</v>
      </c>
      <c r="F67" s="10" t="s">
        <v>224</v>
      </c>
      <c r="G67" s="11"/>
      <c r="H67" s="11"/>
      <c r="I67" s="11"/>
      <c r="J67" s="11"/>
      <c r="K67" s="11"/>
      <c r="M67" s="14"/>
      <c r="Q67" s="8"/>
      <c r="R67" s="8"/>
      <c r="S67" s="8"/>
      <c r="T67" s="8"/>
      <c r="U67" s="8"/>
      <c r="V67" s="8"/>
      <c r="W67" s="8"/>
      <c r="X67" s="8"/>
      <c r="Y67" s="8"/>
      <c r="Z67" s="8"/>
      <c r="AA67" s="8"/>
      <c r="AB67" s="8"/>
      <c r="AF67" s="8"/>
      <c r="AG67" s="8"/>
      <c r="AH67" s="8"/>
      <c r="AL67" s="8"/>
      <c r="AM67" s="8"/>
      <c r="AN67" s="8"/>
      <c r="AO67" s="11"/>
      <c r="AR67" s="8"/>
      <c r="AS67" s="11"/>
      <c r="AT67" s="11"/>
      <c r="AU67" s="8"/>
      <c r="AV67" s="8"/>
      <c r="AW67" s="8"/>
      <c r="AX67" s="8"/>
      <c r="AY67" s="8"/>
      <c r="AZ67" s="8"/>
      <c r="BA67" s="8"/>
      <c r="BB67" s="11"/>
      <c r="BC67" s="11"/>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row>
    <row r="68" spans="1:129" s="102" customFormat="1" ht="50.95" customHeight="1" x14ac:dyDescent="0.25">
      <c r="A68" s="8"/>
      <c r="B68" s="8"/>
      <c r="C68" s="8"/>
      <c r="D68" s="10"/>
      <c r="E68" s="13"/>
      <c r="F68" s="10"/>
      <c r="G68" s="11"/>
      <c r="H68" s="11"/>
      <c r="I68" s="11"/>
      <c r="J68" s="11"/>
      <c r="K68" s="11"/>
      <c r="M68" s="14"/>
      <c r="Q68" s="8"/>
      <c r="R68" s="8"/>
      <c r="S68" s="8"/>
      <c r="T68" s="8"/>
      <c r="U68" s="8"/>
      <c r="V68" s="8"/>
      <c r="W68" s="8"/>
      <c r="X68" s="8"/>
      <c r="Y68" s="8"/>
      <c r="Z68" s="8"/>
      <c r="AA68" s="8"/>
      <c r="AB68" s="8"/>
      <c r="AF68" s="8"/>
      <c r="AG68" s="8"/>
      <c r="AH68" s="8"/>
      <c r="AL68" s="8"/>
      <c r="AM68" s="8"/>
      <c r="AN68" s="8"/>
      <c r="AO68" s="11"/>
      <c r="AR68" s="8"/>
      <c r="AS68" s="11"/>
      <c r="AT68" s="11"/>
      <c r="AU68" s="8"/>
      <c r="AV68" s="8"/>
      <c r="AW68" s="8"/>
      <c r="AX68" s="8"/>
      <c r="AY68" s="8"/>
      <c r="AZ68" s="8"/>
      <c r="BA68" s="8"/>
      <c r="BB68" s="11"/>
      <c r="BC68" s="11"/>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row>
    <row r="69" spans="1:129" s="102" customFormat="1" ht="50.95" customHeight="1" x14ac:dyDescent="0.25">
      <c r="A69" s="8"/>
      <c r="B69" s="8"/>
      <c r="C69" s="8"/>
      <c r="D69" s="10"/>
      <c r="E69" s="13"/>
      <c r="F69" s="10"/>
      <c r="G69" s="11"/>
      <c r="H69" s="11"/>
      <c r="I69" s="11"/>
      <c r="J69" s="11"/>
      <c r="K69" s="11"/>
      <c r="M69" s="14"/>
      <c r="Q69" s="8"/>
      <c r="R69" s="8"/>
      <c r="S69" s="8"/>
      <c r="T69" s="8"/>
      <c r="U69" s="8"/>
      <c r="V69" s="8"/>
      <c r="W69" s="8"/>
      <c r="X69" s="8"/>
      <c r="Y69" s="8"/>
      <c r="Z69" s="8"/>
      <c r="AA69" s="8"/>
      <c r="AB69" s="8"/>
      <c r="AF69" s="8"/>
      <c r="AG69" s="8"/>
      <c r="AH69" s="8"/>
      <c r="AL69" s="8"/>
      <c r="AM69" s="8"/>
      <c r="AN69" s="8"/>
      <c r="AO69" s="11"/>
      <c r="AR69" s="8"/>
      <c r="AS69" s="11"/>
      <c r="AT69" s="11"/>
      <c r="AU69" s="8"/>
      <c r="AV69" s="8"/>
      <c r="AW69" s="8"/>
      <c r="AX69" s="8"/>
      <c r="AY69" s="8"/>
      <c r="AZ69" s="8"/>
      <c r="BA69" s="8"/>
      <c r="BB69" s="11"/>
      <c r="BC69" s="11"/>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row>
    <row r="70" spans="1:129" s="102" customFormat="1" ht="50.95" customHeight="1" x14ac:dyDescent="0.25">
      <c r="A70" s="8"/>
      <c r="B70" s="8"/>
      <c r="C70" s="8"/>
      <c r="D70" s="10"/>
      <c r="E70" s="13"/>
      <c r="F70" s="13"/>
      <c r="G70" s="11"/>
      <c r="H70" s="11"/>
      <c r="I70" s="11"/>
      <c r="J70" s="11"/>
      <c r="K70" s="11"/>
      <c r="M70" s="14"/>
      <c r="Q70" s="8"/>
      <c r="R70" s="8"/>
      <c r="S70" s="8"/>
      <c r="T70" s="8"/>
      <c r="U70" s="8"/>
      <c r="V70" s="8"/>
      <c r="W70" s="8"/>
      <c r="X70" s="8"/>
      <c r="Y70" s="8"/>
      <c r="Z70" s="8"/>
      <c r="AA70" s="8"/>
      <c r="AB70" s="8"/>
      <c r="AF70" s="8"/>
      <c r="AG70" s="8"/>
      <c r="AH70" s="8"/>
      <c r="AL70" s="8"/>
      <c r="AM70" s="8"/>
      <c r="AN70" s="8"/>
      <c r="AO70" s="11"/>
      <c r="AR70" s="8"/>
      <c r="AS70" s="11"/>
      <c r="AT70" s="11"/>
      <c r="AU70" s="8"/>
      <c r="AV70" s="8"/>
      <c r="AW70" s="8"/>
      <c r="AX70" s="8"/>
      <c r="AY70" s="8"/>
      <c r="AZ70" s="8"/>
      <c r="BA70" s="8"/>
      <c r="BB70" s="11"/>
      <c r="BC70" s="11"/>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row>
  </sheetData>
  <mergeCells count="767">
    <mergeCell ref="G7:J7"/>
    <mergeCell ref="A5:E6"/>
    <mergeCell ref="K10:K14"/>
    <mergeCell ref="G8:G9"/>
    <mergeCell ref="H8:H9"/>
    <mergeCell ref="I8:I9"/>
    <mergeCell ref="J8:J9"/>
    <mergeCell ref="G10:G14"/>
    <mergeCell ref="H10:H14"/>
    <mergeCell ref="I10:I14"/>
    <mergeCell ref="J10:J14"/>
    <mergeCell ref="C41:C43"/>
    <mergeCell ref="C44:C45"/>
    <mergeCell ref="C46:C47"/>
    <mergeCell ref="C48:C50"/>
    <mergeCell ref="C51:C52"/>
    <mergeCell ref="C54:C57"/>
    <mergeCell ref="C24:C25"/>
    <mergeCell ref="C26:C28"/>
    <mergeCell ref="C29:C31"/>
    <mergeCell ref="C33:C34"/>
    <mergeCell ref="C35:C36"/>
    <mergeCell ref="C37:C40"/>
    <mergeCell ref="DD60:DD62"/>
    <mergeCell ref="DE60:DE62"/>
    <mergeCell ref="DF60:DF62"/>
    <mergeCell ref="DG60:DG62"/>
    <mergeCell ref="D65:F65"/>
    <mergeCell ref="C8:C9"/>
    <mergeCell ref="C10:C14"/>
    <mergeCell ref="C15:C17"/>
    <mergeCell ref="C18:C20"/>
    <mergeCell ref="C21:C23"/>
    <mergeCell ref="AI60:AI62"/>
    <mergeCell ref="AJ60:AJ62"/>
    <mergeCell ref="AK60:AK62"/>
    <mergeCell ref="AL60:AL62"/>
    <mergeCell ref="CY60:CY62"/>
    <mergeCell ref="CZ60:CZ62"/>
    <mergeCell ref="O60:O62"/>
    <mergeCell ref="P60:P62"/>
    <mergeCell ref="AE60:AE62"/>
    <mergeCell ref="AF60:AF62"/>
    <mergeCell ref="AG60:AG62"/>
    <mergeCell ref="AH60:AH62"/>
    <mergeCell ref="DF58:DF59"/>
    <mergeCell ref="DG58:DG59"/>
    <mergeCell ref="A60:A62"/>
    <mergeCell ref="B60:B62"/>
    <mergeCell ref="D60:D62"/>
    <mergeCell ref="E60:E62"/>
    <mergeCell ref="F60:F62"/>
    <mergeCell ref="L60:L62"/>
    <mergeCell ref="M60:M62"/>
    <mergeCell ref="N60:N62"/>
    <mergeCell ref="AY58:AY59"/>
    <mergeCell ref="M58:M59"/>
    <mergeCell ref="N58:N59"/>
    <mergeCell ref="O58:O59"/>
    <mergeCell ref="P58:P59"/>
    <mergeCell ref="AE58:AE59"/>
    <mergeCell ref="AF58:AF59"/>
    <mergeCell ref="A58:A59"/>
    <mergeCell ref="B58:B59"/>
    <mergeCell ref="D58:D59"/>
    <mergeCell ref="E58:E59"/>
    <mergeCell ref="F58:F59"/>
    <mergeCell ref="L58:L59"/>
    <mergeCell ref="C58:C59"/>
    <mergeCell ref="C60:C62"/>
    <mergeCell ref="BA58:BA59"/>
    <mergeCell ref="CY58:CY59"/>
    <mergeCell ref="CZ58:CZ59"/>
    <mergeCell ref="DD58:DD59"/>
    <mergeCell ref="DE58:DE59"/>
    <mergeCell ref="AG58:AG59"/>
    <mergeCell ref="AH58:AH59"/>
    <mergeCell ref="AI58:AI59"/>
    <mergeCell ref="AJ58:AJ59"/>
    <mergeCell ref="AK58:AK59"/>
    <mergeCell ref="AL58:AL59"/>
    <mergeCell ref="CY54:CY57"/>
    <mergeCell ref="CZ54:CZ57"/>
    <mergeCell ref="DD54:DD57"/>
    <mergeCell ref="DE54:DE57"/>
    <mergeCell ref="DF54:DF57"/>
    <mergeCell ref="DG54:DG57"/>
    <mergeCell ref="AI54:AI57"/>
    <mergeCell ref="AJ54:AJ57"/>
    <mergeCell ref="AK54:AK57"/>
    <mergeCell ref="AL54:AL57"/>
    <mergeCell ref="AY54:AY57"/>
    <mergeCell ref="BA54:BA57"/>
    <mergeCell ref="AS56:AS57"/>
    <mergeCell ref="AT56:AT57"/>
    <mergeCell ref="O54:O57"/>
    <mergeCell ref="P54:P57"/>
    <mergeCell ref="AE54:AE57"/>
    <mergeCell ref="AF54:AF57"/>
    <mergeCell ref="AG54:AG57"/>
    <mergeCell ref="AH54:AH57"/>
    <mergeCell ref="DF51:DF52"/>
    <mergeCell ref="DG51:DG52"/>
    <mergeCell ref="A54:A57"/>
    <mergeCell ref="B54:B57"/>
    <mergeCell ref="D54:D57"/>
    <mergeCell ref="E54:E57"/>
    <mergeCell ref="F54:F57"/>
    <mergeCell ref="L54:L57"/>
    <mergeCell ref="M54:M57"/>
    <mergeCell ref="N54:N57"/>
    <mergeCell ref="BR51:BR52"/>
    <mergeCell ref="BS51:BS52"/>
    <mergeCell ref="CY51:CY52"/>
    <mergeCell ref="CZ51:CZ52"/>
    <mergeCell ref="DD51:DD52"/>
    <mergeCell ref="DE51:DE52"/>
    <mergeCell ref="AY51:AY52"/>
    <mergeCell ref="BA51:BA52"/>
    <mergeCell ref="BH51:BH52"/>
    <mergeCell ref="BI51:BI52"/>
    <mergeCell ref="BJ51:BJ52"/>
    <mergeCell ref="BQ51:BQ52"/>
    <mergeCell ref="AG51:AG52"/>
    <mergeCell ref="AH51:AH52"/>
    <mergeCell ref="AI51:AI52"/>
    <mergeCell ref="AJ51:AJ52"/>
    <mergeCell ref="AK51:AK52"/>
    <mergeCell ref="AL51:AL52"/>
    <mergeCell ref="M51:M52"/>
    <mergeCell ref="N51:N52"/>
    <mergeCell ref="O51:O52"/>
    <mergeCell ref="P51:P52"/>
    <mergeCell ref="AE51:AE52"/>
    <mergeCell ref="AF51:AF52"/>
    <mergeCell ref="A51:A52"/>
    <mergeCell ref="B51:B52"/>
    <mergeCell ref="D51:D52"/>
    <mergeCell ref="E51:E52"/>
    <mergeCell ref="F51:F52"/>
    <mergeCell ref="L51:L52"/>
    <mergeCell ref="DG48:DG50"/>
    <mergeCell ref="AU49:AU50"/>
    <mergeCell ref="AV49:AV50"/>
    <mergeCell ref="AW49:AW50"/>
    <mergeCell ref="AX49:AX50"/>
    <mergeCell ref="BD49:BD50"/>
    <mergeCell ref="BE49:BE50"/>
    <mergeCell ref="BF49:BF50"/>
    <mergeCell ref="BG49:BG50"/>
    <mergeCell ref="BM49:BM50"/>
    <mergeCell ref="BS48:BS50"/>
    <mergeCell ref="CY48:CY50"/>
    <mergeCell ref="CZ48:CZ50"/>
    <mergeCell ref="DD48:DD50"/>
    <mergeCell ref="DE48:DE50"/>
    <mergeCell ref="DF48:DF50"/>
    <mergeCell ref="BA48:BA50"/>
    <mergeCell ref="BH48:BH50"/>
    <mergeCell ref="BI48:BI50"/>
    <mergeCell ref="BJ48:BJ50"/>
    <mergeCell ref="BQ48:BQ50"/>
    <mergeCell ref="BR48:BR50"/>
    <mergeCell ref="BN49:BN50"/>
    <mergeCell ref="BO49:BO50"/>
    <mergeCell ref="BP49:BP50"/>
    <mergeCell ref="AH48:AH50"/>
    <mergeCell ref="AI48:AI50"/>
    <mergeCell ref="AJ48:AJ50"/>
    <mergeCell ref="AK48:AK50"/>
    <mergeCell ref="AL48:AL50"/>
    <mergeCell ref="AY48:AY50"/>
    <mergeCell ref="N48:N50"/>
    <mergeCell ref="O48:O50"/>
    <mergeCell ref="P48:P50"/>
    <mergeCell ref="AE48:AE50"/>
    <mergeCell ref="AF48:AF50"/>
    <mergeCell ref="AG48:AG50"/>
    <mergeCell ref="DE46:DE47"/>
    <mergeCell ref="DF46:DF47"/>
    <mergeCell ref="DG46:DG47"/>
    <mergeCell ref="A48:A50"/>
    <mergeCell ref="B48:B50"/>
    <mergeCell ref="D48:D50"/>
    <mergeCell ref="E48:E50"/>
    <mergeCell ref="F48:F50"/>
    <mergeCell ref="L48:L50"/>
    <mergeCell ref="M48:M50"/>
    <mergeCell ref="BP46:BP47"/>
    <mergeCell ref="BQ46:BQ47"/>
    <mergeCell ref="BR46:BR47"/>
    <mergeCell ref="CY46:CY47"/>
    <mergeCell ref="CZ46:CZ47"/>
    <mergeCell ref="DD46:DD47"/>
    <mergeCell ref="BG46:BG47"/>
    <mergeCell ref="BH46:BH47"/>
    <mergeCell ref="BI46:BI47"/>
    <mergeCell ref="BM46:BM47"/>
    <mergeCell ref="BN46:BN47"/>
    <mergeCell ref="BO46:BO47"/>
    <mergeCell ref="AT46:AT47"/>
    <mergeCell ref="AY46:AY47"/>
    <mergeCell ref="BA46:BA47"/>
    <mergeCell ref="BD46:BD47"/>
    <mergeCell ref="BE46:BE47"/>
    <mergeCell ref="BF46:BF47"/>
    <mergeCell ref="AH46:AH47"/>
    <mergeCell ref="AI46:AI47"/>
    <mergeCell ref="AJ46:AJ47"/>
    <mergeCell ref="AK46:AK47"/>
    <mergeCell ref="AL46:AL47"/>
    <mergeCell ref="AS46:AS47"/>
    <mergeCell ref="DE44:DE45"/>
    <mergeCell ref="DF44:DF45"/>
    <mergeCell ref="DG44:DG45"/>
    <mergeCell ref="BR44:BR45"/>
    <mergeCell ref="CY44:CY45"/>
    <mergeCell ref="CZ44:CZ45"/>
    <mergeCell ref="DD44:DD45"/>
    <mergeCell ref="AG44:AG45"/>
    <mergeCell ref="AH44:AH45"/>
    <mergeCell ref="AI44:AI45"/>
    <mergeCell ref="P44:P45"/>
    <mergeCell ref="AE44:AE45"/>
    <mergeCell ref="AF44:AF45"/>
    <mergeCell ref="N46:N47"/>
    <mergeCell ref="O46:O47"/>
    <mergeCell ref="P46:P47"/>
    <mergeCell ref="AE46:AE47"/>
    <mergeCell ref="AF46:AF47"/>
    <mergeCell ref="AG46:AG47"/>
    <mergeCell ref="BQ41:BQ43"/>
    <mergeCell ref="AG41:AG43"/>
    <mergeCell ref="AH41:AH43"/>
    <mergeCell ref="A46:A47"/>
    <mergeCell ref="B46:B47"/>
    <mergeCell ref="D46:D47"/>
    <mergeCell ref="E46:E47"/>
    <mergeCell ref="F46:F47"/>
    <mergeCell ref="L46:L47"/>
    <mergeCell ref="M46:M47"/>
    <mergeCell ref="BL44:BL45"/>
    <mergeCell ref="BQ44:BQ45"/>
    <mergeCell ref="BA44:BA45"/>
    <mergeCell ref="BB44:BB45"/>
    <mergeCell ref="BC44:BC45"/>
    <mergeCell ref="BH44:BH45"/>
    <mergeCell ref="BI44:BI45"/>
    <mergeCell ref="BK44:BK45"/>
    <mergeCell ref="AJ44:AJ45"/>
    <mergeCell ref="AK44:AK45"/>
    <mergeCell ref="AL44:AL45"/>
    <mergeCell ref="AS44:AS45"/>
    <mergeCell ref="AT44:AT45"/>
    <mergeCell ref="AY44:AY45"/>
    <mergeCell ref="P41:P43"/>
    <mergeCell ref="AE41:AE43"/>
    <mergeCell ref="AF41:AF43"/>
    <mergeCell ref="DG41:DG43"/>
    <mergeCell ref="A44:A45"/>
    <mergeCell ref="B44:B45"/>
    <mergeCell ref="D44:D45"/>
    <mergeCell ref="E44:E45"/>
    <mergeCell ref="F44:F45"/>
    <mergeCell ref="L44:L45"/>
    <mergeCell ref="M44:M45"/>
    <mergeCell ref="N44:N45"/>
    <mergeCell ref="O44:O45"/>
    <mergeCell ref="BR41:BR43"/>
    <mergeCell ref="CY41:CY43"/>
    <mergeCell ref="CZ41:CZ43"/>
    <mergeCell ref="DD41:DD43"/>
    <mergeCell ref="DE41:DE43"/>
    <mergeCell ref="DF41:DF43"/>
    <mergeCell ref="AY41:AY43"/>
    <mergeCell ref="BA41:BA43"/>
    <mergeCell ref="BH41:BH43"/>
    <mergeCell ref="BI41:BI43"/>
    <mergeCell ref="BJ41:BJ43"/>
    <mergeCell ref="A41:A43"/>
    <mergeCell ref="B41:B43"/>
    <mergeCell ref="D41:D43"/>
    <mergeCell ref="E41:E43"/>
    <mergeCell ref="F41:F43"/>
    <mergeCell ref="L41:L43"/>
    <mergeCell ref="BD38:BD40"/>
    <mergeCell ref="BE38:BE40"/>
    <mergeCell ref="BF38:BF40"/>
    <mergeCell ref="AI37:AI40"/>
    <mergeCell ref="AJ37:AJ40"/>
    <mergeCell ref="AK37:AK40"/>
    <mergeCell ref="AL37:AL40"/>
    <mergeCell ref="AY37:AY40"/>
    <mergeCell ref="BA37:BA40"/>
    <mergeCell ref="AU38:AU40"/>
    <mergeCell ref="AV38:AV40"/>
    <mergeCell ref="AI41:AI43"/>
    <mergeCell ref="AJ41:AJ43"/>
    <mergeCell ref="AK41:AK43"/>
    <mergeCell ref="AL41:AL43"/>
    <mergeCell ref="M41:M43"/>
    <mergeCell ref="N41:N43"/>
    <mergeCell ref="O41:O43"/>
    <mergeCell ref="DG37:DG40"/>
    <mergeCell ref="BH37:BH40"/>
    <mergeCell ref="BI37:BI40"/>
    <mergeCell ref="BQ37:BQ40"/>
    <mergeCell ref="BR37:BR40"/>
    <mergeCell ref="BY37:BY40"/>
    <mergeCell ref="BZ37:BZ40"/>
    <mergeCell ref="BN38:BN40"/>
    <mergeCell ref="BO38:BO40"/>
    <mergeCell ref="BP38:BP40"/>
    <mergeCell ref="BS38:BS40"/>
    <mergeCell ref="BU38:BU40"/>
    <mergeCell ref="BV38:BV40"/>
    <mergeCell ref="BW38:BW40"/>
    <mergeCell ref="BX38:BX40"/>
    <mergeCell ref="BJ38:BJ40"/>
    <mergeCell ref="BM38:BM40"/>
    <mergeCell ref="AW38:AW40"/>
    <mergeCell ref="AX38:AX40"/>
    <mergeCell ref="O37:O40"/>
    <mergeCell ref="P37:P40"/>
    <mergeCell ref="AE37:AE40"/>
    <mergeCell ref="AF37:AF40"/>
    <mergeCell ref="AG37:AG40"/>
    <mergeCell ref="AH37:AH40"/>
    <mergeCell ref="DF35:DF36"/>
    <mergeCell ref="BA35:BA36"/>
    <mergeCell ref="BB35:BB36"/>
    <mergeCell ref="BC35:BC36"/>
    <mergeCell ref="AG35:AG36"/>
    <mergeCell ref="AH35:AH36"/>
    <mergeCell ref="AI35:AI36"/>
    <mergeCell ref="AJ35:AJ36"/>
    <mergeCell ref="AK35:AK36"/>
    <mergeCell ref="AL35:AL36"/>
    <mergeCell ref="CY37:CY40"/>
    <mergeCell ref="CZ37:CZ40"/>
    <mergeCell ref="DD37:DD40"/>
    <mergeCell ref="DE37:DE40"/>
    <mergeCell ref="DF37:DF40"/>
    <mergeCell ref="BG38:BG40"/>
    <mergeCell ref="DG35:DG36"/>
    <mergeCell ref="A37:A40"/>
    <mergeCell ref="B37:B40"/>
    <mergeCell ref="D37:D40"/>
    <mergeCell ref="E37:E40"/>
    <mergeCell ref="F37:F40"/>
    <mergeCell ref="L37:L40"/>
    <mergeCell ref="M37:M40"/>
    <mergeCell ref="N37:N40"/>
    <mergeCell ref="BR35:BR36"/>
    <mergeCell ref="BS35:BS36"/>
    <mergeCell ref="CY35:CY36"/>
    <mergeCell ref="CZ35:CZ36"/>
    <mergeCell ref="DD35:DD36"/>
    <mergeCell ref="DE35:DE36"/>
    <mergeCell ref="BH35:BH36"/>
    <mergeCell ref="BI35:BI36"/>
    <mergeCell ref="BJ35:BJ36"/>
    <mergeCell ref="BK35:BK36"/>
    <mergeCell ref="BL35:BL36"/>
    <mergeCell ref="BQ35:BQ36"/>
    <mergeCell ref="AS35:AS36"/>
    <mergeCell ref="AT35:AT36"/>
    <mergeCell ref="AY35:AY36"/>
    <mergeCell ref="M35:M36"/>
    <mergeCell ref="N35:N36"/>
    <mergeCell ref="O35:O36"/>
    <mergeCell ref="P35:P36"/>
    <mergeCell ref="AE35:AE36"/>
    <mergeCell ref="AF35:AF36"/>
    <mergeCell ref="DD33:DD34"/>
    <mergeCell ref="DE33:DE34"/>
    <mergeCell ref="DF33:DF34"/>
    <mergeCell ref="AF33:AF34"/>
    <mergeCell ref="DG33:DG34"/>
    <mergeCell ref="A35:A36"/>
    <mergeCell ref="B35:B36"/>
    <mergeCell ref="D35:D36"/>
    <mergeCell ref="E35:E36"/>
    <mergeCell ref="F35:F36"/>
    <mergeCell ref="L35:L36"/>
    <mergeCell ref="AS33:AS34"/>
    <mergeCell ref="AT33:AT34"/>
    <mergeCell ref="AY33:AY34"/>
    <mergeCell ref="BA33:BA34"/>
    <mergeCell ref="CY33:CY34"/>
    <mergeCell ref="CZ33:CZ34"/>
    <mergeCell ref="AG33:AG34"/>
    <mergeCell ref="AH33:AH34"/>
    <mergeCell ref="AI33:AI34"/>
    <mergeCell ref="AJ33:AJ34"/>
    <mergeCell ref="AK33:AK34"/>
    <mergeCell ref="AL33:AL34"/>
    <mergeCell ref="M33:M34"/>
    <mergeCell ref="N33:N34"/>
    <mergeCell ref="O33:O34"/>
    <mergeCell ref="P33:P34"/>
    <mergeCell ref="AE33:AE34"/>
    <mergeCell ref="A33:A34"/>
    <mergeCell ref="B33:B34"/>
    <mergeCell ref="D33:D34"/>
    <mergeCell ref="E33:E34"/>
    <mergeCell ref="F33:F34"/>
    <mergeCell ref="L33:L34"/>
    <mergeCell ref="BP30:BP31"/>
    <mergeCell ref="BV30:BV31"/>
    <mergeCell ref="BW30:BW31"/>
    <mergeCell ref="BJ29:BJ31"/>
    <mergeCell ref="BQ29:BQ31"/>
    <mergeCell ref="BG30:BG31"/>
    <mergeCell ref="BM30:BM31"/>
    <mergeCell ref="BN30:BN31"/>
    <mergeCell ref="BO30:BO31"/>
    <mergeCell ref="AG29:AG31"/>
    <mergeCell ref="AH29:AH31"/>
    <mergeCell ref="AI29:AI31"/>
    <mergeCell ref="AJ29:AJ31"/>
    <mergeCell ref="AK29:AK31"/>
    <mergeCell ref="AL29:AL31"/>
    <mergeCell ref="M29:M31"/>
    <mergeCell ref="N29:N31"/>
    <mergeCell ref="O29:O31"/>
    <mergeCell ref="BX30:BX31"/>
    <mergeCell ref="BY30:BY31"/>
    <mergeCell ref="BZ30:BZ31"/>
    <mergeCell ref="DE29:DE31"/>
    <mergeCell ref="DF29:DF31"/>
    <mergeCell ref="DG29:DG31"/>
    <mergeCell ref="AU30:AU31"/>
    <mergeCell ref="AV30:AV31"/>
    <mergeCell ref="AW30:AW31"/>
    <mergeCell ref="AX30:AX31"/>
    <mergeCell ref="BD30:BD31"/>
    <mergeCell ref="BE30:BE31"/>
    <mergeCell ref="BF30:BF31"/>
    <mergeCell ref="BR29:BR31"/>
    <mergeCell ref="BS29:BS31"/>
    <mergeCell ref="CM29:CM31"/>
    <mergeCell ref="CY29:CY31"/>
    <mergeCell ref="CZ29:CZ31"/>
    <mergeCell ref="DD29:DD31"/>
    <mergeCell ref="CB30:CB31"/>
    <mergeCell ref="AY29:AY31"/>
    <mergeCell ref="BA29:BA31"/>
    <mergeCell ref="BH29:BH31"/>
    <mergeCell ref="BI29:BI31"/>
    <mergeCell ref="P29:P31"/>
    <mergeCell ref="AE29:AE31"/>
    <mergeCell ref="AF29:AF31"/>
    <mergeCell ref="BX27:BX28"/>
    <mergeCell ref="BY27:BY28"/>
    <mergeCell ref="BZ27:BZ28"/>
    <mergeCell ref="CB27:CB28"/>
    <mergeCell ref="A29:A31"/>
    <mergeCell ref="B29:B31"/>
    <mergeCell ref="D29:D31"/>
    <mergeCell ref="E29:E31"/>
    <mergeCell ref="F29:F31"/>
    <mergeCell ref="L29:L31"/>
    <mergeCell ref="BD27:BD28"/>
    <mergeCell ref="BE27:BE28"/>
    <mergeCell ref="BF27:BF28"/>
    <mergeCell ref="BG27:BG28"/>
    <mergeCell ref="BM27:BM28"/>
    <mergeCell ref="BN27:BN28"/>
    <mergeCell ref="AJ26:AJ28"/>
    <mergeCell ref="AK26:AK28"/>
    <mergeCell ref="AL26:AL28"/>
    <mergeCell ref="AY26:AY28"/>
    <mergeCell ref="BA26:BA28"/>
    <mergeCell ref="CY26:CY28"/>
    <mergeCell ref="CZ26:CZ28"/>
    <mergeCell ref="DD26:DD28"/>
    <mergeCell ref="DE26:DE28"/>
    <mergeCell ref="DF26:DF28"/>
    <mergeCell ref="DG26:DG28"/>
    <mergeCell ref="BI26:BI28"/>
    <mergeCell ref="BJ26:BJ28"/>
    <mergeCell ref="BQ26:BQ28"/>
    <mergeCell ref="BR26:BR28"/>
    <mergeCell ref="BS26:BS28"/>
    <mergeCell ref="CM26:CM28"/>
    <mergeCell ref="BO27:BO28"/>
    <mergeCell ref="BP27:BP28"/>
    <mergeCell ref="BV27:BV28"/>
    <mergeCell ref="BW27:BW28"/>
    <mergeCell ref="BH26:BH28"/>
    <mergeCell ref="AU27:AU28"/>
    <mergeCell ref="AV27:AV28"/>
    <mergeCell ref="AW27:AW28"/>
    <mergeCell ref="AX27:AX28"/>
    <mergeCell ref="P26:P28"/>
    <mergeCell ref="AE26:AE28"/>
    <mergeCell ref="AF26:AF28"/>
    <mergeCell ref="AG26:AG28"/>
    <mergeCell ref="AH26:AH28"/>
    <mergeCell ref="AI26:AI28"/>
    <mergeCell ref="DG24:DG25"/>
    <mergeCell ref="A26:A28"/>
    <mergeCell ref="B26:B28"/>
    <mergeCell ref="D26:D28"/>
    <mergeCell ref="E26:E28"/>
    <mergeCell ref="F26:F28"/>
    <mergeCell ref="L26:L28"/>
    <mergeCell ref="M26:M28"/>
    <mergeCell ref="N26:N28"/>
    <mergeCell ref="O26:O28"/>
    <mergeCell ref="CM24:CM25"/>
    <mergeCell ref="CY24:CY25"/>
    <mergeCell ref="CZ24:CZ25"/>
    <mergeCell ref="DD24:DD25"/>
    <mergeCell ref="DE24:DE25"/>
    <mergeCell ref="DF24:DF25"/>
    <mergeCell ref="BH24:BH25"/>
    <mergeCell ref="BI24:BI25"/>
    <mergeCell ref="BJ24:BJ25"/>
    <mergeCell ref="BQ24:BQ25"/>
    <mergeCell ref="BR24:BR25"/>
    <mergeCell ref="BS24:BS25"/>
    <mergeCell ref="AI24:AI25"/>
    <mergeCell ref="AJ24:AJ25"/>
    <mergeCell ref="AK24:AK25"/>
    <mergeCell ref="AL24:AL25"/>
    <mergeCell ref="AY24:AY25"/>
    <mergeCell ref="BA24:BA25"/>
    <mergeCell ref="O24:O25"/>
    <mergeCell ref="P24:P25"/>
    <mergeCell ref="AE24:AE25"/>
    <mergeCell ref="AF24:AF25"/>
    <mergeCell ref="AG24:AG25"/>
    <mergeCell ref="AH24:AH25"/>
    <mergeCell ref="DF21:DF23"/>
    <mergeCell ref="DG21:DG23"/>
    <mergeCell ref="A24:A25"/>
    <mergeCell ref="B24:B25"/>
    <mergeCell ref="D24:D25"/>
    <mergeCell ref="E24:E25"/>
    <mergeCell ref="F24:F25"/>
    <mergeCell ref="L24:L25"/>
    <mergeCell ref="M24:M25"/>
    <mergeCell ref="N24:N25"/>
    <mergeCell ref="BS21:BS23"/>
    <mergeCell ref="CM21:CM23"/>
    <mergeCell ref="CY21:CY23"/>
    <mergeCell ref="CZ21:CZ23"/>
    <mergeCell ref="DD21:DD23"/>
    <mergeCell ref="DE21:DE23"/>
    <mergeCell ref="BA21:BA23"/>
    <mergeCell ref="BH21:BH23"/>
    <mergeCell ref="BI21:BI23"/>
    <mergeCell ref="BJ21:BJ23"/>
    <mergeCell ref="BQ21:BQ23"/>
    <mergeCell ref="BR21:BR23"/>
    <mergeCell ref="AH21:AH23"/>
    <mergeCell ref="AI21:AI23"/>
    <mergeCell ref="AJ21:AJ23"/>
    <mergeCell ref="AK21:AK23"/>
    <mergeCell ref="AL21:AL23"/>
    <mergeCell ref="AY21:AY23"/>
    <mergeCell ref="N21:N23"/>
    <mergeCell ref="O21:O23"/>
    <mergeCell ref="P21:P23"/>
    <mergeCell ref="AE21:AE23"/>
    <mergeCell ref="AF21:AF23"/>
    <mergeCell ref="AG21:AG23"/>
    <mergeCell ref="DF18:DF20"/>
    <mergeCell ref="DG18:DG20"/>
    <mergeCell ref="DH18:DH20"/>
    <mergeCell ref="A21:A23"/>
    <mergeCell ref="B21:B23"/>
    <mergeCell ref="D21:D23"/>
    <mergeCell ref="E21:E23"/>
    <mergeCell ref="F21:F23"/>
    <mergeCell ref="L21:L23"/>
    <mergeCell ref="M21:M23"/>
    <mergeCell ref="BR18:BR20"/>
    <mergeCell ref="BS18:BS20"/>
    <mergeCell ref="CY18:CY20"/>
    <mergeCell ref="CZ18:CZ20"/>
    <mergeCell ref="DD18:DD20"/>
    <mergeCell ref="DE18:DE20"/>
    <mergeCell ref="AY18:AY20"/>
    <mergeCell ref="BA18:BA20"/>
    <mergeCell ref="BH18:BH20"/>
    <mergeCell ref="BI18:BI20"/>
    <mergeCell ref="BJ18:BJ20"/>
    <mergeCell ref="BQ18:BQ20"/>
    <mergeCell ref="AG18:AG20"/>
    <mergeCell ref="AH18:AH20"/>
    <mergeCell ref="AI18:AI20"/>
    <mergeCell ref="AJ18:AJ20"/>
    <mergeCell ref="AK18:AK20"/>
    <mergeCell ref="AL18:AL20"/>
    <mergeCell ref="M18:M20"/>
    <mergeCell ref="N18:N20"/>
    <mergeCell ref="O18:O20"/>
    <mergeCell ref="P18:P20"/>
    <mergeCell ref="AE18:AE20"/>
    <mergeCell ref="AF18:AF20"/>
    <mergeCell ref="A18:A20"/>
    <mergeCell ref="B18:B20"/>
    <mergeCell ref="D18:D20"/>
    <mergeCell ref="E18:E20"/>
    <mergeCell ref="F18:F20"/>
    <mergeCell ref="L18:L20"/>
    <mergeCell ref="BM16:BM17"/>
    <mergeCell ref="BN16:BN17"/>
    <mergeCell ref="BO16:BO17"/>
    <mergeCell ref="AL15:AL17"/>
    <mergeCell ref="BA15:BA17"/>
    <mergeCell ref="BH15:BH17"/>
    <mergeCell ref="BI15:BI17"/>
    <mergeCell ref="BJ15:BJ17"/>
    <mergeCell ref="BF16:BF17"/>
    <mergeCell ref="BG16:BG17"/>
    <mergeCell ref="AF15:AF17"/>
    <mergeCell ref="AG15:AG17"/>
    <mergeCell ref="AH15:AH17"/>
    <mergeCell ref="AI15:AI17"/>
    <mergeCell ref="AJ15:AJ17"/>
    <mergeCell ref="AK15:AK17"/>
    <mergeCell ref="L15:L17"/>
    <mergeCell ref="M15:M17"/>
    <mergeCell ref="AX16:AX17"/>
    <mergeCell ref="BD16:BD17"/>
    <mergeCell ref="BE16:BE17"/>
    <mergeCell ref="BQ15:BQ17"/>
    <mergeCell ref="BR15:BR17"/>
    <mergeCell ref="BS15:BS17"/>
    <mergeCell ref="CM15:CM17"/>
    <mergeCell ref="CY15:CY17"/>
    <mergeCell ref="CZ15:CZ17"/>
    <mergeCell ref="BX16:BX17"/>
    <mergeCell ref="BY16:BY17"/>
    <mergeCell ref="BZ16:BZ17"/>
    <mergeCell ref="CB16:CB17"/>
    <mergeCell ref="AY15:AY17"/>
    <mergeCell ref="N15:N17"/>
    <mergeCell ref="O15:O17"/>
    <mergeCell ref="P15:P17"/>
    <mergeCell ref="AE15:AE17"/>
    <mergeCell ref="DF10:DF14"/>
    <mergeCell ref="DG10:DG14"/>
    <mergeCell ref="AV13:AV14"/>
    <mergeCell ref="AW13:AW14"/>
    <mergeCell ref="AX13:AX14"/>
    <mergeCell ref="DD10:DD14"/>
    <mergeCell ref="DE10:DE14"/>
    <mergeCell ref="P10:P14"/>
    <mergeCell ref="AE10:AE14"/>
    <mergeCell ref="AF10:AF14"/>
    <mergeCell ref="BP16:BP17"/>
    <mergeCell ref="BV16:BV17"/>
    <mergeCell ref="BW16:BW17"/>
    <mergeCell ref="DD15:DD17"/>
    <mergeCell ref="DE15:DE17"/>
    <mergeCell ref="DF15:DF17"/>
    <mergeCell ref="DG15:DG17"/>
    <mergeCell ref="AU16:AU17"/>
    <mergeCell ref="AV16:AV17"/>
    <mergeCell ref="AW16:AW17"/>
    <mergeCell ref="A15:A17"/>
    <mergeCell ref="B15:B17"/>
    <mergeCell ref="D15:D17"/>
    <mergeCell ref="E15:E17"/>
    <mergeCell ref="F15:F17"/>
    <mergeCell ref="BR10:BR14"/>
    <mergeCell ref="BS10:BS14"/>
    <mergeCell ref="CY10:CY14"/>
    <mergeCell ref="CZ10:CZ14"/>
    <mergeCell ref="AY10:AY14"/>
    <mergeCell ref="BA10:BA14"/>
    <mergeCell ref="BH10:BH14"/>
    <mergeCell ref="BI10:BI14"/>
    <mergeCell ref="BJ10:BJ14"/>
    <mergeCell ref="BQ10:BQ14"/>
    <mergeCell ref="AG10:AG14"/>
    <mergeCell ref="AH10:AH14"/>
    <mergeCell ref="AI10:AI14"/>
    <mergeCell ref="AJ10:AJ14"/>
    <mergeCell ref="AK10:AK14"/>
    <mergeCell ref="AL10:AL14"/>
    <mergeCell ref="M10:M14"/>
    <mergeCell ref="N10:N14"/>
    <mergeCell ref="O10:O14"/>
    <mergeCell ref="CI8:CI9"/>
    <mergeCell ref="CJ8:CJ9"/>
    <mergeCell ref="CK8:CK9"/>
    <mergeCell ref="DE8:DG8"/>
    <mergeCell ref="A10:A14"/>
    <mergeCell ref="B10:B14"/>
    <mergeCell ref="D10:D14"/>
    <mergeCell ref="E10:E14"/>
    <mergeCell ref="F10:F14"/>
    <mergeCell ref="L10:L14"/>
    <mergeCell ref="CC8:CC9"/>
    <mergeCell ref="CD8:CD9"/>
    <mergeCell ref="CE8:CE9"/>
    <mergeCell ref="CF8:CF9"/>
    <mergeCell ref="CG8:CG9"/>
    <mergeCell ref="CH8:CH9"/>
    <mergeCell ref="BK8:BL8"/>
    <mergeCell ref="BM8:BP8"/>
    <mergeCell ref="BQ8:BS8"/>
    <mergeCell ref="BT8:BU8"/>
    <mergeCell ref="BV8:BY8"/>
    <mergeCell ref="BZ8:CB8"/>
    <mergeCell ref="AS8:AT8"/>
    <mergeCell ref="AU8:AX8"/>
    <mergeCell ref="AY8:BA8"/>
    <mergeCell ref="BB8:BC8"/>
    <mergeCell ref="BD8:BG8"/>
    <mergeCell ref="BH8:BJ8"/>
    <mergeCell ref="AM8:AM9"/>
    <mergeCell ref="AN8:AN9"/>
    <mergeCell ref="AO8:AO9"/>
    <mergeCell ref="AP8:AP9"/>
    <mergeCell ref="AQ8:AQ9"/>
    <mergeCell ref="AR8:AR9"/>
    <mergeCell ref="AF8:AF9"/>
    <mergeCell ref="AG8:AG9"/>
    <mergeCell ref="AH8:AH9"/>
    <mergeCell ref="AI8:AK8"/>
    <mergeCell ref="AL8:AL9"/>
    <mergeCell ref="W8:W9"/>
    <mergeCell ref="X8:X9"/>
    <mergeCell ref="Y8:Y9"/>
    <mergeCell ref="Z8:Z9"/>
    <mergeCell ref="AA8:AA9"/>
    <mergeCell ref="AB8:AB9"/>
    <mergeCell ref="DW3:DW4"/>
    <mergeCell ref="DX3:DX4"/>
    <mergeCell ref="DY3:DY4"/>
    <mergeCell ref="F5:AK6"/>
    <mergeCell ref="AL5:AR6"/>
    <mergeCell ref="CC5:CK5"/>
    <mergeCell ref="AS6:BA6"/>
    <mergeCell ref="BB6:BJ6"/>
    <mergeCell ref="BK6:BS6"/>
    <mergeCell ref="A1:A3"/>
    <mergeCell ref="B1:R3"/>
    <mergeCell ref="S1:AR3"/>
    <mergeCell ref="DS3:DT8"/>
    <mergeCell ref="DU3:DU4"/>
    <mergeCell ref="DV3:DV4"/>
    <mergeCell ref="BT6:CB6"/>
    <mergeCell ref="CC6:CK6"/>
    <mergeCell ref="A8:A9"/>
    <mergeCell ref="B8:B9"/>
    <mergeCell ref="Q8:Q9"/>
    <mergeCell ref="R8:R9"/>
    <mergeCell ref="S8:S9"/>
    <mergeCell ref="T8:T9"/>
    <mergeCell ref="U8:U9"/>
    <mergeCell ref="V8:V9"/>
    <mergeCell ref="D8:D9"/>
    <mergeCell ref="E8:E9"/>
    <mergeCell ref="F8:F9"/>
    <mergeCell ref="L8:L9"/>
    <mergeCell ref="M8:M9"/>
    <mergeCell ref="N8:P8"/>
    <mergeCell ref="K8:K9"/>
    <mergeCell ref="AD8:AD9"/>
  </mergeCells>
  <dataValidations count="1">
    <dataValidation type="list" allowBlank="1" showInputMessage="1" showErrorMessage="1" sqref="AJ32:AJ33 AJ37 AJ60:AJ61 AJ35 AJ44 AJ51 AJ48 AJ46 AJ18 AJ41 AJ26 AJ29 AJ21:AJ22 AJ53:AJ55 AJ24 AJ15 AJ58">
      <formula1>#REF!</formula1>
    </dataValidation>
  </dataValidations>
  <pageMargins left="1.2736614173228347" right="0.70866141732283472" top="0.74803149606299213" bottom="0.74803149606299213" header="0.31496062992125984" footer="0.31496062992125984"/>
  <pageSetup paperSize="119" scale="31"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240" operator="equal" id="{B66578A1-4738-43FE-BBBD-ACB1805A7BE9}">
            <xm:f>'C:\Users\pttovar\Downloads\[MAPA DE RIESGOS CORRUPCIÓN IPES 2019 V1 AJUSTADA 210319.xlsx]DATOS '!#REF!</xm:f>
            <x14:dxf>
              <fill>
                <patternFill>
                  <bgColor rgb="FF00B050"/>
                </patternFill>
              </fill>
            </x14:dxf>
          </x14:cfRule>
          <x14:cfRule type="cellIs" priority="241" operator="equal" id="{B6B9C171-8E1F-4A25-8ECB-ECE1DE820AB0}">
            <xm:f>'C:\Users\pttovar\Downloads\[MAPA DE RIESGOS CORRUPCIÓN IPES 2019 V1 AJUSTADA 210319.xlsx]DATOS '!#REF!</xm:f>
            <x14:dxf>
              <fill>
                <patternFill>
                  <bgColor rgb="FF92D050"/>
                </patternFill>
              </fill>
            </x14:dxf>
          </x14:cfRule>
          <x14:cfRule type="cellIs" priority="242" operator="equal" id="{25ACFC28-ACC8-42C7-B9A4-CCEA8956753D}">
            <xm:f>'C:\Users\pttovar\Downloads\[MAPA DE RIESGOS CORRUPCIÓN IPES 2019 V1 AJUSTADA 210319.xlsx]DATOS '!#REF!</xm:f>
            <x14:dxf>
              <fill>
                <patternFill>
                  <bgColor rgb="FFFFFF00"/>
                </patternFill>
              </fill>
            </x14:dxf>
          </x14:cfRule>
          <x14:cfRule type="cellIs" priority="243" operator="equal" id="{141F8D8F-D510-4FF5-8AB8-B1D39690CCFC}">
            <xm:f>'C:\Users\pttovar\Downloads\[MAPA DE RIESGOS CORRUPCIÓN IPES 2019 V1 AJUSTADA 210319.xlsx]DATOS '!#REF!</xm:f>
            <x14:dxf>
              <fill>
                <patternFill>
                  <bgColor rgb="FFFFC000"/>
                </patternFill>
              </fill>
            </x14:dxf>
          </x14:cfRule>
          <x14:cfRule type="cellIs" priority="244" operator="equal" id="{820FA500-D9A7-441F-93F9-BD5FD2E6421B}">
            <xm:f>'C:\Users\pttovar\Downloads\[MAPA DE RIESGOS CORRUPCIÓN IPES 2019 V1 AJUSTADA 210319.xlsx]DATOS '!#REF!</xm:f>
            <x14:dxf>
              <fill>
                <patternFill>
                  <bgColor rgb="FFFF0000"/>
                </patternFill>
              </fill>
            </x14:dxf>
          </x14:cfRule>
          <xm:sqref>AI60:AI61 N60:N61 N18 N10 N51 N37 N41 N44 N53:N55 N46:N48 AI37 AI41 AI46 AI48 AI53 AI10 N35 AI35 N33 AI33</xm:sqref>
        </x14:conditionalFormatting>
        <x14:conditionalFormatting xmlns:xm="http://schemas.microsoft.com/office/excel/2006/main">
          <x14:cfRule type="cellIs" priority="245" operator="equal" id="{12DBE37A-4646-46E3-89FD-8E8A9E9EDFF7}">
            <xm:f>'C:\Users\pttovar\Downloads\[MAPA DE RIESGOS CORRUPCIÓN IPES 2019 V1 AJUSTADA 210319.xlsx]DATOS '!#REF!</xm:f>
            <x14:dxf>
              <fill>
                <patternFill>
                  <bgColor rgb="FF00B050"/>
                </patternFill>
              </fill>
            </x14:dxf>
          </x14:cfRule>
          <x14:cfRule type="cellIs" priority="246" operator="equal" id="{575C275D-6170-41C6-A555-4DE960D25192}">
            <xm:f>'C:\Users\pttovar\Downloads\[MAPA DE RIESGOS CORRUPCIÓN IPES 2019 V1 AJUSTADA 210319.xlsx]DATOS '!#REF!</xm:f>
            <x14:dxf>
              <fill>
                <patternFill>
                  <bgColor rgb="FF92D050"/>
                </patternFill>
              </fill>
            </x14:dxf>
          </x14:cfRule>
          <x14:cfRule type="cellIs" priority="247" operator="equal" id="{4C4B8737-1B8A-4F8D-BC76-A4715542CD98}">
            <xm:f>'C:\Users\pttovar\Downloads\[MAPA DE RIESGOS CORRUPCIÓN IPES 2019 V1 AJUSTADA 210319.xlsx]DATOS '!#REF!</xm:f>
            <x14:dxf>
              <fill>
                <patternFill>
                  <bgColor rgb="FFFFFF00"/>
                </patternFill>
              </fill>
            </x14:dxf>
          </x14:cfRule>
          <x14:cfRule type="cellIs" priority="248" operator="equal" id="{39D39FD6-4773-4163-AF19-F966963E54E8}">
            <xm:f>'C:\Users\pttovar\Downloads\[MAPA DE RIESGOS CORRUPCIÓN IPES 2019 V1 AJUSTADA 210319.xlsx]DATOS '!#REF!</xm:f>
            <x14:dxf>
              <fill>
                <patternFill>
                  <bgColor rgb="FFFFC000"/>
                </patternFill>
              </fill>
            </x14:dxf>
          </x14:cfRule>
          <x14:cfRule type="cellIs" priority="249" operator="equal" id="{3928A26B-DB65-4A01-8643-E35C5E33E5DC}">
            <xm:f>'C:\Users\pttovar\Downloads\[MAPA DE RIESGOS CORRUPCIÓN IPES 2019 V1 AJUSTADA 210319.xlsx]DATOS '!#REF!</xm:f>
            <x14:dxf>
              <fill>
                <patternFill>
                  <bgColor rgb="FFFF0000"/>
                </patternFill>
              </fill>
            </x14:dxf>
          </x14:cfRule>
          <xm:sqref>O60:O61 O18 O51 O37 O10 O41 O44 O53:O55 O46:O48 AJ60:AJ61 AJ18 AJ44 AJ37 AJ41 AJ46 AJ48 AJ53:AJ55 AJ10 O35 AJ35 O33 AJ33</xm:sqref>
        </x14:conditionalFormatting>
        <x14:conditionalFormatting xmlns:xm="http://schemas.microsoft.com/office/excel/2006/main">
          <x14:cfRule type="cellIs" priority="250" operator="equal" id="{6BB8AB3F-1584-4B1E-A867-EFF39BFB427C}">
            <xm:f>'C:\Users\pttovar\Downloads\[MAPA DE RIESGOS CORRUPCIÓN IPES 2019 V1 AJUSTADA 210319.xlsx]DATOS '!#REF!</xm:f>
            <x14:dxf>
              <fill>
                <patternFill>
                  <bgColor rgb="FF92D050"/>
                </patternFill>
              </fill>
            </x14:dxf>
          </x14:cfRule>
          <x14:cfRule type="cellIs" priority="251" operator="equal" id="{973276DB-9917-45D0-9805-575D2409AA3B}">
            <xm:f>'C:\Users\pttovar\Downloads\[MAPA DE RIESGOS CORRUPCIÓN IPES 2019 V1 AJUSTADA 210319.xlsx]DATOS '!#REF!</xm:f>
            <x14:dxf>
              <fill>
                <patternFill>
                  <bgColor rgb="FFFFFF00"/>
                </patternFill>
              </fill>
            </x14:dxf>
          </x14:cfRule>
          <x14:cfRule type="cellIs" priority="252" operator="equal" id="{3B77BDF3-BBF6-4044-8C14-8FB588A68753}">
            <xm:f>'C:\Users\pttovar\Downloads\[MAPA DE RIESGOS CORRUPCIÓN IPES 2019 V1 AJUSTADA 210319.xlsx]DATOS '!#REF!</xm:f>
            <x14:dxf>
              <fill>
                <patternFill>
                  <bgColor rgb="FFFFC000"/>
                </patternFill>
              </fill>
            </x14:dxf>
          </x14:cfRule>
          <x14:cfRule type="cellIs" priority="253" operator="equal" id="{469B1385-6F64-4324-948B-1CE0F3F5DBC7}">
            <xm:f>'C:\Users\pttovar\Downloads\[MAPA DE RIESGOS CORRUPCIÓN IPES 2019 V1 AJUSTADA 210319.xlsx]DATOS '!#REF!</xm:f>
            <x14:dxf>
              <fill>
                <patternFill>
                  <bgColor rgb="FFFF0000"/>
                </patternFill>
              </fill>
            </x14:dxf>
          </x14:cfRule>
          <xm:sqref>AK60:AK61 P60:P61 CY60:CZ61 CY18:CZ18 CY37:CZ37 CY46 CY48:CZ48 CY44:CZ44 CY41:CZ41 CY51:CZ51 CY53:CZ55 CY10:CZ10 P18 P44 DD60:DF61 DD18:DF18 DD44:DF44 DD10:DF10 DD53:DF55 DD51:DF51 DD48:DF48 DD46:DF46 DD41:DF41 DD37:DF37 AK18 AK37:AL37 AK41 AK46 AK48 AK54:AL55 AK10:AL10 CY35:CZ35 P35 DD35:DF35 AK35 CY33:CZ33 P33 DD33:DF33 AK33 AK53</xm:sqref>
        </x14:conditionalFormatting>
        <x14:conditionalFormatting xmlns:xm="http://schemas.microsoft.com/office/excel/2006/main">
          <x14:cfRule type="cellIs" priority="226" operator="equal" id="{4FF238A0-01FD-446A-B42B-6E2319CC998C}">
            <xm:f>'C:\Users\pttovar\Downloads\[MAPA DE RIESGOS CORRUPCIÓN IPES 2019 V1 AJUSTADA 210319.xlsx]DATOS '!#REF!</xm:f>
            <x14:dxf>
              <fill>
                <patternFill>
                  <bgColor rgb="FF00B050"/>
                </patternFill>
              </fill>
            </x14:dxf>
          </x14:cfRule>
          <x14:cfRule type="cellIs" priority="227" operator="equal" id="{613C77E3-C00A-4763-ADFF-6D7BB8419832}">
            <xm:f>'C:\Users\pttovar\Downloads\[MAPA DE RIESGOS CORRUPCIÓN IPES 2019 V1 AJUSTADA 210319.xlsx]DATOS '!#REF!</xm:f>
            <x14:dxf>
              <fill>
                <patternFill>
                  <bgColor rgb="FF92D050"/>
                </patternFill>
              </fill>
            </x14:dxf>
          </x14:cfRule>
          <x14:cfRule type="cellIs" priority="228" operator="equal" id="{308BB363-5848-48D6-82F4-4BDFE668F3F0}">
            <xm:f>'C:\Users\pttovar\Downloads\[MAPA DE RIESGOS CORRUPCIÓN IPES 2019 V1 AJUSTADA 210319.xlsx]DATOS '!#REF!</xm:f>
            <x14:dxf>
              <fill>
                <patternFill>
                  <bgColor rgb="FFFFFF00"/>
                </patternFill>
              </fill>
            </x14:dxf>
          </x14:cfRule>
          <x14:cfRule type="cellIs" priority="229" operator="equal" id="{22837721-5937-4EF5-B2EA-DF224EA774B3}">
            <xm:f>'C:\Users\pttovar\Downloads\[MAPA DE RIESGOS CORRUPCIÓN IPES 2019 V1 AJUSTADA 210319.xlsx]DATOS '!#REF!</xm:f>
            <x14:dxf>
              <fill>
                <patternFill>
                  <bgColor rgb="FFFFC000"/>
                </patternFill>
              </fill>
            </x14:dxf>
          </x14:cfRule>
          <x14:cfRule type="cellIs" priority="230" operator="equal" id="{15085ED9-F513-4901-B1F5-F5D9F2FDAE87}">
            <xm:f>'C:\Users\pttovar\Downloads\[MAPA DE RIESGOS CORRUPCIÓN IPES 2019 V1 AJUSTADA 210319.xlsx]DATOS '!#REF!</xm:f>
            <x14:dxf>
              <fill>
                <patternFill>
                  <bgColor rgb="FFFF0000"/>
                </patternFill>
              </fill>
            </x14:dxf>
          </x14:cfRule>
          <xm:sqref>N21:N22 AI21:AI22</xm:sqref>
        </x14:conditionalFormatting>
        <x14:conditionalFormatting xmlns:xm="http://schemas.microsoft.com/office/excel/2006/main">
          <x14:cfRule type="cellIs" priority="231" operator="equal" id="{C4660EDC-0191-45A9-9169-02A9FCDFDEBA}">
            <xm:f>'C:\Users\pttovar\Downloads\[MAPA DE RIESGOS CORRUPCIÓN IPES 2019 V1 AJUSTADA 210319.xlsx]DATOS '!#REF!</xm:f>
            <x14:dxf>
              <fill>
                <patternFill>
                  <bgColor rgb="FF00B050"/>
                </patternFill>
              </fill>
            </x14:dxf>
          </x14:cfRule>
          <x14:cfRule type="cellIs" priority="232" operator="equal" id="{51D454A0-E2C4-4774-8737-15671F940A8E}">
            <xm:f>'C:\Users\pttovar\Downloads\[MAPA DE RIESGOS CORRUPCIÓN IPES 2019 V1 AJUSTADA 210319.xlsx]DATOS '!#REF!</xm:f>
            <x14:dxf>
              <fill>
                <patternFill>
                  <bgColor rgb="FF92D050"/>
                </patternFill>
              </fill>
            </x14:dxf>
          </x14:cfRule>
          <x14:cfRule type="cellIs" priority="233" operator="equal" id="{AD264D9E-D2A5-445D-9A5E-CF457F461EEE}">
            <xm:f>'C:\Users\pttovar\Downloads\[MAPA DE RIESGOS CORRUPCIÓN IPES 2019 V1 AJUSTADA 210319.xlsx]DATOS '!#REF!</xm:f>
            <x14:dxf>
              <fill>
                <patternFill>
                  <bgColor rgb="FFFFFF00"/>
                </patternFill>
              </fill>
            </x14:dxf>
          </x14:cfRule>
          <x14:cfRule type="cellIs" priority="234" operator="equal" id="{FF49B558-7C7B-4D08-B8DE-4A36430F3A0C}">
            <xm:f>'C:\Users\pttovar\Downloads\[MAPA DE RIESGOS CORRUPCIÓN IPES 2019 V1 AJUSTADA 210319.xlsx]DATOS '!#REF!</xm:f>
            <x14:dxf>
              <fill>
                <patternFill>
                  <bgColor rgb="FFFFC000"/>
                </patternFill>
              </fill>
            </x14:dxf>
          </x14:cfRule>
          <x14:cfRule type="cellIs" priority="235" operator="equal" id="{62111C01-4EC6-4642-994E-7C1D1598DE81}">
            <xm:f>'C:\Users\pttovar\Downloads\[MAPA DE RIESGOS CORRUPCIÓN IPES 2019 V1 AJUSTADA 210319.xlsx]DATOS '!#REF!</xm:f>
            <x14:dxf>
              <fill>
                <patternFill>
                  <bgColor rgb="FFFF0000"/>
                </patternFill>
              </fill>
            </x14:dxf>
          </x14:cfRule>
          <xm:sqref>O21:O22 AJ21:AJ22</xm:sqref>
        </x14:conditionalFormatting>
        <x14:conditionalFormatting xmlns:xm="http://schemas.microsoft.com/office/excel/2006/main">
          <x14:cfRule type="cellIs" priority="236" operator="equal" id="{0D4EAD54-B120-45CD-83FD-07763DF983E5}">
            <xm:f>'C:\Users\pttovar\Downloads\[MAPA DE RIESGOS CORRUPCIÓN IPES 2019 V1 AJUSTADA 210319.xlsx]DATOS '!#REF!</xm:f>
            <x14:dxf>
              <fill>
                <patternFill>
                  <bgColor rgb="FF92D050"/>
                </patternFill>
              </fill>
            </x14:dxf>
          </x14:cfRule>
          <x14:cfRule type="cellIs" priority="237" operator="equal" id="{F8E1C4E9-96B5-403F-AE0C-049D7E680B2A}">
            <xm:f>'C:\Users\pttovar\Downloads\[MAPA DE RIESGOS CORRUPCIÓN IPES 2019 V1 AJUSTADA 210319.xlsx]DATOS '!#REF!</xm:f>
            <x14:dxf>
              <fill>
                <patternFill>
                  <bgColor rgb="FFFFFF00"/>
                </patternFill>
              </fill>
            </x14:dxf>
          </x14:cfRule>
          <x14:cfRule type="cellIs" priority="238" operator="equal" id="{1CB8079B-29E4-439E-90D9-CC331A78C74A}">
            <xm:f>'C:\Users\pttovar\Downloads\[MAPA DE RIESGOS CORRUPCIÓN IPES 2019 V1 AJUSTADA 210319.xlsx]DATOS '!#REF!</xm:f>
            <x14:dxf>
              <fill>
                <patternFill>
                  <bgColor rgb="FFFFC000"/>
                </patternFill>
              </fill>
            </x14:dxf>
          </x14:cfRule>
          <x14:cfRule type="cellIs" priority="239" operator="equal" id="{FE94F9C4-146F-4D5D-A2D1-B2D8878B101C}">
            <xm:f>'C:\Users\pttovar\Downloads\[MAPA DE RIESGOS CORRUPCIÓN IPES 2019 V1 AJUSTADA 210319.xlsx]DATOS '!#REF!</xm:f>
            <x14:dxf>
              <fill>
                <patternFill>
                  <bgColor rgb="FFFF0000"/>
                </patternFill>
              </fill>
            </x14:dxf>
          </x14:cfRule>
          <xm:sqref>CY21:CZ22 P21:P22 CM21:CM22 DD21:DF22 AK21:AK22</xm:sqref>
        </x14:conditionalFormatting>
        <x14:conditionalFormatting xmlns:xm="http://schemas.microsoft.com/office/excel/2006/main">
          <x14:cfRule type="cellIs" priority="212" operator="equal" id="{074B2B91-3646-405E-AACB-F38D16C44530}">
            <xm:f>'C:\Users\pttovar\Downloads\[MAPA DE RIESGOS CORRUPCIÓN IPES 2019 V1 AJUSTADA 210319.xlsx]DATOS '!#REF!</xm:f>
            <x14:dxf>
              <fill>
                <patternFill>
                  <bgColor rgb="FF00B050"/>
                </patternFill>
              </fill>
            </x14:dxf>
          </x14:cfRule>
          <x14:cfRule type="cellIs" priority="213" operator="equal" id="{1BB184D0-7E4D-4127-9048-C45FFB11057B}">
            <xm:f>'C:\Users\pttovar\Downloads\[MAPA DE RIESGOS CORRUPCIÓN IPES 2019 V1 AJUSTADA 210319.xlsx]DATOS '!#REF!</xm:f>
            <x14:dxf>
              <fill>
                <patternFill>
                  <bgColor rgb="FF92D050"/>
                </patternFill>
              </fill>
            </x14:dxf>
          </x14:cfRule>
          <x14:cfRule type="cellIs" priority="214" operator="equal" id="{130A11E4-E9F4-4C20-8376-1B6AF5CF1848}">
            <xm:f>'C:\Users\pttovar\Downloads\[MAPA DE RIESGOS CORRUPCIÓN IPES 2019 V1 AJUSTADA 210319.xlsx]DATOS '!#REF!</xm:f>
            <x14:dxf>
              <fill>
                <patternFill>
                  <bgColor rgb="FFFFFF00"/>
                </patternFill>
              </fill>
            </x14:dxf>
          </x14:cfRule>
          <x14:cfRule type="cellIs" priority="215" operator="equal" id="{1B7DAC13-4C38-483B-B7E9-F626737AA61F}">
            <xm:f>'C:\Users\pttovar\Downloads\[MAPA DE RIESGOS CORRUPCIÓN IPES 2019 V1 AJUSTADA 210319.xlsx]DATOS '!#REF!</xm:f>
            <x14:dxf>
              <fill>
                <patternFill>
                  <bgColor rgb="FFFFC000"/>
                </patternFill>
              </fill>
            </x14:dxf>
          </x14:cfRule>
          <x14:cfRule type="cellIs" priority="216" operator="equal" id="{2D297C4C-EFBD-45BB-BF8D-8B95ECED1256}">
            <xm:f>'C:\Users\pttovar\Downloads\[MAPA DE RIESGOS CORRUPCIÓN IPES 2019 V1 AJUSTADA 210319.xlsx]DATOS '!#REF!</xm:f>
            <x14:dxf>
              <fill>
                <patternFill>
                  <bgColor rgb="FFFF0000"/>
                </patternFill>
              </fill>
            </x14:dxf>
          </x14:cfRule>
          <xm:sqref>N32 AI32</xm:sqref>
        </x14:conditionalFormatting>
        <x14:conditionalFormatting xmlns:xm="http://schemas.microsoft.com/office/excel/2006/main">
          <x14:cfRule type="cellIs" priority="217" operator="equal" id="{44DCCE50-4AA6-4A5B-81D2-689C60038DE8}">
            <xm:f>'C:\Users\pttovar\Downloads\[MAPA DE RIESGOS CORRUPCIÓN IPES 2019 V1 AJUSTADA 210319.xlsx]DATOS '!#REF!</xm:f>
            <x14:dxf>
              <fill>
                <patternFill>
                  <bgColor rgb="FF00B050"/>
                </patternFill>
              </fill>
            </x14:dxf>
          </x14:cfRule>
          <x14:cfRule type="cellIs" priority="218" operator="equal" id="{725E32B8-BBA3-4E12-9CD6-3C36CCDE338C}">
            <xm:f>'C:\Users\pttovar\Downloads\[MAPA DE RIESGOS CORRUPCIÓN IPES 2019 V1 AJUSTADA 210319.xlsx]DATOS '!#REF!</xm:f>
            <x14:dxf>
              <fill>
                <patternFill>
                  <bgColor rgb="FF92D050"/>
                </patternFill>
              </fill>
            </x14:dxf>
          </x14:cfRule>
          <x14:cfRule type="cellIs" priority="219" operator="equal" id="{E4A5221C-4376-4AF2-B409-9175A236E76E}">
            <xm:f>'C:\Users\pttovar\Downloads\[MAPA DE RIESGOS CORRUPCIÓN IPES 2019 V1 AJUSTADA 210319.xlsx]DATOS '!#REF!</xm:f>
            <x14:dxf>
              <fill>
                <patternFill>
                  <bgColor rgb="FFFFFF00"/>
                </patternFill>
              </fill>
            </x14:dxf>
          </x14:cfRule>
          <x14:cfRule type="cellIs" priority="220" operator="equal" id="{AF2DD8A3-AA54-492D-9200-F1FAFB73D763}">
            <xm:f>'C:\Users\pttovar\Downloads\[MAPA DE RIESGOS CORRUPCIÓN IPES 2019 V1 AJUSTADA 210319.xlsx]DATOS '!#REF!</xm:f>
            <x14:dxf>
              <fill>
                <patternFill>
                  <bgColor rgb="FFFFC000"/>
                </patternFill>
              </fill>
            </x14:dxf>
          </x14:cfRule>
          <x14:cfRule type="cellIs" priority="221" operator="equal" id="{5FE3FA94-31CC-401B-B027-954CCA8C70E2}">
            <xm:f>'C:\Users\pttovar\Downloads\[MAPA DE RIESGOS CORRUPCIÓN IPES 2019 V1 AJUSTADA 210319.xlsx]DATOS '!#REF!</xm:f>
            <x14:dxf>
              <fill>
                <patternFill>
                  <bgColor rgb="FFFF0000"/>
                </patternFill>
              </fill>
            </x14:dxf>
          </x14:cfRule>
          <xm:sqref>O32 AJ32</xm:sqref>
        </x14:conditionalFormatting>
        <x14:conditionalFormatting xmlns:xm="http://schemas.microsoft.com/office/excel/2006/main">
          <x14:cfRule type="cellIs" priority="222" operator="equal" id="{A4F065D2-CD4E-4633-8E26-D55E81CEA14E}">
            <xm:f>'C:\Users\pttovar\Downloads\[MAPA DE RIESGOS CORRUPCIÓN IPES 2019 V1 AJUSTADA 210319.xlsx]DATOS '!#REF!</xm:f>
            <x14:dxf>
              <fill>
                <patternFill>
                  <bgColor rgb="FF92D050"/>
                </patternFill>
              </fill>
            </x14:dxf>
          </x14:cfRule>
          <x14:cfRule type="cellIs" priority="223" operator="equal" id="{08B35356-CB8F-4B91-964A-C94760F5CF77}">
            <xm:f>'C:\Users\pttovar\Downloads\[MAPA DE RIESGOS CORRUPCIÓN IPES 2019 V1 AJUSTADA 210319.xlsx]DATOS '!#REF!</xm:f>
            <x14:dxf>
              <fill>
                <patternFill>
                  <bgColor rgb="FFFFFF00"/>
                </patternFill>
              </fill>
            </x14:dxf>
          </x14:cfRule>
          <x14:cfRule type="cellIs" priority="224" operator="equal" id="{B49CADB3-255C-438E-8819-F90D4D3D99BF}">
            <xm:f>'C:\Users\pttovar\Downloads\[MAPA DE RIESGOS CORRUPCIÓN IPES 2019 V1 AJUSTADA 210319.xlsx]DATOS '!#REF!</xm:f>
            <x14:dxf>
              <fill>
                <patternFill>
                  <bgColor rgb="FFFFC000"/>
                </patternFill>
              </fill>
            </x14:dxf>
          </x14:cfRule>
          <x14:cfRule type="cellIs" priority="225" operator="equal" id="{BF238AD4-8855-4033-9C13-0522B8BBEB2B}">
            <xm:f>'C:\Users\pttovar\Downloads\[MAPA DE RIESGOS CORRUPCIÓN IPES 2019 V1 AJUSTADA 210319.xlsx]DATOS '!#REF!</xm:f>
            <x14:dxf>
              <fill>
                <patternFill>
                  <bgColor rgb="FFFF0000"/>
                </patternFill>
              </fill>
            </x14:dxf>
          </x14:cfRule>
          <xm:sqref>CY32:CZ32 P32 CM32 DD32:DF32 AK32:AL32</xm:sqref>
        </x14:conditionalFormatting>
        <x14:conditionalFormatting xmlns:xm="http://schemas.microsoft.com/office/excel/2006/main">
          <x14:cfRule type="cellIs" priority="208" operator="equal" id="{E07F3049-BBBD-46A4-98DC-D27BDE9764C5}">
            <xm:f>'C:\Users\pttovar\Downloads\[MAPA DE RIESGOS CORRUPCIÓN IPES 2019 V1 AJUSTADA 210319.xlsx]DATOS '!#REF!</xm:f>
            <x14:dxf>
              <fill>
                <patternFill>
                  <bgColor rgb="FF92D050"/>
                </patternFill>
              </fill>
            </x14:dxf>
          </x14:cfRule>
          <x14:cfRule type="cellIs" priority="209" operator="equal" id="{9C88E953-8103-4291-BC67-F89D32D11E26}">
            <xm:f>'C:\Users\pttovar\Downloads\[MAPA DE RIESGOS CORRUPCIÓN IPES 2019 V1 AJUSTADA 210319.xlsx]DATOS '!#REF!</xm:f>
            <x14:dxf>
              <fill>
                <patternFill>
                  <bgColor rgb="FFFFFF00"/>
                </patternFill>
              </fill>
            </x14:dxf>
          </x14:cfRule>
          <x14:cfRule type="cellIs" priority="210" operator="equal" id="{31D0F62A-9BF4-4F2E-BC19-D758C206164E}">
            <xm:f>'C:\Users\pttovar\Downloads\[MAPA DE RIESGOS CORRUPCIÓN IPES 2019 V1 AJUSTADA 210319.xlsx]DATOS '!#REF!</xm:f>
            <x14:dxf>
              <fill>
                <patternFill>
                  <bgColor rgb="FFFFC000"/>
                </patternFill>
              </fill>
            </x14:dxf>
          </x14:cfRule>
          <x14:cfRule type="cellIs" priority="211" operator="equal" id="{DD3121D1-3727-44E0-BD20-497C941D3AA1}">
            <xm:f>'C:\Users\pttovar\Downloads\[MAPA DE RIESGOS CORRUPCIÓN IPES 2019 V1 AJUSTADA 210319.xlsx]DATOS '!#REF!</xm:f>
            <x14:dxf>
              <fill>
                <patternFill>
                  <bgColor rgb="FFFF0000"/>
                </patternFill>
              </fill>
            </x14:dxf>
          </x14:cfRule>
          <xm:sqref>P37</xm:sqref>
        </x14:conditionalFormatting>
        <x14:conditionalFormatting xmlns:xm="http://schemas.microsoft.com/office/excel/2006/main">
          <x14:cfRule type="cellIs" priority="204" operator="equal" id="{EC70CDB3-1E87-4EAA-A4E4-81E098CA9D08}">
            <xm:f>'C:\Users\pttovar\Downloads\[MAPA DE RIESGOS CORRUPCIÓN IPES 2019 V1 AJUSTADA 210319.xlsx]DATOS '!#REF!</xm:f>
            <x14:dxf>
              <fill>
                <patternFill>
                  <bgColor rgb="FF92D050"/>
                </patternFill>
              </fill>
            </x14:dxf>
          </x14:cfRule>
          <x14:cfRule type="cellIs" priority="205" operator="equal" id="{C0AA73F5-E492-4447-A861-DBEFAB726161}">
            <xm:f>'C:\Users\pttovar\Downloads\[MAPA DE RIESGOS CORRUPCIÓN IPES 2019 V1 AJUSTADA 210319.xlsx]DATOS '!#REF!</xm:f>
            <x14:dxf>
              <fill>
                <patternFill>
                  <bgColor rgb="FFFFFF00"/>
                </patternFill>
              </fill>
            </x14:dxf>
          </x14:cfRule>
          <x14:cfRule type="cellIs" priority="206" operator="equal" id="{7BEB8F98-CADD-40B4-A7BE-D4A431055256}">
            <xm:f>'C:\Users\pttovar\Downloads\[MAPA DE RIESGOS CORRUPCIÓN IPES 2019 V1 AJUSTADA 210319.xlsx]DATOS '!#REF!</xm:f>
            <x14:dxf>
              <fill>
                <patternFill>
                  <bgColor rgb="FFFFC000"/>
                </patternFill>
              </fill>
            </x14:dxf>
          </x14:cfRule>
          <x14:cfRule type="cellIs" priority="207" operator="equal" id="{2AC9C8AA-3CCF-4406-9C9E-904EF9F65437}">
            <xm:f>'C:\Users\pttovar\Downloads\[MAPA DE RIESGOS CORRUPCIÓN IPES 2019 V1 AJUSTADA 210319.xlsx]DATOS '!#REF!</xm:f>
            <x14:dxf>
              <fill>
                <patternFill>
                  <bgColor rgb="FFFF0000"/>
                </patternFill>
              </fill>
            </x14:dxf>
          </x14:cfRule>
          <xm:sqref>P41</xm:sqref>
        </x14:conditionalFormatting>
        <x14:conditionalFormatting xmlns:xm="http://schemas.microsoft.com/office/excel/2006/main">
          <x14:cfRule type="cellIs" priority="196" operator="equal" id="{CF444404-B4EB-4BC3-B59F-528508D8BFC0}">
            <xm:f>'C:\Users\pttovar\Downloads\[MAPA DE RIESGOS CORRUPCIÓN IPES 2019 V1 AJUSTADA 210319.xlsx]DATOS '!#REF!</xm:f>
            <x14:dxf>
              <fill>
                <patternFill>
                  <bgColor rgb="FF92D050"/>
                </patternFill>
              </fill>
            </x14:dxf>
          </x14:cfRule>
          <x14:cfRule type="cellIs" priority="197" operator="equal" id="{6CDF7AB9-CE5C-48DC-AC51-AA16B88E659C}">
            <xm:f>'C:\Users\pttovar\Downloads\[MAPA DE RIESGOS CORRUPCIÓN IPES 2019 V1 AJUSTADA 210319.xlsx]DATOS '!#REF!</xm:f>
            <x14:dxf>
              <fill>
                <patternFill>
                  <bgColor rgb="FFFFFF00"/>
                </patternFill>
              </fill>
            </x14:dxf>
          </x14:cfRule>
          <x14:cfRule type="cellIs" priority="198" operator="equal" id="{095E7D31-15CF-4ADA-B741-38ABAF05D89D}">
            <xm:f>'C:\Users\pttovar\Downloads\[MAPA DE RIESGOS CORRUPCIÓN IPES 2019 V1 AJUSTADA 210319.xlsx]DATOS '!#REF!</xm:f>
            <x14:dxf>
              <fill>
                <patternFill>
                  <bgColor rgb="FFFFC000"/>
                </patternFill>
              </fill>
            </x14:dxf>
          </x14:cfRule>
          <x14:cfRule type="cellIs" priority="199" operator="equal" id="{90CAE7D2-40C2-424E-BC12-AA7AAB50B4D0}">
            <xm:f>'C:\Users\pttovar\Downloads\[MAPA DE RIESGOS CORRUPCIÓN IPES 2019 V1 AJUSTADA 210319.xlsx]DATOS '!#REF!</xm:f>
            <x14:dxf>
              <fill>
                <patternFill>
                  <bgColor rgb="FFFF0000"/>
                </patternFill>
              </fill>
            </x14:dxf>
          </x14:cfRule>
          <xm:sqref>P51</xm:sqref>
        </x14:conditionalFormatting>
        <x14:conditionalFormatting xmlns:xm="http://schemas.microsoft.com/office/excel/2006/main">
          <x14:cfRule type="cellIs" priority="192" operator="equal" id="{C5803CB9-E872-461F-88A4-C0B27E2FE384}">
            <xm:f>'C:\Users\pttovar\Downloads\[MAPA DE RIESGOS CORRUPCIÓN IPES 2019 V1 AJUSTADA 210319.xlsx]DATOS '!#REF!</xm:f>
            <x14:dxf>
              <fill>
                <patternFill>
                  <bgColor rgb="FF92D050"/>
                </patternFill>
              </fill>
            </x14:dxf>
          </x14:cfRule>
          <x14:cfRule type="cellIs" priority="193" operator="equal" id="{096FC912-E317-4C04-B546-D660A46922A6}">
            <xm:f>'C:\Users\pttovar\Downloads\[MAPA DE RIESGOS CORRUPCIÓN IPES 2019 V1 AJUSTADA 210319.xlsx]DATOS '!#REF!</xm:f>
            <x14:dxf>
              <fill>
                <patternFill>
                  <bgColor rgb="FFFFFF00"/>
                </patternFill>
              </fill>
            </x14:dxf>
          </x14:cfRule>
          <x14:cfRule type="cellIs" priority="194" operator="equal" id="{4CD56F10-659C-49EB-8207-0FAFEDFA7A81}">
            <xm:f>'C:\Users\pttovar\Downloads\[MAPA DE RIESGOS CORRUPCIÓN IPES 2019 V1 AJUSTADA 210319.xlsx]DATOS '!#REF!</xm:f>
            <x14:dxf>
              <fill>
                <patternFill>
                  <bgColor rgb="FFFFC000"/>
                </patternFill>
              </fill>
            </x14:dxf>
          </x14:cfRule>
          <x14:cfRule type="cellIs" priority="195" operator="equal" id="{7EFBA67B-FF28-4401-8E9A-D21EDB96EB69}">
            <xm:f>'C:\Users\pttovar\Downloads\[MAPA DE RIESGOS CORRUPCIÓN IPES 2019 V1 AJUSTADA 210319.xlsx]DATOS '!#REF!</xm:f>
            <x14:dxf>
              <fill>
                <patternFill>
                  <bgColor rgb="FFFF0000"/>
                </patternFill>
              </fill>
            </x14:dxf>
          </x14:cfRule>
          <xm:sqref>P53</xm:sqref>
        </x14:conditionalFormatting>
        <x14:conditionalFormatting xmlns:xm="http://schemas.microsoft.com/office/excel/2006/main">
          <x14:cfRule type="cellIs" priority="200" operator="equal" id="{D8551DBB-75A0-40B9-A083-3FDBBC9BAD8E}">
            <xm:f>'C:\Users\pttovar\Downloads\[MAPA DE RIESGOS CORRUPCIÓN IPES 2019 V1 AJUSTADA 210319.xlsx]DATOS '!#REF!</xm:f>
            <x14:dxf>
              <fill>
                <patternFill>
                  <bgColor rgb="FF92D050"/>
                </patternFill>
              </fill>
            </x14:dxf>
          </x14:cfRule>
          <x14:cfRule type="cellIs" priority="201" operator="equal" id="{217B652A-B70B-40FC-B653-AD35D8C8D89D}">
            <xm:f>'C:\Users\pttovar\Downloads\[MAPA DE RIESGOS CORRUPCIÓN IPES 2019 V1 AJUSTADA 210319.xlsx]DATOS '!#REF!</xm:f>
            <x14:dxf>
              <fill>
                <patternFill>
                  <bgColor rgb="FFFFFF00"/>
                </patternFill>
              </fill>
            </x14:dxf>
          </x14:cfRule>
          <x14:cfRule type="cellIs" priority="202" operator="equal" id="{C3E58C29-69D6-4BC1-A415-A615D9626CDE}">
            <xm:f>'C:\Users\pttovar\Downloads\[MAPA DE RIESGOS CORRUPCIÓN IPES 2019 V1 AJUSTADA 210319.xlsx]DATOS '!#REF!</xm:f>
            <x14:dxf>
              <fill>
                <patternFill>
                  <bgColor rgb="FFFFC000"/>
                </patternFill>
              </fill>
            </x14:dxf>
          </x14:cfRule>
          <x14:cfRule type="cellIs" priority="203" operator="equal" id="{2066C757-97B2-40A7-A153-2E789813528C}">
            <xm:f>'C:\Users\pttovar\Downloads\[MAPA DE RIESGOS CORRUPCIÓN IPES 2019 V1 AJUSTADA 210319.xlsx]DATOS '!#REF!</xm:f>
            <x14:dxf>
              <fill>
                <patternFill>
                  <bgColor rgb="FFFF0000"/>
                </patternFill>
              </fill>
            </x14:dxf>
          </x14:cfRule>
          <xm:sqref>P48</xm:sqref>
        </x14:conditionalFormatting>
        <x14:conditionalFormatting xmlns:xm="http://schemas.microsoft.com/office/excel/2006/main">
          <x14:cfRule type="cellIs" priority="174" operator="equal" id="{7711936E-BC17-405F-9819-3F472513234C}">
            <xm:f>'C:\Users\pttovar\Downloads\[MAPA DE RIESGOS CORRUPCIÓN IPES 2019 V1 AJUSTADA 210319.xlsx]DATOS '!#REF!</xm:f>
            <x14:dxf>
              <fill>
                <patternFill>
                  <bgColor rgb="FF92D050"/>
                </patternFill>
              </fill>
            </x14:dxf>
          </x14:cfRule>
          <x14:cfRule type="cellIs" priority="175" operator="equal" id="{5194F15A-1DC4-4653-B29D-67725163530E}">
            <xm:f>'C:\Users\pttovar\Downloads\[MAPA DE RIESGOS CORRUPCIÓN IPES 2019 V1 AJUSTADA 210319.xlsx]DATOS '!#REF!</xm:f>
            <x14:dxf>
              <fill>
                <patternFill>
                  <bgColor rgb="FFFFFF00"/>
                </patternFill>
              </fill>
            </x14:dxf>
          </x14:cfRule>
          <x14:cfRule type="cellIs" priority="176" operator="equal" id="{097AF897-6667-4C26-9F87-0645EFDB1840}">
            <xm:f>'C:\Users\pttovar\Downloads\[MAPA DE RIESGOS CORRUPCIÓN IPES 2019 V1 AJUSTADA 210319.xlsx]DATOS '!#REF!</xm:f>
            <x14:dxf>
              <fill>
                <patternFill>
                  <bgColor rgb="FFFFC000"/>
                </patternFill>
              </fill>
            </x14:dxf>
          </x14:cfRule>
          <x14:cfRule type="cellIs" priority="177" operator="equal" id="{97F7F212-0061-4F74-9F5E-C25C3378380E}">
            <xm:f>'C:\Users\pttovar\Downloads\[MAPA DE RIESGOS CORRUPCIÓN IPES 2019 V1 AJUSTADA 210319.xlsx]DATOS '!#REF!</xm:f>
            <x14:dxf>
              <fill>
                <patternFill>
                  <bgColor rgb="FFFF0000"/>
                </patternFill>
              </fill>
            </x14:dxf>
          </x14:cfRule>
          <xm:sqref>P54:P55</xm:sqref>
        </x14:conditionalFormatting>
        <x14:conditionalFormatting xmlns:xm="http://schemas.microsoft.com/office/excel/2006/main">
          <x14:cfRule type="cellIs" priority="178" operator="equal" id="{0A42EAB1-54A2-45CA-A8DC-0ECFC85F79C2}">
            <xm:f>'C:\Users\pttovar\Downloads\[MAPA DE RIESGOS CORRUPCIÓN IPES 2019 V1 AJUSTADA 210319.xlsx]DATOS '!#REF!</xm:f>
            <x14:dxf>
              <fill>
                <patternFill>
                  <bgColor rgb="FF00B050"/>
                </patternFill>
              </fill>
            </x14:dxf>
          </x14:cfRule>
          <x14:cfRule type="cellIs" priority="179" operator="equal" id="{2CA3E3B8-1A22-43ED-9BA8-C4C07E4FC13B}">
            <xm:f>'C:\Users\pttovar\Downloads\[MAPA DE RIESGOS CORRUPCIÓN IPES 2019 V1 AJUSTADA 210319.xlsx]DATOS '!#REF!</xm:f>
            <x14:dxf>
              <fill>
                <patternFill>
                  <bgColor rgb="FF92D050"/>
                </patternFill>
              </fill>
            </x14:dxf>
          </x14:cfRule>
          <x14:cfRule type="cellIs" priority="180" operator="equal" id="{DBF97B47-D593-48C6-AC4A-D99BBFA626E8}">
            <xm:f>'C:\Users\pttovar\Downloads\[MAPA DE RIESGOS CORRUPCIÓN IPES 2019 V1 AJUSTADA 210319.xlsx]DATOS '!#REF!</xm:f>
            <x14:dxf>
              <fill>
                <patternFill>
                  <bgColor rgb="FFFFFF00"/>
                </patternFill>
              </fill>
            </x14:dxf>
          </x14:cfRule>
          <x14:cfRule type="cellIs" priority="181" operator="equal" id="{BF3DC295-1705-47F7-A46D-2FC3155E6402}">
            <xm:f>'C:\Users\pttovar\Downloads\[MAPA DE RIESGOS CORRUPCIÓN IPES 2019 V1 AJUSTADA 210319.xlsx]DATOS '!#REF!</xm:f>
            <x14:dxf>
              <fill>
                <patternFill>
                  <bgColor rgb="FFFFC000"/>
                </patternFill>
              </fill>
            </x14:dxf>
          </x14:cfRule>
          <x14:cfRule type="cellIs" priority="182" operator="equal" id="{3CFD30B5-791E-4F8D-A3DA-77D4245B4B14}">
            <xm:f>'C:\Users\pttovar\Downloads\[MAPA DE RIESGOS CORRUPCIÓN IPES 2019 V1 AJUSTADA 210319.xlsx]DATOS '!#REF!</xm:f>
            <x14:dxf>
              <fill>
                <patternFill>
                  <bgColor rgb="FFFF0000"/>
                </patternFill>
              </fill>
            </x14:dxf>
          </x14:cfRule>
          <xm:sqref>AI51</xm:sqref>
        </x14:conditionalFormatting>
        <x14:conditionalFormatting xmlns:xm="http://schemas.microsoft.com/office/excel/2006/main">
          <x14:cfRule type="cellIs" priority="183" operator="equal" id="{4D3D4EDF-88DD-4A46-A802-9E6D9D9DBD75}">
            <xm:f>'C:\Users\pttovar\Downloads\[MAPA DE RIESGOS CORRUPCIÓN IPES 2019 V1 AJUSTADA 210319.xlsx]DATOS '!#REF!</xm:f>
            <x14:dxf>
              <fill>
                <patternFill>
                  <bgColor rgb="FF00B050"/>
                </patternFill>
              </fill>
            </x14:dxf>
          </x14:cfRule>
          <x14:cfRule type="cellIs" priority="184" operator="equal" id="{CF1876F5-08F9-40D1-8499-2B1DCEE8E37C}">
            <xm:f>'C:\Users\pttovar\Downloads\[MAPA DE RIESGOS CORRUPCIÓN IPES 2019 V1 AJUSTADA 210319.xlsx]DATOS '!#REF!</xm:f>
            <x14:dxf>
              <fill>
                <patternFill>
                  <bgColor rgb="FF92D050"/>
                </patternFill>
              </fill>
            </x14:dxf>
          </x14:cfRule>
          <x14:cfRule type="cellIs" priority="185" operator="equal" id="{1306E880-F981-4152-AC53-C773D0058E56}">
            <xm:f>'C:\Users\pttovar\Downloads\[MAPA DE RIESGOS CORRUPCIÓN IPES 2019 V1 AJUSTADA 210319.xlsx]DATOS '!#REF!</xm:f>
            <x14:dxf>
              <fill>
                <patternFill>
                  <bgColor rgb="FFFFFF00"/>
                </patternFill>
              </fill>
            </x14:dxf>
          </x14:cfRule>
          <x14:cfRule type="cellIs" priority="186" operator="equal" id="{E638B88B-80F3-4E93-AD37-CAD21308E207}">
            <xm:f>'C:\Users\pttovar\Downloads\[MAPA DE RIESGOS CORRUPCIÓN IPES 2019 V1 AJUSTADA 210319.xlsx]DATOS '!#REF!</xm:f>
            <x14:dxf>
              <fill>
                <patternFill>
                  <bgColor rgb="FFFFC000"/>
                </patternFill>
              </fill>
            </x14:dxf>
          </x14:cfRule>
          <x14:cfRule type="cellIs" priority="187" operator="equal" id="{AEEDAE85-BABD-4F78-A2E5-42680BCDA418}">
            <xm:f>'C:\Users\pttovar\Downloads\[MAPA DE RIESGOS CORRUPCIÓN IPES 2019 V1 AJUSTADA 210319.xlsx]DATOS '!#REF!</xm:f>
            <x14:dxf>
              <fill>
                <patternFill>
                  <bgColor rgb="FFFF0000"/>
                </patternFill>
              </fill>
            </x14:dxf>
          </x14:cfRule>
          <xm:sqref>AJ51</xm:sqref>
        </x14:conditionalFormatting>
        <x14:conditionalFormatting xmlns:xm="http://schemas.microsoft.com/office/excel/2006/main">
          <x14:cfRule type="cellIs" priority="188" operator="equal" id="{EEEA641C-9C01-42E6-98F5-B0BA7047CFF8}">
            <xm:f>'C:\Users\pttovar\Downloads\[MAPA DE RIESGOS CORRUPCIÓN IPES 2019 V1 AJUSTADA 210319.xlsx]DATOS '!#REF!</xm:f>
            <x14:dxf>
              <fill>
                <patternFill>
                  <bgColor rgb="FF92D050"/>
                </patternFill>
              </fill>
            </x14:dxf>
          </x14:cfRule>
          <x14:cfRule type="cellIs" priority="189" operator="equal" id="{AC19C434-F925-4E4E-85D7-9CABB6BA8DB5}">
            <xm:f>'C:\Users\pttovar\Downloads\[MAPA DE RIESGOS CORRUPCIÓN IPES 2019 V1 AJUSTADA 210319.xlsx]DATOS '!#REF!</xm:f>
            <x14:dxf>
              <fill>
                <patternFill>
                  <bgColor rgb="FFFFFF00"/>
                </patternFill>
              </fill>
            </x14:dxf>
          </x14:cfRule>
          <x14:cfRule type="cellIs" priority="190" operator="equal" id="{C19CE58B-F57F-490A-9D25-6737C9283539}">
            <xm:f>'C:\Users\pttovar\Downloads\[MAPA DE RIESGOS CORRUPCIÓN IPES 2019 V1 AJUSTADA 210319.xlsx]DATOS '!#REF!</xm:f>
            <x14:dxf>
              <fill>
                <patternFill>
                  <bgColor rgb="FFFFC000"/>
                </patternFill>
              </fill>
            </x14:dxf>
          </x14:cfRule>
          <x14:cfRule type="cellIs" priority="191" operator="equal" id="{5CCA03DC-7D31-460A-8D11-8B35B208205C}">
            <xm:f>'C:\Users\pttovar\Downloads\[MAPA DE RIESGOS CORRUPCIÓN IPES 2019 V1 AJUSTADA 210319.xlsx]DATOS '!#REF!</xm:f>
            <x14:dxf>
              <fill>
                <patternFill>
                  <bgColor rgb="FFFF0000"/>
                </patternFill>
              </fill>
            </x14:dxf>
          </x14:cfRule>
          <xm:sqref>AK51</xm:sqref>
        </x14:conditionalFormatting>
        <x14:conditionalFormatting xmlns:xm="http://schemas.microsoft.com/office/excel/2006/main">
          <x14:cfRule type="cellIs" priority="170" operator="equal" id="{9B845391-BC6E-4D3A-A1BE-9CBBCA79DACB}">
            <xm:f>'C:\Users\pttovar\Downloads\[MAPA DE RIESGOS CORRUPCIÓN IPES 2019 V1 AJUSTADA 210319.xlsx]DATOS '!#REF!</xm:f>
            <x14:dxf>
              <fill>
                <patternFill>
                  <bgColor rgb="FF92D050"/>
                </patternFill>
              </fill>
            </x14:dxf>
          </x14:cfRule>
          <x14:cfRule type="cellIs" priority="171" operator="equal" id="{7FB1426D-E4F5-4B40-B18E-430CEC294225}">
            <xm:f>'C:\Users\pttovar\Downloads\[MAPA DE RIESGOS CORRUPCIÓN IPES 2019 V1 AJUSTADA 210319.xlsx]DATOS '!#REF!</xm:f>
            <x14:dxf>
              <fill>
                <patternFill>
                  <bgColor rgb="FFFFFF00"/>
                </patternFill>
              </fill>
            </x14:dxf>
          </x14:cfRule>
          <x14:cfRule type="cellIs" priority="172" operator="equal" id="{E8D7BDDA-AD61-4D2D-8D91-B44DD864C31E}">
            <xm:f>'C:\Users\pttovar\Downloads\[MAPA DE RIESGOS CORRUPCIÓN IPES 2019 V1 AJUSTADA 210319.xlsx]DATOS '!#REF!</xm:f>
            <x14:dxf>
              <fill>
                <patternFill>
                  <bgColor rgb="FFFFC000"/>
                </patternFill>
              </fill>
            </x14:dxf>
          </x14:cfRule>
          <x14:cfRule type="cellIs" priority="173" operator="equal" id="{1A547CED-4352-42A2-A289-8CA2B1ED6E05}">
            <xm:f>'C:\Users\pttovar\Downloads\[MAPA DE RIESGOS CORRUPCIÓN IPES 2019 V1 AJUSTADA 210319.xlsx]DATOS '!#REF!</xm:f>
            <x14:dxf>
              <fill>
                <patternFill>
                  <bgColor rgb="FFFF0000"/>
                </patternFill>
              </fill>
            </x14:dxf>
          </x14:cfRule>
          <xm:sqref>P10</xm:sqref>
        </x14:conditionalFormatting>
        <x14:conditionalFormatting xmlns:xm="http://schemas.microsoft.com/office/excel/2006/main">
          <x14:cfRule type="cellIs" priority="156" operator="equal" id="{0F0B8944-9DAC-42C2-B175-2BA0E4263688}">
            <xm:f>'C:\Users\pttovar\Downloads\[MAPA DE RIESGOS CORRUPCIÓN IPES 2019 V1 AJUSTADA 210319.xlsx]DATOS '!#REF!</xm:f>
            <x14:dxf>
              <fill>
                <patternFill>
                  <bgColor rgb="FF00B050"/>
                </patternFill>
              </fill>
            </x14:dxf>
          </x14:cfRule>
          <x14:cfRule type="cellIs" priority="157" operator="equal" id="{8161D2C5-88A8-44A7-8870-7C5FDA398B7B}">
            <xm:f>'C:\Users\pttovar\Downloads\[MAPA DE RIESGOS CORRUPCIÓN IPES 2019 V1 AJUSTADA 210319.xlsx]DATOS '!#REF!</xm:f>
            <x14:dxf>
              <fill>
                <patternFill>
                  <bgColor rgb="FF92D050"/>
                </patternFill>
              </fill>
            </x14:dxf>
          </x14:cfRule>
          <x14:cfRule type="cellIs" priority="158" operator="equal" id="{F4E7D8E1-3DE2-4094-8329-3A3D978AD471}">
            <xm:f>'C:\Users\pttovar\Downloads\[MAPA DE RIESGOS CORRUPCIÓN IPES 2019 V1 AJUSTADA 210319.xlsx]DATOS '!#REF!</xm:f>
            <x14:dxf>
              <fill>
                <patternFill>
                  <bgColor rgb="FFFFFF00"/>
                </patternFill>
              </fill>
            </x14:dxf>
          </x14:cfRule>
          <x14:cfRule type="cellIs" priority="159" operator="equal" id="{61E6869D-8A30-4537-97B6-E606C801DC38}">
            <xm:f>'C:\Users\pttovar\Downloads\[MAPA DE RIESGOS CORRUPCIÓN IPES 2019 V1 AJUSTADA 210319.xlsx]DATOS '!#REF!</xm:f>
            <x14:dxf>
              <fill>
                <patternFill>
                  <bgColor rgb="FFFFC000"/>
                </patternFill>
              </fill>
            </x14:dxf>
          </x14:cfRule>
          <x14:cfRule type="cellIs" priority="160" operator="equal" id="{3B724CC7-06D7-4CAD-92AC-A33883191C56}">
            <xm:f>'C:\Users\pttovar\Downloads\[MAPA DE RIESGOS CORRUPCIÓN IPES 2019 V1 AJUSTADA 210319.xlsx]DATOS '!#REF!</xm:f>
            <x14:dxf>
              <fill>
                <patternFill>
                  <bgColor rgb="FFFF0000"/>
                </patternFill>
              </fill>
            </x14:dxf>
          </x14:cfRule>
          <xm:sqref>N26 AI26</xm:sqref>
        </x14:conditionalFormatting>
        <x14:conditionalFormatting xmlns:xm="http://schemas.microsoft.com/office/excel/2006/main">
          <x14:cfRule type="cellIs" priority="161" operator="equal" id="{0440E4D5-C041-4749-8496-526A711DECAB}">
            <xm:f>'C:\Users\pttovar\Downloads\[MAPA DE RIESGOS CORRUPCIÓN IPES 2019 V1 AJUSTADA 210319.xlsx]DATOS '!#REF!</xm:f>
            <x14:dxf>
              <fill>
                <patternFill>
                  <bgColor rgb="FF00B050"/>
                </patternFill>
              </fill>
            </x14:dxf>
          </x14:cfRule>
          <x14:cfRule type="cellIs" priority="162" operator="equal" id="{7CF1D555-9A53-42ED-AB46-EAE26749A711}">
            <xm:f>'C:\Users\pttovar\Downloads\[MAPA DE RIESGOS CORRUPCIÓN IPES 2019 V1 AJUSTADA 210319.xlsx]DATOS '!#REF!</xm:f>
            <x14:dxf>
              <fill>
                <patternFill>
                  <bgColor rgb="FF92D050"/>
                </patternFill>
              </fill>
            </x14:dxf>
          </x14:cfRule>
          <x14:cfRule type="cellIs" priority="163" operator="equal" id="{53CFF267-37DD-4B84-B8E8-05EEB708A8ED}">
            <xm:f>'C:\Users\pttovar\Downloads\[MAPA DE RIESGOS CORRUPCIÓN IPES 2019 V1 AJUSTADA 210319.xlsx]DATOS '!#REF!</xm:f>
            <x14:dxf>
              <fill>
                <patternFill>
                  <bgColor rgb="FFFFFF00"/>
                </patternFill>
              </fill>
            </x14:dxf>
          </x14:cfRule>
          <x14:cfRule type="cellIs" priority="164" operator="equal" id="{BA29B342-F8D5-4C2B-A4F2-D47C04C3F45E}">
            <xm:f>'C:\Users\pttovar\Downloads\[MAPA DE RIESGOS CORRUPCIÓN IPES 2019 V1 AJUSTADA 210319.xlsx]DATOS '!#REF!</xm:f>
            <x14:dxf>
              <fill>
                <patternFill>
                  <bgColor rgb="FFFFC000"/>
                </patternFill>
              </fill>
            </x14:dxf>
          </x14:cfRule>
          <x14:cfRule type="cellIs" priority="165" operator="equal" id="{28660D07-9FE8-4CD2-9302-1C2418951F9D}">
            <xm:f>'C:\Users\pttovar\Downloads\[MAPA DE RIESGOS CORRUPCIÓN IPES 2019 V1 AJUSTADA 210319.xlsx]DATOS '!#REF!</xm:f>
            <x14:dxf>
              <fill>
                <patternFill>
                  <bgColor rgb="FFFF0000"/>
                </patternFill>
              </fill>
            </x14:dxf>
          </x14:cfRule>
          <xm:sqref>O26 AJ26</xm:sqref>
        </x14:conditionalFormatting>
        <x14:conditionalFormatting xmlns:xm="http://schemas.microsoft.com/office/excel/2006/main">
          <x14:cfRule type="cellIs" priority="166" operator="equal" id="{A2D23780-4123-4CD3-A4A4-666E912D4B26}">
            <xm:f>'C:\Users\pttovar\Downloads\[MAPA DE RIESGOS CORRUPCIÓN IPES 2019 V1 AJUSTADA 210319.xlsx]DATOS '!#REF!</xm:f>
            <x14:dxf>
              <fill>
                <patternFill>
                  <bgColor rgb="FF92D050"/>
                </patternFill>
              </fill>
            </x14:dxf>
          </x14:cfRule>
          <x14:cfRule type="cellIs" priority="167" operator="equal" id="{E8A7E2C1-C4C0-4CD3-B9C2-AEC569805A3A}">
            <xm:f>'C:\Users\pttovar\Downloads\[MAPA DE RIESGOS CORRUPCIÓN IPES 2019 V1 AJUSTADA 210319.xlsx]DATOS '!#REF!</xm:f>
            <x14:dxf>
              <fill>
                <patternFill>
                  <bgColor rgb="FFFFFF00"/>
                </patternFill>
              </fill>
            </x14:dxf>
          </x14:cfRule>
          <x14:cfRule type="cellIs" priority="168" operator="equal" id="{00AB381B-09BC-4D3D-AE4F-BCFEA8D3478E}">
            <xm:f>'C:\Users\pttovar\Downloads\[MAPA DE RIESGOS CORRUPCIÓN IPES 2019 V1 AJUSTADA 210319.xlsx]DATOS '!#REF!</xm:f>
            <x14:dxf>
              <fill>
                <patternFill>
                  <bgColor rgb="FFFFC000"/>
                </patternFill>
              </fill>
            </x14:dxf>
          </x14:cfRule>
          <x14:cfRule type="cellIs" priority="169" operator="equal" id="{964AEF74-0B3F-470F-BB25-A1FBF25E4BC7}">
            <xm:f>'C:\Users\pttovar\Downloads\[MAPA DE RIESGOS CORRUPCIÓN IPES 2019 V1 AJUSTADA 210319.xlsx]DATOS '!#REF!</xm:f>
            <x14:dxf>
              <fill>
                <patternFill>
                  <bgColor rgb="FFFF0000"/>
                </patternFill>
              </fill>
            </x14:dxf>
          </x14:cfRule>
          <xm:sqref>CY26:CZ26 P26 CM26 DD26:DF26 AK26</xm:sqref>
        </x14:conditionalFormatting>
        <x14:conditionalFormatting xmlns:xm="http://schemas.microsoft.com/office/excel/2006/main">
          <x14:cfRule type="cellIs" priority="142" operator="equal" id="{86B9C9C6-2125-4090-A80D-8AC81F3B339B}">
            <xm:f>'C:\Users\pttovar\Downloads\[MAPA DE RIESGOS CORRUPCIÓN IPES 2019 V1 AJUSTADA 210319.xlsx]DATOS '!#REF!</xm:f>
            <x14:dxf>
              <fill>
                <patternFill>
                  <bgColor rgb="FF00B050"/>
                </patternFill>
              </fill>
            </x14:dxf>
          </x14:cfRule>
          <x14:cfRule type="cellIs" priority="143" operator="equal" id="{DACA3B72-E904-43AD-AEA4-5D21F7188B89}">
            <xm:f>'C:\Users\pttovar\Downloads\[MAPA DE RIESGOS CORRUPCIÓN IPES 2019 V1 AJUSTADA 210319.xlsx]DATOS '!#REF!</xm:f>
            <x14:dxf>
              <fill>
                <patternFill>
                  <bgColor rgb="FF92D050"/>
                </patternFill>
              </fill>
            </x14:dxf>
          </x14:cfRule>
          <x14:cfRule type="cellIs" priority="144" operator="equal" id="{D8DD5B24-4237-43DF-A72C-9394EF52862F}">
            <xm:f>'C:\Users\pttovar\Downloads\[MAPA DE RIESGOS CORRUPCIÓN IPES 2019 V1 AJUSTADA 210319.xlsx]DATOS '!#REF!</xm:f>
            <x14:dxf>
              <fill>
                <patternFill>
                  <bgColor rgb="FFFFFF00"/>
                </patternFill>
              </fill>
            </x14:dxf>
          </x14:cfRule>
          <x14:cfRule type="cellIs" priority="145" operator="equal" id="{81BB8DAD-FA04-4064-9A60-6EEEAA85AE45}">
            <xm:f>'C:\Users\pttovar\Downloads\[MAPA DE RIESGOS CORRUPCIÓN IPES 2019 V1 AJUSTADA 210319.xlsx]DATOS '!#REF!</xm:f>
            <x14:dxf>
              <fill>
                <patternFill>
                  <bgColor rgb="FFFFC000"/>
                </patternFill>
              </fill>
            </x14:dxf>
          </x14:cfRule>
          <x14:cfRule type="cellIs" priority="146" operator="equal" id="{A0D2BC5D-1E68-4B4B-8939-BE734550B9B0}">
            <xm:f>'C:\Users\pttovar\Downloads\[MAPA DE RIESGOS CORRUPCIÓN IPES 2019 V1 AJUSTADA 210319.xlsx]DATOS '!#REF!</xm:f>
            <x14:dxf>
              <fill>
                <patternFill>
                  <bgColor rgb="FFFF0000"/>
                </patternFill>
              </fill>
            </x14:dxf>
          </x14:cfRule>
          <xm:sqref>N29 AI29</xm:sqref>
        </x14:conditionalFormatting>
        <x14:conditionalFormatting xmlns:xm="http://schemas.microsoft.com/office/excel/2006/main">
          <x14:cfRule type="cellIs" priority="147" operator="equal" id="{E9BEFA61-7EB4-4F6B-8786-51D71878FC76}">
            <xm:f>'C:\Users\pttovar\Downloads\[MAPA DE RIESGOS CORRUPCIÓN IPES 2019 V1 AJUSTADA 210319.xlsx]DATOS '!#REF!</xm:f>
            <x14:dxf>
              <fill>
                <patternFill>
                  <bgColor rgb="FF00B050"/>
                </patternFill>
              </fill>
            </x14:dxf>
          </x14:cfRule>
          <x14:cfRule type="cellIs" priority="148" operator="equal" id="{90BD6D59-D42B-4B13-A23C-3301EE81348F}">
            <xm:f>'C:\Users\pttovar\Downloads\[MAPA DE RIESGOS CORRUPCIÓN IPES 2019 V1 AJUSTADA 210319.xlsx]DATOS '!#REF!</xm:f>
            <x14:dxf>
              <fill>
                <patternFill>
                  <bgColor rgb="FF92D050"/>
                </patternFill>
              </fill>
            </x14:dxf>
          </x14:cfRule>
          <x14:cfRule type="cellIs" priority="149" operator="equal" id="{6B4DB647-180A-4CF6-9AC3-95DCF0DCA6BC}">
            <xm:f>'C:\Users\pttovar\Downloads\[MAPA DE RIESGOS CORRUPCIÓN IPES 2019 V1 AJUSTADA 210319.xlsx]DATOS '!#REF!</xm:f>
            <x14:dxf>
              <fill>
                <patternFill>
                  <bgColor rgb="FFFFFF00"/>
                </patternFill>
              </fill>
            </x14:dxf>
          </x14:cfRule>
          <x14:cfRule type="cellIs" priority="150" operator="equal" id="{A09EB92C-B4A2-4A4F-99B2-CAB34EF7EAF1}">
            <xm:f>'C:\Users\pttovar\Downloads\[MAPA DE RIESGOS CORRUPCIÓN IPES 2019 V1 AJUSTADA 210319.xlsx]DATOS '!#REF!</xm:f>
            <x14:dxf>
              <fill>
                <patternFill>
                  <bgColor rgb="FFFFC000"/>
                </patternFill>
              </fill>
            </x14:dxf>
          </x14:cfRule>
          <x14:cfRule type="cellIs" priority="151" operator="equal" id="{CBB700D8-5BBF-4B4E-AF71-022DC75FBBAC}">
            <xm:f>'C:\Users\pttovar\Downloads\[MAPA DE RIESGOS CORRUPCIÓN IPES 2019 V1 AJUSTADA 210319.xlsx]DATOS '!#REF!</xm:f>
            <x14:dxf>
              <fill>
                <patternFill>
                  <bgColor rgb="FFFF0000"/>
                </patternFill>
              </fill>
            </x14:dxf>
          </x14:cfRule>
          <xm:sqref>O29 AJ29</xm:sqref>
        </x14:conditionalFormatting>
        <x14:conditionalFormatting xmlns:xm="http://schemas.microsoft.com/office/excel/2006/main">
          <x14:cfRule type="cellIs" priority="152" operator="equal" id="{523C6D2A-B2A2-4CD3-AB68-4554073916E4}">
            <xm:f>'C:\Users\pttovar\Downloads\[MAPA DE RIESGOS CORRUPCIÓN IPES 2019 V1 AJUSTADA 210319.xlsx]DATOS '!#REF!</xm:f>
            <x14:dxf>
              <fill>
                <patternFill>
                  <bgColor rgb="FF92D050"/>
                </patternFill>
              </fill>
            </x14:dxf>
          </x14:cfRule>
          <x14:cfRule type="cellIs" priority="153" operator="equal" id="{90F6DDB5-184E-4B85-9D2C-07079EA0DE32}">
            <xm:f>'C:\Users\pttovar\Downloads\[MAPA DE RIESGOS CORRUPCIÓN IPES 2019 V1 AJUSTADA 210319.xlsx]DATOS '!#REF!</xm:f>
            <x14:dxf>
              <fill>
                <patternFill>
                  <bgColor rgb="FFFFFF00"/>
                </patternFill>
              </fill>
            </x14:dxf>
          </x14:cfRule>
          <x14:cfRule type="cellIs" priority="154" operator="equal" id="{8AA72739-26A0-4DC1-B9DE-BF234A91DB77}">
            <xm:f>'C:\Users\pttovar\Downloads\[MAPA DE RIESGOS CORRUPCIÓN IPES 2019 V1 AJUSTADA 210319.xlsx]DATOS '!#REF!</xm:f>
            <x14:dxf>
              <fill>
                <patternFill>
                  <bgColor rgb="FFFFC000"/>
                </patternFill>
              </fill>
            </x14:dxf>
          </x14:cfRule>
          <x14:cfRule type="cellIs" priority="155" operator="equal" id="{A548DB8D-8575-450A-9517-3676D86F6B65}">
            <xm:f>'C:\Users\pttovar\Downloads\[MAPA DE RIESGOS CORRUPCIÓN IPES 2019 V1 AJUSTADA 210319.xlsx]DATOS '!#REF!</xm:f>
            <x14:dxf>
              <fill>
                <patternFill>
                  <bgColor rgb="FFFF0000"/>
                </patternFill>
              </fill>
            </x14:dxf>
          </x14:cfRule>
          <xm:sqref>CY29:CZ29 P29 CM29 DD29:DF29 AK29</xm:sqref>
        </x14:conditionalFormatting>
        <x14:conditionalFormatting xmlns:xm="http://schemas.microsoft.com/office/excel/2006/main">
          <x14:cfRule type="cellIs" priority="138" operator="equal" id="{B0C410FF-C66C-4E70-AA98-2E2E78210A14}">
            <xm:f>'C:\Users\pttovar\Downloads\[MAPA DE RIESGOS CORRUPCIÓN IPES 2019 V1 AJUSTADA 210319.xlsx]DATOS '!#REF!</xm:f>
            <x14:dxf>
              <fill>
                <patternFill>
                  <bgColor rgb="FF92D050"/>
                </patternFill>
              </fill>
            </x14:dxf>
          </x14:cfRule>
          <x14:cfRule type="cellIs" priority="139" operator="equal" id="{0974F387-DC72-4D9E-B5A7-25EB4340CDFD}">
            <xm:f>'C:\Users\pttovar\Downloads\[MAPA DE RIESGOS CORRUPCIÓN IPES 2019 V1 AJUSTADA 210319.xlsx]DATOS '!#REF!</xm:f>
            <x14:dxf>
              <fill>
                <patternFill>
                  <bgColor rgb="FFFFFF00"/>
                </patternFill>
              </fill>
            </x14:dxf>
          </x14:cfRule>
          <x14:cfRule type="cellIs" priority="140" operator="equal" id="{F81D7462-126E-4707-850B-B80E02F09BB3}">
            <xm:f>'C:\Users\pttovar\Downloads\[MAPA DE RIESGOS CORRUPCIÓN IPES 2019 V1 AJUSTADA 210319.xlsx]DATOS '!#REF!</xm:f>
            <x14:dxf>
              <fill>
                <patternFill>
                  <bgColor rgb="FFFFC000"/>
                </patternFill>
              </fill>
            </x14:dxf>
          </x14:cfRule>
          <x14:cfRule type="cellIs" priority="141" operator="equal" id="{B5CC1F26-E9AC-4656-9DBA-456B109B3FDC}">
            <xm:f>'C:\Users\pttovar\Downloads\[MAPA DE RIESGOS CORRUPCIÓN IPES 2019 V1 AJUSTADA 210319.xlsx]DATOS '!#REF!</xm:f>
            <x14:dxf>
              <fill>
                <patternFill>
                  <bgColor rgb="FFFF0000"/>
                </patternFill>
              </fill>
            </x14:dxf>
          </x14:cfRule>
          <xm:sqref>AK44</xm:sqref>
        </x14:conditionalFormatting>
        <x14:conditionalFormatting xmlns:xm="http://schemas.microsoft.com/office/excel/2006/main">
          <x14:cfRule type="cellIs" priority="133" operator="equal" id="{32380261-74EC-4B8B-90FE-3166DA5C6DF3}">
            <xm:f>'C:\Users\pttovar\Downloads\[MAPA DE RIESGOS CORRUPCIÓN IPES 2019 V1 AJUSTADA 210319.xlsx]DATOS '!#REF!</xm:f>
            <x14:dxf>
              <fill>
                <patternFill>
                  <bgColor rgb="FF00B050"/>
                </patternFill>
              </fill>
            </x14:dxf>
          </x14:cfRule>
          <x14:cfRule type="cellIs" priority="134" operator="equal" id="{9CBED166-398E-4E57-8E7E-42FA61E79370}">
            <xm:f>'C:\Users\pttovar\Downloads\[MAPA DE RIESGOS CORRUPCIÓN IPES 2019 V1 AJUSTADA 210319.xlsx]DATOS '!#REF!</xm:f>
            <x14:dxf>
              <fill>
                <patternFill>
                  <bgColor rgb="FF92D050"/>
                </patternFill>
              </fill>
            </x14:dxf>
          </x14:cfRule>
          <x14:cfRule type="cellIs" priority="135" operator="equal" id="{C59A0ECE-6B4F-47D3-B526-8B81C2B93EA0}">
            <xm:f>'C:\Users\pttovar\Downloads\[MAPA DE RIESGOS CORRUPCIÓN IPES 2019 V1 AJUSTADA 210319.xlsx]DATOS '!#REF!</xm:f>
            <x14:dxf>
              <fill>
                <patternFill>
                  <bgColor rgb="FFFFFF00"/>
                </patternFill>
              </fill>
            </x14:dxf>
          </x14:cfRule>
          <x14:cfRule type="cellIs" priority="136" operator="equal" id="{B2E488F3-B7B9-4BAF-BEFD-EDAEDDBA223B}">
            <xm:f>'C:\Users\pttovar\Downloads\[MAPA DE RIESGOS CORRUPCIÓN IPES 2019 V1 AJUSTADA 210319.xlsx]DATOS '!#REF!</xm:f>
            <x14:dxf>
              <fill>
                <patternFill>
                  <bgColor rgb="FFFFC000"/>
                </patternFill>
              </fill>
            </x14:dxf>
          </x14:cfRule>
          <x14:cfRule type="cellIs" priority="137" operator="equal" id="{2E15C1B0-C1E0-4507-8E5B-B95598D64B4A}">
            <xm:f>'C:\Users\pttovar\Downloads\[MAPA DE RIESGOS CORRUPCIÓN IPES 2019 V1 AJUSTADA 210319.xlsx]DATOS '!#REF!</xm:f>
            <x14:dxf>
              <fill>
                <patternFill>
                  <bgColor rgb="FFFF0000"/>
                </patternFill>
              </fill>
            </x14:dxf>
          </x14:cfRule>
          <xm:sqref>AI44</xm:sqref>
        </x14:conditionalFormatting>
        <x14:conditionalFormatting xmlns:xm="http://schemas.microsoft.com/office/excel/2006/main">
          <x14:cfRule type="cellIs" priority="128" operator="equal" id="{DC3DD557-CEDE-40D4-9467-81E04BD08CA3}">
            <xm:f>'C:\Users\pttovar\Downloads\[MAPA DE RIESGOS CORRUPCIÓN IPES 2019 V1 AJUSTADA 210319.xlsx]DATOS '!#REF!</xm:f>
            <x14:dxf>
              <fill>
                <patternFill>
                  <bgColor rgb="FF00B050"/>
                </patternFill>
              </fill>
            </x14:dxf>
          </x14:cfRule>
          <x14:cfRule type="cellIs" priority="129" operator="equal" id="{3F8BD70D-8AB0-4FF2-9B08-AB28D97EFF2A}">
            <xm:f>'C:\Users\pttovar\Downloads\[MAPA DE RIESGOS CORRUPCIÓN IPES 2019 V1 AJUSTADA 210319.xlsx]DATOS '!#REF!</xm:f>
            <x14:dxf>
              <fill>
                <patternFill>
                  <bgColor rgb="FF92D050"/>
                </patternFill>
              </fill>
            </x14:dxf>
          </x14:cfRule>
          <x14:cfRule type="cellIs" priority="130" operator="equal" id="{8662F3FB-F244-4770-872E-F4498E02B1F7}">
            <xm:f>'C:\Users\pttovar\Downloads\[MAPA DE RIESGOS CORRUPCIÓN IPES 2019 V1 AJUSTADA 210319.xlsx]DATOS '!#REF!</xm:f>
            <x14:dxf>
              <fill>
                <patternFill>
                  <bgColor rgb="FFFFFF00"/>
                </patternFill>
              </fill>
            </x14:dxf>
          </x14:cfRule>
          <x14:cfRule type="cellIs" priority="131" operator="equal" id="{7C7AB7D7-B47B-46C4-A92F-4344691A463D}">
            <xm:f>'C:\Users\pttovar\Downloads\[MAPA DE RIESGOS CORRUPCIÓN IPES 2019 V1 AJUSTADA 210319.xlsx]DATOS '!#REF!</xm:f>
            <x14:dxf>
              <fill>
                <patternFill>
                  <bgColor rgb="FFFFC000"/>
                </patternFill>
              </fill>
            </x14:dxf>
          </x14:cfRule>
          <x14:cfRule type="cellIs" priority="132" operator="equal" id="{B51F2C0D-C98A-43E6-B1A3-D9E27F6EFD0F}">
            <xm:f>'C:\Users\pttovar\Downloads\[MAPA DE RIESGOS CORRUPCIÓN IPES 2019 V1 AJUSTADA 210319.xlsx]DATOS '!#REF!</xm:f>
            <x14:dxf>
              <fill>
                <patternFill>
                  <bgColor rgb="FFFF0000"/>
                </patternFill>
              </fill>
            </x14:dxf>
          </x14:cfRule>
          <xm:sqref>AI54:AI55</xm:sqref>
        </x14:conditionalFormatting>
        <x14:conditionalFormatting xmlns:xm="http://schemas.microsoft.com/office/excel/2006/main">
          <x14:cfRule type="cellIs" priority="114" operator="equal" id="{38F6235A-1C5E-4278-8664-88994C8D054C}">
            <xm:f>'C:\Users\pttovar\Downloads\[MAPA DE RIESGOS CORRUPCIÓN IPES 2019 V1 AJUSTADA 210319.xlsx]DATOS '!#REF!</xm:f>
            <x14:dxf>
              <fill>
                <patternFill>
                  <bgColor rgb="FF00B050"/>
                </patternFill>
              </fill>
            </x14:dxf>
          </x14:cfRule>
          <x14:cfRule type="cellIs" priority="115" operator="equal" id="{CE3074F6-5BC0-4BA0-8B44-AA2DCE0C7033}">
            <xm:f>'C:\Users\pttovar\Downloads\[MAPA DE RIESGOS CORRUPCIÓN IPES 2019 V1 AJUSTADA 210319.xlsx]DATOS '!#REF!</xm:f>
            <x14:dxf>
              <fill>
                <patternFill>
                  <bgColor rgb="FF92D050"/>
                </patternFill>
              </fill>
            </x14:dxf>
          </x14:cfRule>
          <x14:cfRule type="cellIs" priority="116" operator="equal" id="{64C79295-6975-40F5-AEDE-D593473FE0C6}">
            <xm:f>'C:\Users\pttovar\Downloads\[MAPA DE RIESGOS CORRUPCIÓN IPES 2019 V1 AJUSTADA 210319.xlsx]DATOS '!#REF!</xm:f>
            <x14:dxf>
              <fill>
                <patternFill>
                  <bgColor rgb="FFFFFF00"/>
                </patternFill>
              </fill>
            </x14:dxf>
          </x14:cfRule>
          <x14:cfRule type="cellIs" priority="117" operator="equal" id="{BE93E019-EC09-4706-A06A-452E3B40F588}">
            <xm:f>'C:\Users\pttovar\Downloads\[MAPA DE RIESGOS CORRUPCIÓN IPES 2019 V1 AJUSTADA 210319.xlsx]DATOS '!#REF!</xm:f>
            <x14:dxf>
              <fill>
                <patternFill>
                  <bgColor rgb="FFFFC000"/>
                </patternFill>
              </fill>
            </x14:dxf>
          </x14:cfRule>
          <x14:cfRule type="cellIs" priority="118" operator="equal" id="{B0EB94B9-302E-4445-B7D1-6541C47DCBAD}">
            <xm:f>'C:\Users\pttovar\Downloads\[MAPA DE RIESGOS CORRUPCIÓN IPES 2019 V1 AJUSTADA 210319.xlsx]DATOS '!#REF!</xm:f>
            <x14:dxf>
              <fill>
                <patternFill>
                  <bgColor rgb="FFFF0000"/>
                </patternFill>
              </fill>
            </x14:dxf>
          </x14:cfRule>
          <xm:sqref>N24 AI24</xm:sqref>
        </x14:conditionalFormatting>
        <x14:conditionalFormatting xmlns:xm="http://schemas.microsoft.com/office/excel/2006/main">
          <x14:cfRule type="cellIs" priority="119" operator="equal" id="{2C62405B-D235-4697-8240-5E013418444A}">
            <xm:f>'C:\Users\pttovar\Downloads\[MAPA DE RIESGOS CORRUPCIÓN IPES 2019 V1 AJUSTADA 210319.xlsx]DATOS '!#REF!</xm:f>
            <x14:dxf>
              <fill>
                <patternFill>
                  <bgColor rgb="FF00B050"/>
                </patternFill>
              </fill>
            </x14:dxf>
          </x14:cfRule>
          <x14:cfRule type="cellIs" priority="120" operator="equal" id="{9AD61CD8-A396-4AB1-8B5B-C85BC2506E64}">
            <xm:f>'C:\Users\pttovar\Downloads\[MAPA DE RIESGOS CORRUPCIÓN IPES 2019 V1 AJUSTADA 210319.xlsx]DATOS '!#REF!</xm:f>
            <x14:dxf>
              <fill>
                <patternFill>
                  <bgColor rgb="FF92D050"/>
                </patternFill>
              </fill>
            </x14:dxf>
          </x14:cfRule>
          <x14:cfRule type="cellIs" priority="121" operator="equal" id="{C7122E34-798D-459D-B0BF-283DA29C3AD0}">
            <xm:f>'C:\Users\pttovar\Downloads\[MAPA DE RIESGOS CORRUPCIÓN IPES 2019 V1 AJUSTADA 210319.xlsx]DATOS '!#REF!</xm:f>
            <x14:dxf>
              <fill>
                <patternFill>
                  <bgColor rgb="FFFFFF00"/>
                </patternFill>
              </fill>
            </x14:dxf>
          </x14:cfRule>
          <x14:cfRule type="cellIs" priority="122" operator="equal" id="{86CBEE81-5449-4BEB-A0CF-16BC31DED12F}">
            <xm:f>'C:\Users\pttovar\Downloads\[MAPA DE RIESGOS CORRUPCIÓN IPES 2019 V1 AJUSTADA 210319.xlsx]DATOS '!#REF!</xm:f>
            <x14:dxf>
              <fill>
                <patternFill>
                  <bgColor rgb="FFFFC000"/>
                </patternFill>
              </fill>
            </x14:dxf>
          </x14:cfRule>
          <x14:cfRule type="cellIs" priority="123" operator="equal" id="{FBC60699-D0EF-4F35-BBE2-E438DDC8727D}">
            <xm:f>'C:\Users\pttovar\Downloads\[MAPA DE RIESGOS CORRUPCIÓN IPES 2019 V1 AJUSTADA 210319.xlsx]DATOS '!#REF!</xm:f>
            <x14:dxf>
              <fill>
                <patternFill>
                  <bgColor rgb="FFFF0000"/>
                </patternFill>
              </fill>
            </x14:dxf>
          </x14:cfRule>
          <xm:sqref>O24 AJ24</xm:sqref>
        </x14:conditionalFormatting>
        <x14:conditionalFormatting xmlns:xm="http://schemas.microsoft.com/office/excel/2006/main">
          <x14:cfRule type="cellIs" priority="124" operator="equal" id="{0B74B1C0-17FE-4D1D-B3CC-919FC282957D}">
            <xm:f>'C:\Users\pttovar\Downloads\[MAPA DE RIESGOS CORRUPCIÓN IPES 2019 V1 AJUSTADA 210319.xlsx]DATOS '!#REF!</xm:f>
            <x14:dxf>
              <fill>
                <patternFill>
                  <bgColor rgb="FF92D050"/>
                </patternFill>
              </fill>
            </x14:dxf>
          </x14:cfRule>
          <x14:cfRule type="cellIs" priority="125" operator="equal" id="{87E36F85-A42B-4051-AACA-E83B458D6876}">
            <xm:f>'C:\Users\pttovar\Downloads\[MAPA DE RIESGOS CORRUPCIÓN IPES 2019 V1 AJUSTADA 210319.xlsx]DATOS '!#REF!</xm:f>
            <x14:dxf>
              <fill>
                <patternFill>
                  <bgColor rgb="FFFFFF00"/>
                </patternFill>
              </fill>
            </x14:dxf>
          </x14:cfRule>
          <x14:cfRule type="cellIs" priority="126" operator="equal" id="{F0EF23D6-8E9D-4D62-B22C-57A4F45F13A3}">
            <xm:f>'C:\Users\pttovar\Downloads\[MAPA DE RIESGOS CORRUPCIÓN IPES 2019 V1 AJUSTADA 210319.xlsx]DATOS '!#REF!</xm:f>
            <x14:dxf>
              <fill>
                <patternFill>
                  <bgColor rgb="FFFFC000"/>
                </patternFill>
              </fill>
            </x14:dxf>
          </x14:cfRule>
          <x14:cfRule type="cellIs" priority="127" operator="equal" id="{8B19E11A-F881-4E8E-81A6-9B2E9544801F}">
            <xm:f>'C:\Users\pttovar\Downloads\[MAPA DE RIESGOS CORRUPCIÓN IPES 2019 V1 AJUSTADA 210319.xlsx]DATOS '!#REF!</xm:f>
            <x14:dxf>
              <fill>
                <patternFill>
                  <bgColor rgb="FFFF0000"/>
                </patternFill>
              </fill>
            </x14:dxf>
          </x14:cfRule>
          <xm:sqref>CY24:CZ24 P24 CM24 DD24:DF24 AK24</xm:sqref>
        </x14:conditionalFormatting>
        <x14:conditionalFormatting xmlns:xm="http://schemas.microsoft.com/office/excel/2006/main">
          <x14:cfRule type="cellIs" priority="109" operator="equal" id="{7028A411-B73F-4E30-B1A6-313B3F211C71}">
            <xm:f>'C:\Users\pttovar\Downloads\[MAPA DE RIESGOS CORRUPCIÓN IPES 2019 V1 AJUSTADA 210319.xlsx]DATOS '!#REF!</xm:f>
            <x14:dxf>
              <fill>
                <patternFill>
                  <bgColor rgb="FF00B050"/>
                </patternFill>
              </fill>
            </x14:dxf>
          </x14:cfRule>
          <x14:cfRule type="cellIs" priority="110" operator="equal" id="{A3E2F041-38B6-469D-9D9D-2B532CC60037}">
            <xm:f>'C:\Users\pttovar\Downloads\[MAPA DE RIESGOS CORRUPCIÓN IPES 2019 V1 AJUSTADA 210319.xlsx]DATOS '!#REF!</xm:f>
            <x14:dxf>
              <fill>
                <patternFill>
                  <bgColor rgb="FF92D050"/>
                </patternFill>
              </fill>
            </x14:dxf>
          </x14:cfRule>
          <x14:cfRule type="cellIs" priority="111" operator="equal" id="{49C330BA-88FC-415D-8E35-C32576080180}">
            <xm:f>'C:\Users\pttovar\Downloads\[MAPA DE RIESGOS CORRUPCIÓN IPES 2019 V1 AJUSTADA 210319.xlsx]DATOS '!#REF!</xm:f>
            <x14:dxf>
              <fill>
                <patternFill>
                  <bgColor rgb="FFFFFF00"/>
                </patternFill>
              </fill>
            </x14:dxf>
          </x14:cfRule>
          <x14:cfRule type="cellIs" priority="112" operator="equal" id="{6602F53D-CED9-4862-BC9D-18794ECCB494}">
            <xm:f>'C:\Users\pttovar\Downloads\[MAPA DE RIESGOS CORRUPCIÓN IPES 2019 V1 AJUSTADA 210319.xlsx]DATOS '!#REF!</xm:f>
            <x14:dxf>
              <fill>
                <patternFill>
                  <bgColor rgb="FFFFC000"/>
                </patternFill>
              </fill>
            </x14:dxf>
          </x14:cfRule>
          <x14:cfRule type="cellIs" priority="113" operator="equal" id="{06DB37D3-2607-4694-92E6-CB51A936F184}">
            <xm:f>'C:\Users\pttovar\Downloads\[MAPA DE RIESGOS CORRUPCIÓN IPES 2019 V1 AJUSTADA 210319.xlsx]DATOS '!#REF!</xm:f>
            <x14:dxf>
              <fill>
                <patternFill>
                  <bgColor rgb="FFFF0000"/>
                </patternFill>
              </fill>
            </x14:dxf>
          </x14:cfRule>
          <xm:sqref>AI18</xm:sqref>
        </x14:conditionalFormatting>
        <x14:conditionalFormatting xmlns:xm="http://schemas.microsoft.com/office/excel/2006/main">
          <x14:cfRule type="cellIs" priority="101" operator="equal" id="{11E96CD3-8AD2-4F60-B978-11649AC66D93}">
            <xm:f>'C:\Users\pttovar\Downloads\[MAPA DE RIESGOS CORRUPCIÓN IPES 2019 V1 AJUSTADA 210319.xlsx]DATOS '!#REF!</xm:f>
            <x14:dxf>
              <fill>
                <patternFill>
                  <bgColor rgb="FF92D050"/>
                </patternFill>
              </fill>
            </x14:dxf>
          </x14:cfRule>
          <x14:cfRule type="cellIs" priority="102" operator="equal" id="{D50A75BF-6204-4FDD-96D2-E8E752CAF9B4}">
            <xm:f>'C:\Users\pttovar\Downloads\[MAPA DE RIESGOS CORRUPCIÓN IPES 2019 V1 AJUSTADA 210319.xlsx]DATOS '!#REF!</xm:f>
            <x14:dxf>
              <fill>
                <patternFill>
                  <bgColor rgb="FFFFFF00"/>
                </patternFill>
              </fill>
            </x14:dxf>
          </x14:cfRule>
          <x14:cfRule type="cellIs" priority="103" operator="equal" id="{416C8582-C7E8-4DA8-A0FB-CF4EBD1A2333}">
            <xm:f>'C:\Users\pttovar\Downloads\[MAPA DE RIESGOS CORRUPCIÓN IPES 2019 V1 AJUSTADA 210319.xlsx]DATOS '!#REF!</xm:f>
            <x14:dxf>
              <fill>
                <patternFill>
                  <bgColor rgb="FFFFC000"/>
                </patternFill>
              </fill>
            </x14:dxf>
          </x14:cfRule>
          <x14:cfRule type="cellIs" priority="104" operator="equal" id="{192424B7-E2FC-4D16-98FE-E5AFAF23B37D}">
            <xm:f>'C:\Users\pttovar\Downloads\[MAPA DE RIESGOS CORRUPCIÓN IPES 2019 V1 AJUSTADA 210319.xlsx]DATOS '!#REF!</xm:f>
            <x14:dxf>
              <fill>
                <patternFill>
                  <bgColor rgb="FFFF0000"/>
                </patternFill>
              </fill>
            </x14:dxf>
          </x14:cfRule>
          <xm:sqref>CZ46</xm:sqref>
        </x14:conditionalFormatting>
        <x14:conditionalFormatting xmlns:xm="http://schemas.microsoft.com/office/excel/2006/main">
          <x14:cfRule type="cellIs" priority="105" operator="equal" id="{98702CEB-A286-4EF5-9180-DCE7BB6528A9}">
            <xm:f>'C:\Users\pttovar\Downloads\[MAPA DE RIESGOS CORRUPCIÓN IPES 2019 V1 AJUSTADA 210319.xlsx]DATOS '!#REF!</xm:f>
            <x14:dxf>
              <fill>
                <patternFill>
                  <bgColor rgb="FF92D050"/>
                </patternFill>
              </fill>
            </x14:dxf>
          </x14:cfRule>
          <x14:cfRule type="cellIs" priority="106" operator="equal" id="{59D38504-54E2-4066-BBD5-C3E2BF9E9106}">
            <xm:f>'C:\Users\pttovar\Downloads\[MAPA DE RIESGOS CORRUPCIÓN IPES 2019 V1 AJUSTADA 210319.xlsx]DATOS '!#REF!</xm:f>
            <x14:dxf>
              <fill>
                <patternFill>
                  <bgColor rgb="FFFFFF00"/>
                </patternFill>
              </fill>
            </x14:dxf>
          </x14:cfRule>
          <x14:cfRule type="cellIs" priority="107" operator="equal" id="{F3AFE7C9-AD0F-423E-A3E0-D8FF3B82ADCB}">
            <xm:f>'C:\Users\pttovar\Downloads\[MAPA DE RIESGOS CORRUPCIÓN IPES 2019 V1 AJUSTADA 210319.xlsx]DATOS '!#REF!</xm:f>
            <x14:dxf>
              <fill>
                <patternFill>
                  <bgColor rgb="FFFFC000"/>
                </patternFill>
              </fill>
            </x14:dxf>
          </x14:cfRule>
          <x14:cfRule type="cellIs" priority="108" operator="equal" id="{A18F62D3-7DF6-40DA-AB7B-3321FA278BC5}">
            <xm:f>'C:\Users\pttovar\Downloads\[MAPA DE RIESGOS CORRUPCIÓN IPES 2019 V1 AJUSTADA 210319.xlsx]DATOS '!#REF!</xm:f>
            <x14:dxf>
              <fill>
                <patternFill>
                  <bgColor rgb="FFFF0000"/>
                </patternFill>
              </fill>
            </x14:dxf>
          </x14:cfRule>
          <xm:sqref>P46</xm:sqref>
        </x14:conditionalFormatting>
        <x14:conditionalFormatting xmlns:xm="http://schemas.microsoft.com/office/excel/2006/main">
          <x14:cfRule type="cellIs" priority="97" operator="equal" id="{C1702DA7-2A12-471D-83FA-693AC379C226}">
            <xm:f>'C:\Users\pttovar\Downloads\[MAPA DE RIESGOS CORRUPCIÓN IPES 2019 V1 AJUSTADA 210319.xlsx]DATOS '!#REF!</xm:f>
            <x14:dxf>
              <fill>
                <patternFill>
                  <bgColor rgb="FF92D050"/>
                </patternFill>
              </fill>
            </x14:dxf>
          </x14:cfRule>
          <x14:cfRule type="cellIs" priority="98" operator="equal" id="{F65866AF-D565-4CA0-8909-6C2E889FF48A}">
            <xm:f>'C:\Users\pttovar\Downloads\[MAPA DE RIESGOS CORRUPCIÓN IPES 2019 V1 AJUSTADA 210319.xlsx]DATOS '!#REF!</xm:f>
            <x14:dxf>
              <fill>
                <patternFill>
                  <bgColor rgb="FFFFFF00"/>
                </patternFill>
              </fill>
            </x14:dxf>
          </x14:cfRule>
          <x14:cfRule type="cellIs" priority="99" operator="equal" id="{BE8148B8-225F-4E81-91E7-4B76CB0006A7}">
            <xm:f>'C:\Users\pttovar\Downloads\[MAPA DE RIESGOS CORRUPCIÓN IPES 2019 V1 AJUSTADA 210319.xlsx]DATOS '!#REF!</xm:f>
            <x14:dxf>
              <fill>
                <patternFill>
                  <bgColor rgb="FFFFC000"/>
                </patternFill>
              </fill>
            </x14:dxf>
          </x14:cfRule>
          <x14:cfRule type="cellIs" priority="100" operator="equal" id="{DA543D18-8CCC-4F7A-AFC2-54D2742658E8}">
            <xm:f>'C:\Users\pttovar\Downloads\[MAPA DE RIESGOS CORRUPCIÓN IPES 2019 V1 AJUSTADA 210319.xlsx]DATOS '!#REF!</xm:f>
            <x14:dxf>
              <fill>
                <patternFill>
                  <bgColor rgb="FFFF0000"/>
                </patternFill>
              </fill>
            </x14:dxf>
          </x14:cfRule>
          <xm:sqref>AL24</xm:sqref>
        </x14:conditionalFormatting>
        <x14:conditionalFormatting xmlns:xm="http://schemas.microsoft.com/office/excel/2006/main">
          <x14:cfRule type="cellIs" priority="83" operator="equal" id="{C45A3D7E-3E4A-4342-BAF7-45B0250BEA2A}">
            <xm:f>'C:\Users\pttovar\Downloads\[MAPA DE RIESGOS CORRUPCIÓN IPES 2019 V1 AJUSTADA 210319.xlsx]DATOS '!#REF!</xm:f>
            <x14:dxf>
              <fill>
                <patternFill>
                  <bgColor rgb="FF00B050"/>
                </patternFill>
              </fill>
            </x14:dxf>
          </x14:cfRule>
          <x14:cfRule type="cellIs" priority="84" operator="equal" id="{9A4474DE-D029-4493-A839-0983C223283D}">
            <xm:f>'C:\Users\pttovar\Downloads\[MAPA DE RIESGOS CORRUPCIÓN IPES 2019 V1 AJUSTADA 210319.xlsx]DATOS '!#REF!</xm:f>
            <x14:dxf>
              <fill>
                <patternFill>
                  <bgColor rgb="FF92D050"/>
                </patternFill>
              </fill>
            </x14:dxf>
          </x14:cfRule>
          <x14:cfRule type="cellIs" priority="85" operator="equal" id="{7F035D54-3A2E-4DC4-AE1B-3F118B680517}">
            <xm:f>'C:\Users\pttovar\Downloads\[MAPA DE RIESGOS CORRUPCIÓN IPES 2019 V1 AJUSTADA 210319.xlsx]DATOS '!#REF!</xm:f>
            <x14:dxf>
              <fill>
                <patternFill>
                  <bgColor rgb="FFFFFF00"/>
                </patternFill>
              </fill>
            </x14:dxf>
          </x14:cfRule>
          <x14:cfRule type="cellIs" priority="86" operator="equal" id="{2650D018-46EE-4703-B52F-585B1C99CC1E}">
            <xm:f>'C:\Users\pttovar\Downloads\[MAPA DE RIESGOS CORRUPCIÓN IPES 2019 V1 AJUSTADA 210319.xlsx]DATOS '!#REF!</xm:f>
            <x14:dxf>
              <fill>
                <patternFill>
                  <bgColor rgb="FFFFC000"/>
                </patternFill>
              </fill>
            </x14:dxf>
          </x14:cfRule>
          <x14:cfRule type="cellIs" priority="87" operator="equal" id="{1B2039A3-3C28-4554-BC9D-5352BB10F684}">
            <xm:f>'C:\Users\pttovar\Downloads\[MAPA DE RIESGOS CORRUPCIÓN IPES 2019 V1 AJUSTADA 210319.xlsx]DATOS '!#REF!</xm:f>
            <x14:dxf>
              <fill>
                <patternFill>
                  <bgColor rgb="FFFF0000"/>
                </patternFill>
              </fill>
            </x14:dxf>
          </x14:cfRule>
          <xm:sqref>N15 AI15</xm:sqref>
        </x14:conditionalFormatting>
        <x14:conditionalFormatting xmlns:xm="http://schemas.microsoft.com/office/excel/2006/main">
          <x14:cfRule type="cellIs" priority="88" operator="equal" id="{B68B0B17-4A0B-4AA0-9183-68EADBBA834F}">
            <xm:f>'C:\Users\pttovar\Downloads\[MAPA DE RIESGOS CORRUPCIÓN IPES 2019 V1 AJUSTADA 210319.xlsx]DATOS '!#REF!</xm:f>
            <x14:dxf>
              <fill>
                <patternFill>
                  <bgColor rgb="FF00B050"/>
                </patternFill>
              </fill>
            </x14:dxf>
          </x14:cfRule>
          <x14:cfRule type="cellIs" priority="89" operator="equal" id="{5D8606E0-E8A6-4612-90D8-7BA00DDC632D}">
            <xm:f>'C:\Users\pttovar\Downloads\[MAPA DE RIESGOS CORRUPCIÓN IPES 2019 V1 AJUSTADA 210319.xlsx]DATOS '!#REF!</xm:f>
            <x14:dxf>
              <fill>
                <patternFill>
                  <bgColor rgb="FF92D050"/>
                </patternFill>
              </fill>
            </x14:dxf>
          </x14:cfRule>
          <x14:cfRule type="cellIs" priority="90" operator="equal" id="{9CCBFE04-5917-494A-A971-7F4EE8B9BDF7}">
            <xm:f>'C:\Users\pttovar\Downloads\[MAPA DE RIESGOS CORRUPCIÓN IPES 2019 V1 AJUSTADA 210319.xlsx]DATOS '!#REF!</xm:f>
            <x14:dxf>
              <fill>
                <patternFill>
                  <bgColor rgb="FFFFFF00"/>
                </patternFill>
              </fill>
            </x14:dxf>
          </x14:cfRule>
          <x14:cfRule type="cellIs" priority="91" operator="equal" id="{F749B9E5-BE6C-4232-BECE-0F53287FF3C3}">
            <xm:f>'C:\Users\pttovar\Downloads\[MAPA DE RIESGOS CORRUPCIÓN IPES 2019 V1 AJUSTADA 210319.xlsx]DATOS '!#REF!</xm:f>
            <x14:dxf>
              <fill>
                <patternFill>
                  <bgColor rgb="FFFFC000"/>
                </patternFill>
              </fill>
            </x14:dxf>
          </x14:cfRule>
          <x14:cfRule type="cellIs" priority="92" operator="equal" id="{D4A8FAC2-7E84-4930-8538-5C781EE515BE}">
            <xm:f>'C:\Users\pttovar\Downloads\[MAPA DE RIESGOS CORRUPCIÓN IPES 2019 V1 AJUSTADA 210319.xlsx]DATOS '!#REF!</xm:f>
            <x14:dxf>
              <fill>
                <patternFill>
                  <bgColor rgb="FFFF0000"/>
                </patternFill>
              </fill>
            </x14:dxf>
          </x14:cfRule>
          <xm:sqref>O15 AJ15</xm:sqref>
        </x14:conditionalFormatting>
        <x14:conditionalFormatting xmlns:xm="http://schemas.microsoft.com/office/excel/2006/main">
          <x14:cfRule type="cellIs" priority="93" operator="equal" id="{D7E0ED0B-C572-4E1C-99B8-59C043DD8F88}">
            <xm:f>'C:\Users\pttovar\Downloads\[MAPA DE RIESGOS CORRUPCIÓN IPES 2019 V1 AJUSTADA 210319.xlsx]DATOS '!#REF!</xm:f>
            <x14:dxf>
              <fill>
                <patternFill>
                  <bgColor rgb="FF92D050"/>
                </patternFill>
              </fill>
            </x14:dxf>
          </x14:cfRule>
          <x14:cfRule type="cellIs" priority="94" operator="equal" id="{8F289F02-036F-4F56-96C9-7E6C453C7581}">
            <xm:f>'C:\Users\pttovar\Downloads\[MAPA DE RIESGOS CORRUPCIÓN IPES 2019 V1 AJUSTADA 210319.xlsx]DATOS '!#REF!</xm:f>
            <x14:dxf>
              <fill>
                <patternFill>
                  <bgColor rgb="FFFFFF00"/>
                </patternFill>
              </fill>
            </x14:dxf>
          </x14:cfRule>
          <x14:cfRule type="cellIs" priority="95" operator="equal" id="{327377C2-C2A0-4BC9-9F8E-C60750258895}">
            <xm:f>'C:\Users\pttovar\Downloads\[MAPA DE RIESGOS CORRUPCIÓN IPES 2019 V1 AJUSTADA 210319.xlsx]DATOS '!#REF!</xm:f>
            <x14:dxf>
              <fill>
                <patternFill>
                  <bgColor rgb="FFFFC000"/>
                </patternFill>
              </fill>
            </x14:dxf>
          </x14:cfRule>
          <x14:cfRule type="cellIs" priority="96" operator="equal" id="{A97B50FD-A81F-4D9A-8490-9AAB5DBE139C}">
            <xm:f>'C:\Users\pttovar\Downloads\[MAPA DE RIESGOS CORRUPCIÓN IPES 2019 V1 AJUSTADA 210319.xlsx]DATOS '!#REF!</xm:f>
            <x14:dxf>
              <fill>
                <patternFill>
                  <bgColor rgb="FFFF0000"/>
                </patternFill>
              </fill>
            </x14:dxf>
          </x14:cfRule>
          <xm:sqref>CY15:CZ15 CM15 DD15:DF15 AK15</xm:sqref>
        </x14:conditionalFormatting>
        <x14:conditionalFormatting xmlns:xm="http://schemas.microsoft.com/office/excel/2006/main">
          <x14:cfRule type="cellIs" priority="79" operator="equal" id="{1F1F217F-6B73-42E5-BFE5-9F724C5F4FB5}">
            <xm:f>'C:\Users\pttovar\Downloads\[MAPA DE RIESGOS CORRUPCIÓN IPES 2019 V1 AJUSTADA 210319.xlsx]DATOS '!#REF!</xm:f>
            <x14:dxf>
              <fill>
                <patternFill>
                  <bgColor rgb="FF92D050"/>
                </patternFill>
              </fill>
            </x14:dxf>
          </x14:cfRule>
          <x14:cfRule type="cellIs" priority="80" operator="equal" id="{0E97B2FE-001C-4784-A55B-EE7E5B5DAA91}">
            <xm:f>'C:\Users\pttovar\Downloads\[MAPA DE RIESGOS CORRUPCIÓN IPES 2019 V1 AJUSTADA 210319.xlsx]DATOS '!#REF!</xm:f>
            <x14:dxf>
              <fill>
                <patternFill>
                  <bgColor rgb="FFFFFF00"/>
                </patternFill>
              </fill>
            </x14:dxf>
          </x14:cfRule>
          <x14:cfRule type="cellIs" priority="81" operator="equal" id="{EB1CD789-A4A7-41DE-91A7-DE3CFD2E85FB}">
            <xm:f>'C:\Users\pttovar\Downloads\[MAPA DE RIESGOS CORRUPCIÓN IPES 2019 V1 AJUSTADA 210319.xlsx]DATOS '!#REF!</xm:f>
            <x14:dxf>
              <fill>
                <patternFill>
                  <bgColor rgb="FFFFC000"/>
                </patternFill>
              </fill>
            </x14:dxf>
          </x14:cfRule>
          <x14:cfRule type="cellIs" priority="82" operator="equal" id="{C1C68BF9-328E-4CF3-8156-17FB09D480F0}">
            <xm:f>'C:\Users\pttovar\Downloads\[MAPA DE RIESGOS CORRUPCIÓN IPES 2019 V1 AJUSTADA 210319.xlsx]DATOS '!#REF!</xm:f>
            <x14:dxf>
              <fill>
                <patternFill>
                  <bgColor rgb="FFFF0000"/>
                </patternFill>
              </fill>
            </x14:dxf>
          </x14:cfRule>
          <xm:sqref>P15</xm:sqref>
        </x14:conditionalFormatting>
        <x14:conditionalFormatting xmlns:xm="http://schemas.microsoft.com/office/excel/2006/main">
          <x14:cfRule type="cellIs" priority="75" operator="equal" id="{52364ADA-5BEB-4DC0-AA13-2680AB8DA6B1}">
            <xm:f>'C:\Users\pttovar\Downloads\[MAPA DE RIESGOS CORRUPCIÓN IPES 2019 V1 AJUSTADA 210319.xlsx]DATOS '!#REF!</xm:f>
            <x14:dxf>
              <fill>
                <patternFill>
                  <bgColor rgb="FF92D050"/>
                </patternFill>
              </fill>
            </x14:dxf>
          </x14:cfRule>
          <x14:cfRule type="cellIs" priority="76" operator="equal" id="{A4B2FB3F-935D-45A2-B5D6-B21DDB2CF70A}">
            <xm:f>'C:\Users\pttovar\Downloads\[MAPA DE RIESGOS CORRUPCIÓN IPES 2019 V1 AJUSTADA 210319.xlsx]DATOS '!#REF!</xm:f>
            <x14:dxf>
              <fill>
                <patternFill>
                  <bgColor rgb="FFFFFF00"/>
                </patternFill>
              </fill>
            </x14:dxf>
          </x14:cfRule>
          <x14:cfRule type="cellIs" priority="77" operator="equal" id="{8C9C572D-D253-4EAB-8852-DB213728D3C1}">
            <xm:f>'C:\Users\pttovar\Downloads\[MAPA DE RIESGOS CORRUPCIÓN IPES 2019 V1 AJUSTADA 210319.xlsx]DATOS '!#REF!</xm:f>
            <x14:dxf>
              <fill>
                <patternFill>
                  <bgColor rgb="FFFFC000"/>
                </patternFill>
              </fill>
            </x14:dxf>
          </x14:cfRule>
          <x14:cfRule type="cellIs" priority="78" operator="equal" id="{175EFB44-C6AC-48B7-ACD0-28015437F3D1}">
            <xm:f>'C:\Users\pttovar\Downloads\[MAPA DE RIESGOS CORRUPCIÓN IPES 2019 V1 AJUSTADA 210319.xlsx]DATOS '!#REF!</xm:f>
            <x14:dxf>
              <fill>
                <patternFill>
                  <bgColor rgb="FFFF0000"/>
                </patternFill>
              </fill>
            </x14:dxf>
          </x14:cfRule>
          <xm:sqref>AL15</xm:sqref>
        </x14:conditionalFormatting>
        <x14:conditionalFormatting xmlns:xm="http://schemas.microsoft.com/office/excel/2006/main">
          <x14:cfRule type="cellIs" priority="61" operator="equal" id="{D5401FAE-DAF9-4714-931A-DE2E572057B5}">
            <xm:f>'C:\Users\pttovar\Downloads\[MAPA DE RIESGOS CORRUPCIÓN IPES 2019 V1 AJUSTADA 210319.xlsx]DATOS '!#REF!</xm:f>
            <x14:dxf>
              <fill>
                <patternFill>
                  <bgColor rgb="FF00B050"/>
                </patternFill>
              </fill>
            </x14:dxf>
          </x14:cfRule>
          <x14:cfRule type="cellIs" priority="62" operator="equal" id="{AA502ED3-EC3E-4EF7-95EB-E0C4D5645DFD}">
            <xm:f>'C:\Users\pttovar\Downloads\[MAPA DE RIESGOS CORRUPCIÓN IPES 2019 V1 AJUSTADA 210319.xlsx]DATOS '!#REF!</xm:f>
            <x14:dxf>
              <fill>
                <patternFill>
                  <bgColor rgb="FF92D050"/>
                </patternFill>
              </fill>
            </x14:dxf>
          </x14:cfRule>
          <x14:cfRule type="cellIs" priority="63" operator="equal" id="{FEFCEFE5-5FFC-4438-B274-220FD72508AF}">
            <xm:f>'C:\Users\pttovar\Downloads\[MAPA DE RIESGOS CORRUPCIÓN IPES 2019 V1 AJUSTADA 210319.xlsx]DATOS '!#REF!</xm:f>
            <x14:dxf>
              <fill>
                <patternFill>
                  <bgColor rgb="FFFFFF00"/>
                </patternFill>
              </fill>
            </x14:dxf>
          </x14:cfRule>
          <x14:cfRule type="cellIs" priority="64" operator="equal" id="{CD5D4ADD-2B81-4DDC-BF82-8D0565C6B791}">
            <xm:f>'C:\Users\pttovar\Downloads\[MAPA DE RIESGOS CORRUPCIÓN IPES 2019 V1 AJUSTADA 210319.xlsx]DATOS '!#REF!</xm:f>
            <x14:dxf>
              <fill>
                <patternFill>
                  <bgColor rgb="FFFFC000"/>
                </patternFill>
              </fill>
            </x14:dxf>
          </x14:cfRule>
          <x14:cfRule type="cellIs" priority="65" operator="equal" id="{FEAAC8D6-1F97-41DE-96C7-86E2489F6AF5}">
            <xm:f>'C:\Users\pttovar\Downloads\[MAPA DE RIESGOS CORRUPCIÓN IPES 2019 V1 AJUSTADA 210319.xlsx]DATOS '!#REF!</xm:f>
            <x14:dxf>
              <fill>
                <patternFill>
                  <bgColor rgb="FFFF0000"/>
                </patternFill>
              </fill>
            </x14:dxf>
          </x14:cfRule>
          <xm:sqref>N58 AI58</xm:sqref>
        </x14:conditionalFormatting>
        <x14:conditionalFormatting xmlns:xm="http://schemas.microsoft.com/office/excel/2006/main">
          <x14:cfRule type="cellIs" priority="66" operator="equal" id="{4FD550B9-B2C5-485C-A079-E4812237A0B7}">
            <xm:f>'C:\Users\pttovar\Downloads\[MAPA DE RIESGOS CORRUPCIÓN IPES 2019 V1 AJUSTADA 210319.xlsx]DATOS '!#REF!</xm:f>
            <x14:dxf>
              <fill>
                <patternFill>
                  <bgColor rgb="FF00B050"/>
                </patternFill>
              </fill>
            </x14:dxf>
          </x14:cfRule>
          <x14:cfRule type="cellIs" priority="67" operator="equal" id="{A9771B15-A573-4D75-A5BE-8D922750C896}">
            <xm:f>'C:\Users\pttovar\Downloads\[MAPA DE RIESGOS CORRUPCIÓN IPES 2019 V1 AJUSTADA 210319.xlsx]DATOS '!#REF!</xm:f>
            <x14:dxf>
              <fill>
                <patternFill>
                  <bgColor rgb="FF92D050"/>
                </patternFill>
              </fill>
            </x14:dxf>
          </x14:cfRule>
          <x14:cfRule type="cellIs" priority="68" operator="equal" id="{453B82EB-2563-4D07-97A5-42556BBE0C69}">
            <xm:f>'C:\Users\pttovar\Downloads\[MAPA DE RIESGOS CORRUPCIÓN IPES 2019 V1 AJUSTADA 210319.xlsx]DATOS '!#REF!</xm:f>
            <x14:dxf>
              <fill>
                <patternFill>
                  <bgColor rgb="FFFFFF00"/>
                </patternFill>
              </fill>
            </x14:dxf>
          </x14:cfRule>
          <x14:cfRule type="cellIs" priority="69" operator="equal" id="{85AE5595-0EF7-4339-92FA-F615F521119E}">
            <xm:f>'C:\Users\pttovar\Downloads\[MAPA DE RIESGOS CORRUPCIÓN IPES 2019 V1 AJUSTADA 210319.xlsx]DATOS '!#REF!</xm:f>
            <x14:dxf>
              <fill>
                <patternFill>
                  <bgColor rgb="FFFFC000"/>
                </patternFill>
              </fill>
            </x14:dxf>
          </x14:cfRule>
          <x14:cfRule type="cellIs" priority="70" operator="equal" id="{B9475814-3C6C-4106-8062-D6BFD84CC48C}">
            <xm:f>'C:\Users\pttovar\Downloads\[MAPA DE RIESGOS CORRUPCIÓN IPES 2019 V1 AJUSTADA 210319.xlsx]DATOS '!#REF!</xm:f>
            <x14:dxf>
              <fill>
                <patternFill>
                  <bgColor rgb="FFFF0000"/>
                </patternFill>
              </fill>
            </x14:dxf>
          </x14:cfRule>
          <xm:sqref>O58 AJ58</xm:sqref>
        </x14:conditionalFormatting>
        <x14:conditionalFormatting xmlns:xm="http://schemas.microsoft.com/office/excel/2006/main">
          <x14:cfRule type="cellIs" priority="71" operator="equal" id="{4253ABBC-A4ED-46D3-A4AE-FEEA3FEF14D0}">
            <xm:f>'C:\Users\pttovar\Downloads\[MAPA DE RIESGOS CORRUPCIÓN IPES 2019 V1 AJUSTADA 210319.xlsx]DATOS '!#REF!</xm:f>
            <x14:dxf>
              <fill>
                <patternFill>
                  <bgColor rgb="FF92D050"/>
                </patternFill>
              </fill>
            </x14:dxf>
          </x14:cfRule>
          <x14:cfRule type="cellIs" priority="72" operator="equal" id="{E1F475D7-DAE6-45A7-866D-C11097668953}">
            <xm:f>'C:\Users\pttovar\Downloads\[MAPA DE RIESGOS CORRUPCIÓN IPES 2019 V1 AJUSTADA 210319.xlsx]DATOS '!#REF!</xm:f>
            <x14:dxf>
              <fill>
                <patternFill>
                  <bgColor rgb="FFFFFF00"/>
                </patternFill>
              </fill>
            </x14:dxf>
          </x14:cfRule>
          <x14:cfRule type="cellIs" priority="73" operator="equal" id="{F4CBE67A-5DAA-44A0-9B4E-D9EB7B4880C2}">
            <xm:f>'C:\Users\pttovar\Downloads\[MAPA DE RIESGOS CORRUPCIÓN IPES 2019 V1 AJUSTADA 210319.xlsx]DATOS '!#REF!</xm:f>
            <x14:dxf>
              <fill>
                <patternFill>
                  <bgColor rgb="FFFFC000"/>
                </patternFill>
              </fill>
            </x14:dxf>
          </x14:cfRule>
          <x14:cfRule type="cellIs" priority="74" operator="equal" id="{8F68C842-9C04-4A77-BA5B-7A47705B17D1}">
            <xm:f>'C:\Users\pttovar\Downloads\[MAPA DE RIESGOS CORRUPCIÓN IPES 2019 V1 AJUSTADA 210319.xlsx]DATOS '!#REF!</xm:f>
            <x14:dxf>
              <fill>
                <patternFill>
                  <bgColor rgb="FFFF0000"/>
                </patternFill>
              </fill>
            </x14:dxf>
          </x14:cfRule>
          <xm:sqref>CY58:CZ58 DD58:DF58 AK58</xm:sqref>
        </x14:conditionalFormatting>
        <x14:conditionalFormatting xmlns:xm="http://schemas.microsoft.com/office/excel/2006/main">
          <x14:cfRule type="cellIs" priority="57" operator="equal" id="{50C71B49-A5CF-4A6F-AE72-BF78D933A5D5}">
            <xm:f>'C:\Users\pttovar\Downloads\[MAPA DE RIESGOS CORRUPCIÓN IPES 2019 V1 AJUSTADA 210319.xlsx]DATOS '!#REF!</xm:f>
            <x14:dxf>
              <fill>
                <patternFill>
                  <bgColor rgb="FF92D050"/>
                </patternFill>
              </fill>
            </x14:dxf>
          </x14:cfRule>
          <x14:cfRule type="cellIs" priority="58" operator="equal" id="{CB6E3461-DAD0-46BF-8CF1-D4BD2E7584C4}">
            <xm:f>'C:\Users\pttovar\Downloads\[MAPA DE RIESGOS CORRUPCIÓN IPES 2019 V1 AJUSTADA 210319.xlsx]DATOS '!#REF!</xm:f>
            <x14:dxf>
              <fill>
                <patternFill>
                  <bgColor rgb="FFFFFF00"/>
                </patternFill>
              </fill>
            </x14:dxf>
          </x14:cfRule>
          <x14:cfRule type="cellIs" priority="59" operator="equal" id="{DD5076B7-61EF-448D-AA20-2F2E46A0D264}">
            <xm:f>'C:\Users\pttovar\Downloads\[MAPA DE RIESGOS CORRUPCIÓN IPES 2019 V1 AJUSTADA 210319.xlsx]DATOS '!#REF!</xm:f>
            <x14:dxf>
              <fill>
                <patternFill>
                  <bgColor rgb="FFFFC000"/>
                </patternFill>
              </fill>
            </x14:dxf>
          </x14:cfRule>
          <x14:cfRule type="cellIs" priority="60" operator="equal" id="{DB6D4E90-BDEE-4F5A-BCB6-ACCEF140C4F3}">
            <xm:f>'C:\Users\pttovar\Downloads\[MAPA DE RIESGOS CORRUPCIÓN IPES 2019 V1 AJUSTADA 210319.xlsx]DATOS '!#REF!</xm:f>
            <x14:dxf>
              <fill>
                <patternFill>
                  <bgColor rgb="FFFF0000"/>
                </patternFill>
              </fill>
            </x14:dxf>
          </x14:cfRule>
          <xm:sqref>P58</xm:sqref>
        </x14:conditionalFormatting>
        <x14:conditionalFormatting xmlns:xm="http://schemas.microsoft.com/office/excel/2006/main">
          <x14:cfRule type="cellIs" priority="53" operator="equal" id="{3B903836-4EC6-445A-BCBE-0DF1AEA35698}">
            <xm:f>'C:\Users\pttovar\Downloads\[MAPA DE RIESGOS CORRUPCIÓN IPES 2019 V1 AJUSTADA 210319.xlsx]DATOS '!#REF!</xm:f>
            <x14:dxf>
              <fill>
                <patternFill>
                  <bgColor rgb="FF92D050"/>
                </patternFill>
              </fill>
            </x14:dxf>
          </x14:cfRule>
          <x14:cfRule type="cellIs" priority="54" operator="equal" id="{BC404854-6846-41B3-8EF9-E0DB61FF6C89}">
            <xm:f>'C:\Users\pttovar\Downloads\[MAPA DE RIESGOS CORRUPCIÓN IPES 2019 V1 AJUSTADA 210319.xlsx]DATOS '!#REF!</xm:f>
            <x14:dxf>
              <fill>
                <patternFill>
                  <bgColor rgb="FFFFFF00"/>
                </patternFill>
              </fill>
            </x14:dxf>
          </x14:cfRule>
          <x14:cfRule type="cellIs" priority="55" operator="equal" id="{879EB88A-B87D-4A1C-8D2E-23657A614511}">
            <xm:f>'C:\Users\pttovar\Downloads\[MAPA DE RIESGOS CORRUPCIÓN IPES 2019 V1 AJUSTADA 210319.xlsx]DATOS '!#REF!</xm:f>
            <x14:dxf>
              <fill>
                <patternFill>
                  <bgColor rgb="FFFFC000"/>
                </patternFill>
              </fill>
            </x14:dxf>
          </x14:cfRule>
          <x14:cfRule type="cellIs" priority="56" operator="equal" id="{89B04A3A-69D0-4A50-83EE-E49B299C32BC}">
            <xm:f>'C:\Users\pttovar\Downloads\[MAPA DE RIESGOS CORRUPCIÓN IPES 2019 V1 AJUSTADA 210319.xlsx]DATOS '!#REF!</xm:f>
            <x14:dxf>
              <fill>
                <patternFill>
                  <bgColor rgb="FFFF0000"/>
                </patternFill>
              </fill>
            </x14:dxf>
          </x14:cfRule>
          <xm:sqref>AL18</xm:sqref>
        </x14:conditionalFormatting>
        <x14:conditionalFormatting xmlns:xm="http://schemas.microsoft.com/office/excel/2006/main">
          <x14:cfRule type="cellIs" priority="49" operator="equal" id="{E1986EC5-BA3C-496E-B1E2-78722C230B94}">
            <xm:f>'C:\Users\pttovar\Downloads\[MAPA DE RIESGOS CORRUPCIÓN IPES 2019 V1 AJUSTADA 210319.xlsx]DATOS '!#REF!</xm:f>
            <x14:dxf>
              <fill>
                <patternFill>
                  <bgColor rgb="FF92D050"/>
                </patternFill>
              </fill>
            </x14:dxf>
          </x14:cfRule>
          <x14:cfRule type="cellIs" priority="50" operator="equal" id="{2557CB63-C165-45FD-8E08-218B2960AACD}">
            <xm:f>'C:\Users\pttovar\Downloads\[MAPA DE RIESGOS CORRUPCIÓN IPES 2019 V1 AJUSTADA 210319.xlsx]DATOS '!#REF!</xm:f>
            <x14:dxf>
              <fill>
                <patternFill>
                  <bgColor rgb="FFFFFF00"/>
                </patternFill>
              </fill>
            </x14:dxf>
          </x14:cfRule>
          <x14:cfRule type="cellIs" priority="51" operator="equal" id="{BE5D8B29-6EA0-41DA-BF26-0746833A7E0F}">
            <xm:f>'C:\Users\pttovar\Downloads\[MAPA DE RIESGOS CORRUPCIÓN IPES 2019 V1 AJUSTADA 210319.xlsx]DATOS '!#REF!</xm:f>
            <x14:dxf>
              <fill>
                <patternFill>
                  <bgColor rgb="FFFFC000"/>
                </patternFill>
              </fill>
            </x14:dxf>
          </x14:cfRule>
          <x14:cfRule type="cellIs" priority="52" operator="equal" id="{AA47E238-4AC7-482D-9E55-915F13C52299}">
            <xm:f>'C:\Users\pttovar\Downloads\[MAPA DE RIESGOS CORRUPCIÓN IPES 2019 V1 AJUSTADA 210319.xlsx]DATOS '!#REF!</xm:f>
            <x14:dxf>
              <fill>
                <patternFill>
                  <bgColor rgb="FFFF0000"/>
                </patternFill>
              </fill>
            </x14:dxf>
          </x14:cfRule>
          <xm:sqref>AL21</xm:sqref>
        </x14:conditionalFormatting>
        <x14:conditionalFormatting xmlns:xm="http://schemas.microsoft.com/office/excel/2006/main">
          <x14:cfRule type="cellIs" priority="45" operator="equal" id="{2C63A8F2-DF3C-4248-811D-295D944AAAF9}">
            <xm:f>'C:\Users\pttovar\Downloads\[MAPA DE RIESGOS CORRUPCIÓN IPES 2019 V1 AJUSTADA 210319.xlsx]DATOS '!#REF!</xm:f>
            <x14:dxf>
              <fill>
                <patternFill>
                  <bgColor rgb="FF92D050"/>
                </patternFill>
              </fill>
            </x14:dxf>
          </x14:cfRule>
          <x14:cfRule type="cellIs" priority="46" operator="equal" id="{3EA73E22-CAB8-49F3-8A50-E22DB495093F}">
            <xm:f>'C:\Users\pttovar\Downloads\[MAPA DE RIESGOS CORRUPCIÓN IPES 2019 V1 AJUSTADA 210319.xlsx]DATOS '!#REF!</xm:f>
            <x14:dxf>
              <fill>
                <patternFill>
                  <bgColor rgb="FFFFFF00"/>
                </patternFill>
              </fill>
            </x14:dxf>
          </x14:cfRule>
          <x14:cfRule type="cellIs" priority="47" operator="equal" id="{77119664-E842-40C7-A10D-E2BEE4D636BB}">
            <xm:f>'C:\Users\pttovar\Downloads\[MAPA DE RIESGOS CORRUPCIÓN IPES 2019 V1 AJUSTADA 210319.xlsx]DATOS '!#REF!</xm:f>
            <x14:dxf>
              <fill>
                <patternFill>
                  <bgColor rgb="FFFFC000"/>
                </patternFill>
              </fill>
            </x14:dxf>
          </x14:cfRule>
          <x14:cfRule type="cellIs" priority="48" operator="equal" id="{A3905371-402B-4E9F-90A4-17B2EF7C24B0}">
            <xm:f>'C:\Users\pttovar\Downloads\[MAPA DE RIESGOS CORRUPCIÓN IPES 2019 V1 AJUSTADA 210319.xlsx]DATOS '!#REF!</xm:f>
            <x14:dxf>
              <fill>
                <patternFill>
                  <bgColor rgb="FFFF0000"/>
                </patternFill>
              </fill>
            </x14:dxf>
          </x14:cfRule>
          <xm:sqref>AL26</xm:sqref>
        </x14:conditionalFormatting>
        <x14:conditionalFormatting xmlns:xm="http://schemas.microsoft.com/office/excel/2006/main">
          <x14:cfRule type="cellIs" priority="41" operator="equal" id="{4EBAD9B4-68FB-4719-9920-40BC853AAB6B}">
            <xm:f>'C:\Users\pttovar\Downloads\[MAPA DE RIESGOS CORRUPCIÓN IPES 2019 V1 AJUSTADA 210319.xlsx]DATOS '!#REF!</xm:f>
            <x14:dxf>
              <fill>
                <patternFill>
                  <bgColor rgb="FF92D050"/>
                </patternFill>
              </fill>
            </x14:dxf>
          </x14:cfRule>
          <x14:cfRule type="cellIs" priority="42" operator="equal" id="{A4B76DBE-0CA5-4797-A2DF-0F030F4F7A34}">
            <xm:f>'C:\Users\pttovar\Downloads\[MAPA DE RIESGOS CORRUPCIÓN IPES 2019 V1 AJUSTADA 210319.xlsx]DATOS '!#REF!</xm:f>
            <x14:dxf>
              <fill>
                <patternFill>
                  <bgColor rgb="FFFFFF00"/>
                </patternFill>
              </fill>
            </x14:dxf>
          </x14:cfRule>
          <x14:cfRule type="cellIs" priority="43" operator="equal" id="{2C4D4E62-EAFC-469E-9793-C6C386DFA0D7}">
            <xm:f>'C:\Users\pttovar\Downloads\[MAPA DE RIESGOS CORRUPCIÓN IPES 2019 V1 AJUSTADA 210319.xlsx]DATOS '!#REF!</xm:f>
            <x14:dxf>
              <fill>
                <patternFill>
                  <bgColor rgb="FFFFC000"/>
                </patternFill>
              </fill>
            </x14:dxf>
          </x14:cfRule>
          <x14:cfRule type="cellIs" priority="44" operator="equal" id="{F71A2078-0147-4295-91B2-6BCCC90F0217}">
            <xm:f>'C:\Users\pttovar\Downloads\[MAPA DE RIESGOS CORRUPCIÓN IPES 2019 V1 AJUSTADA 210319.xlsx]DATOS '!#REF!</xm:f>
            <x14:dxf>
              <fill>
                <patternFill>
                  <bgColor rgb="FFFF0000"/>
                </patternFill>
              </fill>
            </x14:dxf>
          </x14:cfRule>
          <xm:sqref>AL29</xm:sqref>
        </x14:conditionalFormatting>
        <x14:conditionalFormatting xmlns:xm="http://schemas.microsoft.com/office/excel/2006/main">
          <x14:cfRule type="cellIs" priority="37" operator="equal" id="{94B44D78-3D37-40B2-BBEF-ACB09161A906}">
            <xm:f>'C:\Users\pttovar\Downloads\[MAPA DE RIESGOS CORRUPCIÓN IPES 2019 V1 AJUSTADA 210319.xlsx]DATOS '!#REF!</xm:f>
            <x14:dxf>
              <fill>
                <patternFill>
                  <bgColor rgb="FF92D050"/>
                </patternFill>
              </fill>
            </x14:dxf>
          </x14:cfRule>
          <x14:cfRule type="cellIs" priority="38" operator="equal" id="{0BE4AB1E-1A67-4073-8C60-EB7801187FD6}">
            <xm:f>'C:\Users\pttovar\Downloads\[MAPA DE RIESGOS CORRUPCIÓN IPES 2019 V1 AJUSTADA 210319.xlsx]DATOS '!#REF!</xm:f>
            <x14:dxf>
              <fill>
                <patternFill>
                  <bgColor rgb="FFFFFF00"/>
                </patternFill>
              </fill>
            </x14:dxf>
          </x14:cfRule>
          <x14:cfRule type="cellIs" priority="39" operator="equal" id="{0961A65D-8823-432B-B0D3-16FE0CB0738F}">
            <xm:f>'C:\Users\pttovar\Downloads\[MAPA DE RIESGOS CORRUPCIÓN IPES 2019 V1 AJUSTADA 210319.xlsx]DATOS '!#REF!</xm:f>
            <x14:dxf>
              <fill>
                <patternFill>
                  <bgColor rgb="FFFFC000"/>
                </patternFill>
              </fill>
            </x14:dxf>
          </x14:cfRule>
          <x14:cfRule type="cellIs" priority="40" operator="equal" id="{BB704259-E1E1-495A-AAA3-75DBE34A7021}">
            <xm:f>'C:\Users\pttovar\Downloads\[MAPA DE RIESGOS CORRUPCIÓN IPES 2019 V1 AJUSTADA 210319.xlsx]DATOS '!#REF!</xm:f>
            <x14:dxf>
              <fill>
                <patternFill>
                  <bgColor rgb="FFFF0000"/>
                </patternFill>
              </fill>
            </x14:dxf>
          </x14:cfRule>
          <xm:sqref>AL41</xm:sqref>
        </x14:conditionalFormatting>
        <x14:conditionalFormatting xmlns:xm="http://schemas.microsoft.com/office/excel/2006/main">
          <x14:cfRule type="cellIs" priority="33" operator="equal" id="{ABE04A53-10FA-4A69-9E6C-BC78E282D829}">
            <xm:f>'C:\Users\pttovar\Downloads\[MAPA DE RIESGOS CORRUPCIÓN IPES 2019 V1 AJUSTADA 210319.xlsx]DATOS '!#REF!</xm:f>
            <x14:dxf>
              <fill>
                <patternFill>
                  <bgColor rgb="FF92D050"/>
                </patternFill>
              </fill>
            </x14:dxf>
          </x14:cfRule>
          <x14:cfRule type="cellIs" priority="34" operator="equal" id="{378CD03B-F469-4621-9318-971E46B0A0BF}">
            <xm:f>'C:\Users\pttovar\Downloads\[MAPA DE RIESGOS CORRUPCIÓN IPES 2019 V1 AJUSTADA 210319.xlsx]DATOS '!#REF!</xm:f>
            <x14:dxf>
              <fill>
                <patternFill>
                  <bgColor rgb="FFFFFF00"/>
                </patternFill>
              </fill>
            </x14:dxf>
          </x14:cfRule>
          <x14:cfRule type="cellIs" priority="35" operator="equal" id="{72F1B9BE-7E57-450C-961C-87ED2C0D4458}">
            <xm:f>'C:\Users\pttovar\Downloads\[MAPA DE RIESGOS CORRUPCIÓN IPES 2019 V1 AJUSTADA 210319.xlsx]DATOS '!#REF!</xm:f>
            <x14:dxf>
              <fill>
                <patternFill>
                  <bgColor rgb="FFFFC000"/>
                </patternFill>
              </fill>
            </x14:dxf>
          </x14:cfRule>
          <x14:cfRule type="cellIs" priority="36" operator="equal" id="{8FDDF5D8-1D7D-4DFC-8E17-49B3CAD8FFB9}">
            <xm:f>'C:\Users\pttovar\Downloads\[MAPA DE RIESGOS CORRUPCIÓN IPES 2019 V1 AJUSTADA 210319.xlsx]DATOS '!#REF!</xm:f>
            <x14:dxf>
              <fill>
                <patternFill>
                  <bgColor rgb="FFFF0000"/>
                </patternFill>
              </fill>
            </x14:dxf>
          </x14:cfRule>
          <xm:sqref>AL48</xm:sqref>
        </x14:conditionalFormatting>
        <x14:conditionalFormatting xmlns:xm="http://schemas.microsoft.com/office/excel/2006/main">
          <x14:cfRule type="cellIs" priority="29" operator="equal" id="{7C459C77-0998-497E-B8FB-5D9DD982864E}">
            <xm:f>'C:\Users\pttovar\Downloads\[MAPA DE RIESGOS CORRUPCIÓN IPES 2019 V1 AJUSTADA 210319.xlsx]DATOS '!#REF!</xm:f>
            <x14:dxf>
              <fill>
                <patternFill>
                  <bgColor rgb="FF92D050"/>
                </patternFill>
              </fill>
            </x14:dxf>
          </x14:cfRule>
          <x14:cfRule type="cellIs" priority="30" operator="equal" id="{29ADECE0-15F9-4061-8E4B-C1FBB4AF7F24}">
            <xm:f>'C:\Users\pttovar\Downloads\[MAPA DE RIESGOS CORRUPCIÓN IPES 2019 V1 AJUSTADA 210319.xlsx]DATOS '!#REF!</xm:f>
            <x14:dxf>
              <fill>
                <patternFill>
                  <bgColor rgb="FFFFFF00"/>
                </patternFill>
              </fill>
            </x14:dxf>
          </x14:cfRule>
          <x14:cfRule type="cellIs" priority="31" operator="equal" id="{27BDA9E6-B7B9-46E7-A3DE-D41BD723A4ED}">
            <xm:f>'C:\Users\pttovar\Downloads\[MAPA DE RIESGOS CORRUPCIÓN IPES 2019 V1 AJUSTADA 210319.xlsx]DATOS '!#REF!</xm:f>
            <x14:dxf>
              <fill>
                <patternFill>
                  <bgColor rgb="FFFFC000"/>
                </patternFill>
              </fill>
            </x14:dxf>
          </x14:cfRule>
          <x14:cfRule type="cellIs" priority="32" operator="equal" id="{21B8918E-88DF-4F0D-ABF3-154C6252C464}">
            <xm:f>'C:\Users\pttovar\Downloads\[MAPA DE RIESGOS CORRUPCIÓN IPES 2019 V1 AJUSTADA 210319.xlsx]DATOS '!#REF!</xm:f>
            <x14:dxf>
              <fill>
                <patternFill>
                  <bgColor rgb="FFFF0000"/>
                </patternFill>
              </fill>
            </x14:dxf>
          </x14:cfRule>
          <xm:sqref>AL60</xm:sqref>
        </x14:conditionalFormatting>
        <x14:conditionalFormatting xmlns:xm="http://schemas.microsoft.com/office/excel/2006/main">
          <x14:cfRule type="cellIs" priority="25" operator="equal" id="{D68BF9D2-3205-4C90-8FD9-46B5BAE13DA0}">
            <xm:f>'C:\Users\pttovar\Downloads\[MAPA DE RIESGOS CORRUPCIÓN IPES 2019 V1 AJUSTADA 210319.xlsx]DATOS '!#REF!</xm:f>
            <x14:dxf>
              <fill>
                <patternFill>
                  <bgColor rgb="FF92D050"/>
                </patternFill>
              </fill>
            </x14:dxf>
          </x14:cfRule>
          <x14:cfRule type="cellIs" priority="26" operator="equal" id="{B60417E0-071A-4EE4-A522-594693B3A2E8}">
            <xm:f>'C:\Users\pttovar\Downloads\[MAPA DE RIESGOS CORRUPCIÓN IPES 2019 V1 AJUSTADA 210319.xlsx]DATOS '!#REF!</xm:f>
            <x14:dxf>
              <fill>
                <patternFill>
                  <bgColor rgb="FFFFFF00"/>
                </patternFill>
              </fill>
            </x14:dxf>
          </x14:cfRule>
          <x14:cfRule type="cellIs" priority="27" operator="equal" id="{D9ACB18B-219E-4B6D-8628-B179D7A1E037}">
            <xm:f>'C:\Users\pttovar\Downloads\[MAPA DE RIESGOS CORRUPCIÓN IPES 2019 V1 AJUSTADA 210319.xlsx]DATOS '!#REF!</xm:f>
            <x14:dxf>
              <fill>
                <patternFill>
                  <bgColor rgb="FFFFC000"/>
                </patternFill>
              </fill>
            </x14:dxf>
          </x14:cfRule>
          <x14:cfRule type="cellIs" priority="28" operator="equal" id="{C496D204-59FF-4AD9-84B3-5662F73E49ED}">
            <xm:f>'C:\Users\pttovar\Downloads\[MAPA DE RIESGOS CORRUPCIÓN IPES 2019 V1 AJUSTADA 210319.xlsx]DATOS '!#REF!</xm:f>
            <x14:dxf>
              <fill>
                <patternFill>
                  <bgColor rgb="FFFF0000"/>
                </patternFill>
              </fill>
            </x14:dxf>
          </x14:cfRule>
          <xm:sqref>AL33</xm:sqref>
        </x14:conditionalFormatting>
        <x14:conditionalFormatting xmlns:xm="http://schemas.microsoft.com/office/excel/2006/main">
          <x14:cfRule type="cellIs" priority="21" operator="equal" id="{45B3619D-9966-455B-A3A7-254A14BAD6E7}">
            <xm:f>'C:\Users\pttovar\Downloads\[MAPA DE RIESGOS CORRUPCIÓN IPES 2019 V1 AJUSTADA 210319.xlsx]DATOS '!#REF!</xm:f>
            <x14:dxf>
              <fill>
                <patternFill>
                  <bgColor rgb="FF92D050"/>
                </patternFill>
              </fill>
            </x14:dxf>
          </x14:cfRule>
          <x14:cfRule type="cellIs" priority="22" operator="equal" id="{01EAC4D2-DFE3-4305-8ED7-AC977D93FB5F}">
            <xm:f>'C:\Users\pttovar\Downloads\[MAPA DE RIESGOS CORRUPCIÓN IPES 2019 V1 AJUSTADA 210319.xlsx]DATOS '!#REF!</xm:f>
            <x14:dxf>
              <fill>
                <patternFill>
                  <bgColor rgb="FFFFFF00"/>
                </patternFill>
              </fill>
            </x14:dxf>
          </x14:cfRule>
          <x14:cfRule type="cellIs" priority="23" operator="equal" id="{950C085F-0131-4D58-94E7-100098E8D011}">
            <xm:f>'C:\Users\pttovar\Downloads\[MAPA DE RIESGOS CORRUPCIÓN IPES 2019 V1 AJUSTADA 210319.xlsx]DATOS '!#REF!</xm:f>
            <x14:dxf>
              <fill>
                <patternFill>
                  <bgColor rgb="FFFFC000"/>
                </patternFill>
              </fill>
            </x14:dxf>
          </x14:cfRule>
          <x14:cfRule type="cellIs" priority="24" operator="equal" id="{8C73F6FC-AAF9-49AA-AB62-A45B5A33BDA3}">
            <xm:f>'C:\Users\pttovar\Downloads\[MAPA DE RIESGOS CORRUPCIÓN IPES 2019 V1 AJUSTADA 210319.xlsx]DATOS '!#REF!</xm:f>
            <x14:dxf>
              <fill>
                <patternFill>
                  <bgColor rgb="FFFF0000"/>
                </patternFill>
              </fill>
            </x14:dxf>
          </x14:cfRule>
          <xm:sqref>AL35</xm:sqref>
        </x14:conditionalFormatting>
        <x14:conditionalFormatting xmlns:xm="http://schemas.microsoft.com/office/excel/2006/main">
          <x14:cfRule type="cellIs" priority="17" operator="equal" id="{B53FDFCD-1C59-4831-AAD6-0773122A55BE}">
            <xm:f>'C:\Users\pttovar\Downloads\[MAPA DE RIESGOS CORRUPCIÓN IPES 2019 V1 AJUSTADA 210319.xlsx]DATOS '!#REF!</xm:f>
            <x14:dxf>
              <fill>
                <patternFill>
                  <bgColor rgb="FF92D050"/>
                </patternFill>
              </fill>
            </x14:dxf>
          </x14:cfRule>
          <x14:cfRule type="cellIs" priority="18" operator="equal" id="{2869D1E3-BF12-42E6-8145-5935952ED9C9}">
            <xm:f>'C:\Users\pttovar\Downloads\[MAPA DE RIESGOS CORRUPCIÓN IPES 2019 V1 AJUSTADA 210319.xlsx]DATOS '!#REF!</xm:f>
            <x14:dxf>
              <fill>
                <patternFill>
                  <bgColor rgb="FFFFFF00"/>
                </patternFill>
              </fill>
            </x14:dxf>
          </x14:cfRule>
          <x14:cfRule type="cellIs" priority="19" operator="equal" id="{18664365-947E-48E3-A76A-AFC1240F3581}">
            <xm:f>'C:\Users\pttovar\Downloads\[MAPA DE RIESGOS CORRUPCIÓN IPES 2019 V1 AJUSTADA 210319.xlsx]DATOS '!#REF!</xm:f>
            <x14:dxf>
              <fill>
                <patternFill>
                  <bgColor rgb="FFFFC000"/>
                </patternFill>
              </fill>
            </x14:dxf>
          </x14:cfRule>
          <x14:cfRule type="cellIs" priority="20" operator="equal" id="{AB24D36D-18CD-4CB5-ABDF-E501F840276E}">
            <xm:f>'C:\Users\pttovar\Downloads\[MAPA DE RIESGOS CORRUPCIÓN IPES 2019 V1 AJUSTADA 210319.xlsx]DATOS '!#REF!</xm:f>
            <x14:dxf>
              <fill>
                <patternFill>
                  <bgColor rgb="FFFF0000"/>
                </patternFill>
              </fill>
            </x14:dxf>
          </x14:cfRule>
          <xm:sqref>AL44</xm:sqref>
        </x14:conditionalFormatting>
        <x14:conditionalFormatting xmlns:xm="http://schemas.microsoft.com/office/excel/2006/main">
          <x14:cfRule type="cellIs" priority="13" operator="equal" id="{3C81E28D-D5F9-4052-936D-2FF74D57CB6F}">
            <xm:f>'C:\Users\pttovar\Downloads\[MAPA DE RIESGOS CORRUPCIÓN IPES 2019 V1 AJUSTADA 210319.xlsx]DATOS '!#REF!</xm:f>
            <x14:dxf>
              <fill>
                <patternFill>
                  <bgColor rgb="FF92D050"/>
                </patternFill>
              </fill>
            </x14:dxf>
          </x14:cfRule>
          <x14:cfRule type="cellIs" priority="14" operator="equal" id="{F1B30B65-7849-465A-8D33-4B9CA17198D7}">
            <xm:f>'C:\Users\pttovar\Downloads\[MAPA DE RIESGOS CORRUPCIÓN IPES 2019 V1 AJUSTADA 210319.xlsx]DATOS '!#REF!</xm:f>
            <x14:dxf>
              <fill>
                <patternFill>
                  <bgColor rgb="FFFFFF00"/>
                </patternFill>
              </fill>
            </x14:dxf>
          </x14:cfRule>
          <x14:cfRule type="cellIs" priority="15" operator="equal" id="{969F4BBA-00D2-4E3E-A01B-5BA74AD79422}">
            <xm:f>'C:\Users\pttovar\Downloads\[MAPA DE RIESGOS CORRUPCIÓN IPES 2019 V1 AJUSTADA 210319.xlsx]DATOS '!#REF!</xm:f>
            <x14:dxf>
              <fill>
                <patternFill>
                  <bgColor rgb="FFFFC000"/>
                </patternFill>
              </fill>
            </x14:dxf>
          </x14:cfRule>
          <x14:cfRule type="cellIs" priority="16" operator="equal" id="{5CC35B24-A49D-4521-B036-3A82560AC5FC}">
            <xm:f>'C:\Users\pttovar\Downloads\[MAPA DE RIESGOS CORRUPCIÓN IPES 2019 V1 AJUSTADA 210319.xlsx]DATOS '!#REF!</xm:f>
            <x14:dxf>
              <fill>
                <patternFill>
                  <bgColor rgb="FFFF0000"/>
                </patternFill>
              </fill>
            </x14:dxf>
          </x14:cfRule>
          <xm:sqref>AL46</xm:sqref>
        </x14:conditionalFormatting>
        <x14:conditionalFormatting xmlns:xm="http://schemas.microsoft.com/office/excel/2006/main">
          <x14:cfRule type="cellIs" priority="9" operator="equal" id="{65E06277-DC60-47F6-BFF1-C608E77DE2B0}">
            <xm:f>'C:\Users\pttovar\Downloads\[MAPA DE RIESGOS CORRUPCIÓN IPES 2019 V1 AJUSTADA 210319.xlsx]DATOS '!#REF!</xm:f>
            <x14:dxf>
              <fill>
                <patternFill>
                  <bgColor rgb="FF92D050"/>
                </patternFill>
              </fill>
            </x14:dxf>
          </x14:cfRule>
          <x14:cfRule type="cellIs" priority="10" operator="equal" id="{026BA289-E277-49C2-B606-3BC6E26A5A00}">
            <xm:f>'C:\Users\pttovar\Downloads\[MAPA DE RIESGOS CORRUPCIÓN IPES 2019 V1 AJUSTADA 210319.xlsx]DATOS '!#REF!</xm:f>
            <x14:dxf>
              <fill>
                <patternFill>
                  <bgColor rgb="FFFFFF00"/>
                </patternFill>
              </fill>
            </x14:dxf>
          </x14:cfRule>
          <x14:cfRule type="cellIs" priority="11" operator="equal" id="{E1129122-DBCB-4D6F-A286-B2C17648670B}">
            <xm:f>'C:\Users\pttovar\Downloads\[MAPA DE RIESGOS CORRUPCIÓN IPES 2019 V1 AJUSTADA 210319.xlsx]DATOS '!#REF!</xm:f>
            <x14:dxf>
              <fill>
                <patternFill>
                  <bgColor rgb="FFFFC000"/>
                </patternFill>
              </fill>
            </x14:dxf>
          </x14:cfRule>
          <x14:cfRule type="cellIs" priority="12" operator="equal" id="{49877600-2A6C-4B40-99D9-6A56475F0016}">
            <xm:f>'C:\Users\pttovar\Downloads\[MAPA DE RIESGOS CORRUPCIÓN IPES 2019 V1 AJUSTADA 210319.xlsx]DATOS '!#REF!</xm:f>
            <x14:dxf>
              <fill>
                <patternFill>
                  <bgColor rgb="FFFF0000"/>
                </patternFill>
              </fill>
            </x14:dxf>
          </x14:cfRule>
          <xm:sqref>AL51</xm:sqref>
        </x14:conditionalFormatting>
        <x14:conditionalFormatting xmlns:xm="http://schemas.microsoft.com/office/excel/2006/main">
          <x14:cfRule type="cellIs" priority="5" operator="equal" id="{1486DBF2-F2E0-40A3-8EF4-332908826B88}">
            <xm:f>'C:\Users\pttovar\Downloads\[MAPA DE RIESGOS CORRUPCIÓN IPES 2019 V1 AJUSTADA 210319.xlsx]DATOS '!#REF!</xm:f>
            <x14:dxf>
              <fill>
                <patternFill>
                  <bgColor rgb="FF92D050"/>
                </patternFill>
              </fill>
            </x14:dxf>
          </x14:cfRule>
          <x14:cfRule type="cellIs" priority="6" operator="equal" id="{662EC957-268A-4C53-A9E0-3ECBDFDB310A}">
            <xm:f>'C:\Users\pttovar\Downloads\[MAPA DE RIESGOS CORRUPCIÓN IPES 2019 V1 AJUSTADA 210319.xlsx]DATOS '!#REF!</xm:f>
            <x14:dxf>
              <fill>
                <patternFill>
                  <bgColor rgb="FFFFFF00"/>
                </patternFill>
              </fill>
            </x14:dxf>
          </x14:cfRule>
          <x14:cfRule type="cellIs" priority="7" operator="equal" id="{DC8499E7-E5B2-4B5C-846C-92BA9453B44C}">
            <xm:f>'C:\Users\pttovar\Downloads\[MAPA DE RIESGOS CORRUPCIÓN IPES 2019 V1 AJUSTADA 210319.xlsx]DATOS '!#REF!</xm:f>
            <x14:dxf>
              <fill>
                <patternFill>
                  <bgColor rgb="FFFFC000"/>
                </patternFill>
              </fill>
            </x14:dxf>
          </x14:cfRule>
          <x14:cfRule type="cellIs" priority="8" operator="equal" id="{4AE37118-BFCD-4ABE-B96A-FF14A23BBA07}">
            <xm:f>'C:\Users\pttovar\Downloads\[MAPA DE RIESGOS CORRUPCIÓN IPES 2019 V1 AJUSTADA 210319.xlsx]DATOS '!#REF!</xm:f>
            <x14:dxf>
              <fill>
                <patternFill>
                  <bgColor rgb="FFFF0000"/>
                </patternFill>
              </fill>
            </x14:dxf>
          </x14:cfRule>
          <xm:sqref>AL58</xm:sqref>
        </x14:conditionalFormatting>
        <x14:conditionalFormatting xmlns:xm="http://schemas.microsoft.com/office/excel/2006/main">
          <x14:cfRule type="cellIs" priority="1" operator="equal" id="{40D48393-864B-467C-BAA0-5C99F9B1588F}">
            <xm:f>'C:\Users\pttovar\Downloads\[MAPA DE RIESGOS CORRUPCIÓN IPES 2019 V1 AJUSTADA 210319.xlsx]DATOS '!#REF!</xm:f>
            <x14:dxf>
              <fill>
                <patternFill>
                  <bgColor rgb="FF92D050"/>
                </patternFill>
              </fill>
            </x14:dxf>
          </x14:cfRule>
          <x14:cfRule type="cellIs" priority="2" operator="equal" id="{32795480-5B0A-443C-9A8F-01EFE144DAF4}">
            <xm:f>'C:\Users\pttovar\Downloads\[MAPA DE RIESGOS CORRUPCIÓN IPES 2019 V1 AJUSTADA 210319.xlsx]DATOS '!#REF!</xm:f>
            <x14:dxf>
              <fill>
                <patternFill>
                  <bgColor rgb="FFFFFF00"/>
                </patternFill>
              </fill>
            </x14:dxf>
          </x14:cfRule>
          <x14:cfRule type="cellIs" priority="3" operator="equal" id="{7ACC4864-9B03-48FD-9F4A-05554B328909}">
            <xm:f>'C:\Users\pttovar\Downloads\[MAPA DE RIESGOS CORRUPCIÓN IPES 2019 V1 AJUSTADA 210319.xlsx]DATOS '!#REF!</xm:f>
            <x14:dxf>
              <fill>
                <patternFill>
                  <bgColor rgb="FFFFC000"/>
                </patternFill>
              </fill>
            </x14:dxf>
          </x14:cfRule>
          <x14:cfRule type="cellIs" priority="4" operator="equal" id="{3A83EAEC-1B22-4F71-8A16-9B01F65C816D}">
            <xm:f>'C:\Users\pttovar\Downloads\[MAPA DE RIESGOS CORRUPCIÓN IPES 2019 V1 AJUSTADA 210319.xlsx]DATOS '!#REF!</xm:f>
            <x14:dxf>
              <fill>
                <patternFill>
                  <bgColor rgb="FFFF0000"/>
                </patternFill>
              </fill>
            </x14:dxf>
          </x14:cfRule>
          <xm:sqref>AL53</xm:sqref>
        </x14:conditionalFormatting>
      </x14:conditionalFormattings>
    </ext>
    <ext xmlns:x14="http://schemas.microsoft.com/office/spreadsheetml/2009/9/main" uri="{CCE6A557-97BC-4b89-ADB6-D9C93CAAB3DF}">
      <x14:dataValidations xmlns:xm="http://schemas.microsoft.com/office/excel/2006/main" count="8">
        <x14:dataValidation type="list" allowBlank="1" showInputMessage="1" showErrorMessage="1">
          <x14:formula1>
            <xm:f>'[9]DATOS '!#REF!</xm:f>
          </x14:formula1>
          <xm:sqref>AL58:AL62 AL10:AL53</xm:sqref>
        </x14:dataValidation>
        <x14:dataValidation type="list" allowBlank="1" showInputMessage="1" showErrorMessage="1">
          <x14:formula1>
            <xm:f>'[9]DATOS '!#REF!</xm:f>
          </x14:formula1>
          <xm:sqref>AB10:AB62 R10:R14 R33:R62 R18:R31 AL54:AL57 A10:B62 C15:C62 D10:D62 N10:O62</xm:sqref>
        </x14:dataValidation>
        <x14:dataValidation type="list" allowBlank="1" showInputMessage="1" showErrorMessage="1">
          <x14:formula1>
            <xm:f>[10]Validacion!#REF!</xm:f>
          </x14:formula1>
          <xm:sqref>S32:Y32</xm:sqref>
        </x14:dataValidation>
        <x14:dataValidation type="list" allowBlank="1" showInputMessage="1" showErrorMessage="1">
          <x14:formula1>
            <xm:f>'[10]DATOS '!#REF!</xm:f>
          </x14:formula1>
          <xm:sqref>R32</xm:sqref>
        </x14:dataValidation>
        <x14:dataValidation type="list" allowBlank="1" showInputMessage="1" showErrorMessage="1">
          <x14:formula1>
            <xm:f>[11]Validacion!#REF!</xm:f>
          </x14:formula1>
          <xm:sqref>S15:Y17</xm:sqref>
        </x14:dataValidation>
        <x14:dataValidation type="list" allowBlank="1" showInputMessage="1" showErrorMessage="1">
          <x14:formula1>
            <xm:f>'[11]DATOS '!#REF!</xm:f>
          </x14:formula1>
          <xm:sqref>R15:R17</xm:sqref>
        </x14:dataValidation>
        <x14:dataValidation type="list" allowBlank="1" showInputMessage="1" showErrorMessage="1">
          <x14:formula1>
            <xm:f>[9]Validacion!#REF!</xm:f>
          </x14:formula1>
          <xm:sqref>AG37:AH62 AG10:AH35 S10:Y14 S33:Y62 S18:Y31</xm:sqref>
        </x14:dataValidation>
        <x14:dataValidation type="list" allowBlank="1" showInputMessage="1" showErrorMessage="1">
          <x14:formula1>
            <xm:f>'DATOS '!$E$32:$E$40</xm:f>
          </x14:formula1>
          <xm:sqref>C10:C14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5"/>
  <sheetViews>
    <sheetView topLeftCell="A19" workbookViewId="0">
      <selection activeCell="I23" sqref="I23"/>
    </sheetView>
  </sheetViews>
  <sheetFormatPr baseColWidth="10" defaultRowHeight="14.3" x14ac:dyDescent="0.25"/>
  <cols>
    <col min="1" max="1" width="25.375" bestFit="1" customWidth="1"/>
    <col min="2" max="2" width="25.375" customWidth="1"/>
    <col min="3" max="3" width="12.125" bestFit="1" customWidth="1"/>
    <col min="6" max="6" width="12.875" customWidth="1"/>
    <col min="7" max="7" width="17.625" customWidth="1"/>
    <col min="9" max="9" width="13.375" customWidth="1"/>
    <col min="11" max="11" width="13.625" customWidth="1"/>
    <col min="12" max="12" width="15.875" style="53" customWidth="1"/>
    <col min="13" max="13" width="20.375" customWidth="1"/>
    <col min="14" max="14" width="17.875" customWidth="1"/>
    <col min="15" max="15" width="14.875" customWidth="1"/>
    <col min="16" max="16" width="13.375" customWidth="1"/>
  </cols>
  <sheetData>
    <row r="1" spans="1:19" ht="85.6" x14ac:dyDescent="0.25">
      <c r="A1" t="s">
        <v>68</v>
      </c>
      <c r="B1" s="22" t="s">
        <v>69</v>
      </c>
      <c r="C1" t="s">
        <v>55</v>
      </c>
      <c r="D1" t="s">
        <v>64</v>
      </c>
      <c r="E1" s="22" t="s">
        <v>70</v>
      </c>
      <c r="F1" s="22" t="s">
        <v>57</v>
      </c>
      <c r="G1" s="22" t="s">
        <v>71</v>
      </c>
      <c r="J1" t="s">
        <v>150</v>
      </c>
    </row>
    <row r="2" spans="1:19" ht="14.95" x14ac:dyDescent="0.25">
      <c r="A2" t="s">
        <v>58</v>
      </c>
      <c r="B2" s="22" t="s">
        <v>59</v>
      </c>
      <c r="C2" t="s">
        <v>60</v>
      </c>
      <c r="D2" t="s">
        <v>61</v>
      </c>
      <c r="E2" t="s">
        <v>62</v>
      </c>
      <c r="F2" t="s">
        <v>75</v>
      </c>
      <c r="G2" t="s">
        <v>63</v>
      </c>
      <c r="J2" t="s">
        <v>151</v>
      </c>
    </row>
    <row r="3" spans="1:19" ht="14.95" x14ac:dyDescent="0.25">
      <c r="A3" t="s">
        <v>65</v>
      </c>
      <c r="B3" s="22" t="s">
        <v>66</v>
      </c>
      <c r="C3" t="s">
        <v>67</v>
      </c>
      <c r="D3" t="s">
        <v>72</v>
      </c>
      <c r="E3" t="s">
        <v>74</v>
      </c>
      <c r="F3" t="s">
        <v>76</v>
      </c>
      <c r="G3" t="s">
        <v>77</v>
      </c>
      <c r="J3" t="s">
        <v>152</v>
      </c>
    </row>
    <row r="4" spans="1:19" ht="14.95" x14ac:dyDescent="0.25">
      <c r="B4" s="22"/>
      <c r="D4" t="s">
        <v>73</v>
      </c>
      <c r="G4" t="s">
        <v>78</v>
      </c>
      <c r="J4" t="s">
        <v>153</v>
      </c>
    </row>
    <row r="11" spans="1:19" ht="15.8" thickBot="1" x14ac:dyDescent="0.3"/>
    <row r="12" spans="1:19" ht="43.5" thickBot="1" x14ac:dyDescent="0.3">
      <c r="B12" s="574" t="s">
        <v>4</v>
      </c>
      <c r="C12" s="577" t="s">
        <v>79</v>
      </c>
      <c r="D12" s="578"/>
      <c r="E12" s="578"/>
      <c r="F12" s="578"/>
      <c r="G12" s="579"/>
      <c r="H12" s="23"/>
      <c r="I12" s="23"/>
      <c r="J12" s="24" t="s">
        <v>80</v>
      </c>
      <c r="K12" s="23"/>
      <c r="L12" s="54"/>
      <c r="M12" s="23"/>
    </row>
    <row r="13" spans="1:19" ht="14.95" thickBot="1" x14ac:dyDescent="0.3">
      <c r="B13" s="575"/>
      <c r="C13" s="25">
        <v>1</v>
      </c>
      <c r="D13" s="25">
        <v>2</v>
      </c>
      <c r="E13" s="25">
        <v>3</v>
      </c>
      <c r="F13" s="25">
        <v>4</v>
      </c>
      <c r="G13" s="25">
        <v>5</v>
      </c>
      <c r="H13" s="23"/>
      <c r="I13" s="23"/>
      <c r="J13" s="23"/>
      <c r="K13" s="23"/>
      <c r="L13" s="54"/>
      <c r="M13" s="23"/>
    </row>
    <row r="14" spans="1:19" ht="17.5" customHeight="1" thickBot="1" x14ac:dyDescent="0.3">
      <c r="B14" s="576"/>
      <c r="C14" s="26" t="s">
        <v>81</v>
      </c>
      <c r="D14" s="26" t="s">
        <v>82</v>
      </c>
      <c r="E14" s="26" t="s">
        <v>83</v>
      </c>
      <c r="F14" s="26" t="s">
        <v>84</v>
      </c>
      <c r="G14" s="26" t="s">
        <v>85</v>
      </c>
      <c r="H14" s="23"/>
      <c r="I14" s="23"/>
      <c r="J14" s="27" t="s">
        <v>86</v>
      </c>
      <c r="K14" s="27" t="s">
        <v>87</v>
      </c>
      <c r="L14" s="55" t="s">
        <v>88</v>
      </c>
      <c r="M14" s="28" t="s">
        <v>89</v>
      </c>
    </row>
    <row r="15" spans="1:19" ht="60.45" thickBot="1" x14ac:dyDescent="0.3">
      <c r="B15" s="29" t="s">
        <v>90</v>
      </c>
      <c r="C15" s="30" t="s">
        <v>21</v>
      </c>
      <c r="D15" s="30" t="s">
        <v>21</v>
      </c>
      <c r="E15" s="31" t="s">
        <v>20</v>
      </c>
      <c r="F15" s="32" t="s">
        <v>19</v>
      </c>
      <c r="G15" s="36" t="s">
        <v>18</v>
      </c>
      <c r="H15" s="23"/>
      <c r="I15" s="33" t="s">
        <v>140</v>
      </c>
      <c r="J15" s="33">
        <v>1</v>
      </c>
      <c r="K15" s="33" t="s">
        <v>140</v>
      </c>
      <c r="L15" s="56" t="s">
        <v>92</v>
      </c>
      <c r="M15" s="34" t="s">
        <v>93</v>
      </c>
      <c r="O15" s="33" t="s">
        <v>91</v>
      </c>
      <c r="P15" s="37" t="s">
        <v>95</v>
      </c>
      <c r="Q15" s="37" t="s">
        <v>99</v>
      </c>
      <c r="R15" s="37" t="s">
        <v>102</v>
      </c>
      <c r="S15" s="37" t="s">
        <v>106</v>
      </c>
    </row>
    <row r="16" spans="1:19" ht="45.55" thickBot="1" x14ac:dyDescent="0.3">
      <c r="B16" s="35" t="s">
        <v>94</v>
      </c>
      <c r="C16" s="30" t="s">
        <v>21</v>
      </c>
      <c r="D16" s="30" t="s">
        <v>21</v>
      </c>
      <c r="E16" s="31" t="s">
        <v>20</v>
      </c>
      <c r="F16" s="32" t="s">
        <v>19</v>
      </c>
      <c r="G16" s="36" t="s">
        <v>18</v>
      </c>
      <c r="H16" s="23"/>
      <c r="I16" s="37" t="s">
        <v>10</v>
      </c>
      <c r="J16" s="37">
        <v>2</v>
      </c>
      <c r="K16" s="37" t="s">
        <v>10</v>
      </c>
      <c r="L16" s="57" t="s">
        <v>96</v>
      </c>
      <c r="M16" s="38" t="s">
        <v>97</v>
      </c>
    </row>
    <row r="17" spans="2:13" ht="45.55" thickBot="1" x14ac:dyDescent="0.3">
      <c r="B17" s="35" t="s">
        <v>98</v>
      </c>
      <c r="C17" s="30" t="s">
        <v>21</v>
      </c>
      <c r="D17" s="31" t="s">
        <v>20</v>
      </c>
      <c r="E17" s="32" t="s">
        <v>19</v>
      </c>
      <c r="F17" s="36" t="s">
        <v>18</v>
      </c>
      <c r="G17" s="36" t="s">
        <v>18</v>
      </c>
      <c r="H17" s="23"/>
      <c r="I17" s="37" t="s">
        <v>9</v>
      </c>
      <c r="J17" s="37">
        <v>3</v>
      </c>
      <c r="K17" s="37" t="s">
        <v>9</v>
      </c>
      <c r="L17" s="57" t="s">
        <v>96</v>
      </c>
      <c r="M17" s="38" t="s">
        <v>100</v>
      </c>
    </row>
    <row r="18" spans="2:13" ht="60.45" thickBot="1" x14ac:dyDescent="0.3">
      <c r="B18" s="35" t="s">
        <v>101</v>
      </c>
      <c r="C18" s="31" t="s">
        <v>20</v>
      </c>
      <c r="D18" s="32" t="s">
        <v>19</v>
      </c>
      <c r="E18" s="32" t="s">
        <v>19</v>
      </c>
      <c r="F18" s="36" t="s">
        <v>18</v>
      </c>
      <c r="G18" s="36" t="s">
        <v>18</v>
      </c>
      <c r="H18" s="23"/>
      <c r="I18" s="37" t="s">
        <v>8</v>
      </c>
      <c r="J18" s="37">
        <v>4</v>
      </c>
      <c r="K18" s="37" t="s">
        <v>8</v>
      </c>
      <c r="L18" s="58" t="s">
        <v>103</v>
      </c>
      <c r="M18" s="39" t="s">
        <v>104</v>
      </c>
    </row>
    <row r="19" spans="2:13" ht="60.45" thickBot="1" x14ac:dyDescent="0.3">
      <c r="B19" s="40" t="s">
        <v>105</v>
      </c>
      <c r="C19" s="32" t="s">
        <v>19</v>
      </c>
      <c r="D19" s="32" t="s">
        <v>19</v>
      </c>
      <c r="E19" s="36" t="s">
        <v>18</v>
      </c>
      <c r="F19" s="36" t="s">
        <v>18</v>
      </c>
      <c r="G19" s="36" t="s">
        <v>18</v>
      </c>
      <c r="H19" s="23"/>
      <c r="I19" s="37" t="s">
        <v>7</v>
      </c>
      <c r="J19" s="37">
        <v>5</v>
      </c>
      <c r="K19" s="37" t="s">
        <v>7</v>
      </c>
      <c r="L19" s="57" t="s">
        <v>107</v>
      </c>
      <c r="M19" s="39" t="s">
        <v>108</v>
      </c>
    </row>
    <row r="20" spans="2:13" ht="30.25" x14ac:dyDescent="0.25">
      <c r="B20" s="23" t="s">
        <v>109</v>
      </c>
      <c r="C20" s="41"/>
      <c r="D20" s="41"/>
      <c r="E20" s="41"/>
      <c r="F20" s="41"/>
      <c r="G20" s="41"/>
      <c r="H20" s="23"/>
      <c r="I20" s="23"/>
      <c r="J20" s="23"/>
      <c r="K20" s="23"/>
      <c r="L20" s="54"/>
      <c r="M20" s="23"/>
    </row>
    <row r="21" spans="2:13" ht="45.7" thickBot="1" x14ac:dyDescent="0.3">
      <c r="B21" s="23" t="s">
        <v>110</v>
      </c>
      <c r="C21" s="23"/>
      <c r="D21" s="23"/>
      <c r="E21" s="23"/>
      <c r="F21" s="23"/>
      <c r="G21" s="23"/>
      <c r="H21" s="23"/>
      <c r="I21" s="23"/>
      <c r="J21" s="23" t="s">
        <v>111</v>
      </c>
      <c r="K21" s="23"/>
      <c r="L21" s="54"/>
      <c r="M21" s="23"/>
    </row>
    <row r="22" spans="2:13" ht="43.5" thickBot="1" x14ac:dyDescent="0.3">
      <c r="B22" s="23" t="s">
        <v>112</v>
      </c>
      <c r="C22" s="42"/>
      <c r="D22" s="23"/>
      <c r="E22" s="23"/>
      <c r="F22" s="23"/>
      <c r="G22" s="23"/>
      <c r="H22" s="23"/>
      <c r="I22" s="23"/>
      <c r="J22" s="27" t="s">
        <v>86</v>
      </c>
      <c r="K22" s="28" t="s">
        <v>87</v>
      </c>
      <c r="L22" s="55" t="s">
        <v>88</v>
      </c>
      <c r="M22" s="43"/>
    </row>
    <row r="23" spans="2:13" ht="82.2" thickBot="1" x14ac:dyDescent="0.3">
      <c r="B23" s="23" t="s">
        <v>113</v>
      </c>
      <c r="C23" s="23"/>
      <c r="D23" s="23"/>
      <c r="E23" s="23"/>
      <c r="F23" s="23"/>
      <c r="G23" s="23"/>
      <c r="H23" s="23"/>
      <c r="I23" s="44" t="s">
        <v>17</v>
      </c>
      <c r="J23" s="45">
        <v>1</v>
      </c>
      <c r="K23" s="44" t="s">
        <v>17</v>
      </c>
      <c r="L23" s="59" t="s">
        <v>114</v>
      </c>
      <c r="M23" s="23"/>
    </row>
    <row r="24" spans="2:13" ht="68.599999999999994" thickBot="1" x14ac:dyDescent="0.3">
      <c r="B24" s="23"/>
      <c r="C24" s="23"/>
      <c r="D24" s="23"/>
      <c r="E24" s="23"/>
      <c r="F24" s="23"/>
      <c r="G24" s="23"/>
      <c r="H24" s="23"/>
      <c r="I24" s="44" t="s">
        <v>16</v>
      </c>
      <c r="J24" s="45">
        <v>2</v>
      </c>
      <c r="K24" s="44" t="s">
        <v>16</v>
      </c>
      <c r="L24" s="59" t="s">
        <v>115</v>
      </c>
      <c r="M24" s="23"/>
    </row>
    <row r="25" spans="2:13" ht="82.2" thickBot="1" x14ac:dyDescent="0.3">
      <c r="B25" s="23"/>
      <c r="C25" s="23"/>
      <c r="D25" s="23"/>
      <c r="E25" s="23"/>
      <c r="F25" s="23"/>
      <c r="G25" s="23"/>
      <c r="H25" s="23"/>
      <c r="I25" s="44" t="s">
        <v>15</v>
      </c>
      <c r="J25" s="45">
        <v>3</v>
      </c>
      <c r="K25" s="44" t="s">
        <v>15</v>
      </c>
      <c r="L25" s="59" t="s">
        <v>116</v>
      </c>
      <c r="M25" s="23"/>
    </row>
    <row r="26" spans="2:13" ht="82.2" thickBot="1" x14ac:dyDescent="0.3">
      <c r="B26" s="46" t="s">
        <v>117</v>
      </c>
      <c r="C26" s="23"/>
      <c r="D26" s="46" t="s">
        <v>118</v>
      </c>
      <c r="E26" s="23"/>
      <c r="F26" s="23"/>
      <c r="G26" s="23"/>
      <c r="H26" s="23"/>
      <c r="I26" s="44" t="s">
        <v>14</v>
      </c>
      <c r="J26" s="45">
        <v>4</v>
      </c>
      <c r="K26" s="44" t="s">
        <v>14</v>
      </c>
      <c r="L26" s="59" t="s">
        <v>119</v>
      </c>
      <c r="M26" s="23"/>
    </row>
    <row r="27" spans="2:13" ht="82.2" thickBot="1" x14ac:dyDescent="0.3">
      <c r="B27" s="46" t="s">
        <v>120</v>
      </c>
      <c r="C27" s="23"/>
      <c r="D27" s="46" t="s">
        <v>120</v>
      </c>
      <c r="E27" s="23"/>
      <c r="F27" s="23"/>
      <c r="G27" s="23"/>
      <c r="H27" s="23"/>
      <c r="I27" s="44" t="s">
        <v>13</v>
      </c>
      <c r="J27" s="45">
        <v>5</v>
      </c>
      <c r="K27" s="44" t="s">
        <v>13</v>
      </c>
      <c r="L27" s="59" t="s">
        <v>121</v>
      </c>
      <c r="M27" s="23"/>
    </row>
    <row r="28" spans="2:13" x14ac:dyDescent="0.25">
      <c r="B28" s="46" t="s">
        <v>122</v>
      </c>
      <c r="C28" s="23"/>
      <c r="D28" s="46" t="s">
        <v>122</v>
      </c>
      <c r="E28" s="23"/>
      <c r="F28" s="23"/>
      <c r="G28" s="23"/>
      <c r="H28" s="23"/>
      <c r="I28" s="47"/>
      <c r="J28" s="48"/>
      <c r="K28" s="47"/>
      <c r="L28" s="60"/>
      <c r="M28" s="23"/>
    </row>
    <row r="29" spans="2:13" x14ac:dyDescent="0.25">
      <c r="B29" s="23"/>
      <c r="C29" s="23"/>
      <c r="D29" s="23"/>
      <c r="E29" s="23"/>
      <c r="F29" s="23"/>
      <c r="G29" s="23"/>
      <c r="H29" s="23"/>
      <c r="I29" s="23"/>
      <c r="J29" s="23"/>
      <c r="K29" s="23"/>
      <c r="L29" s="54"/>
      <c r="M29" s="23"/>
    </row>
    <row r="30" spans="2:13" x14ac:dyDescent="0.25">
      <c r="B30" s="47"/>
      <c r="C30" s="23"/>
      <c r="D30" s="47"/>
      <c r="E30" s="23"/>
      <c r="F30" s="23"/>
      <c r="G30" s="23"/>
      <c r="H30" s="23"/>
      <c r="I30" s="23"/>
      <c r="J30" s="23"/>
      <c r="K30" s="23"/>
      <c r="L30" s="54"/>
      <c r="M30" s="23"/>
    </row>
    <row r="31" spans="2:13" ht="27.2" x14ac:dyDescent="0.25">
      <c r="B31" s="42" t="s">
        <v>123</v>
      </c>
      <c r="C31" s="23"/>
      <c r="D31" s="23"/>
      <c r="E31" s="23"/>
      <c r="F31" s="23"/>
      <c r="G31" s="23"/>
      <c r="H31" s="23"/>
      <c r="I31" s="23"/>
      <c r="J31" s="23"/>
      <c r="K31" s="49" t="s">
        <v>124</v>
      </c>
      <c r="L31" s="61" t="s">
        <v>125</v>
      </c>
      <c r="M31" s="23"/>
    </row>
    <row r="32" spans="2:13" x14ac:dyDescent="0.25">
      <c r="B32" s="42" t="s">
        <v>126</v>
      </c>
      <c r="C32" s="580" t="s">
        <v>127</v>
      </c>
      <c r="D32" s="580"/>
      <c r="E32" s="580" t="s">
        <v>128</v>
      </c>
      <c r="F32" s="580"/>
      <c r="G32" s="23"/>
      <c r="H32" s="23"/>
      <c r="I32" s="23"/>
      <c r="J32" s="23"/>
      <c r="K32" s="46" t="s">
        <v>31</v>
      </c>
      <c r="L32" s="62" t="s">
        <v>129</v>
      </c>
      <c r="M32" s="23"/>
    </row>
    <row r="33" spans="2:16" ht="27.2" x14ac:dyDescent="0.25">
      <c r="B33" s="23"/>
      <c r="C33" s="50" t="s">
        <v>33</v>
      </c>
      <c r="D33" s="50" t="s">
        <v>130</v>
      </c>
      <c r="E33" s="50" t="s">
        <v>131</v>
      </c>
      <c r="F33" s="50" t="s">
        <v>130</v>
      </c>
      <c r="G33" s="23"/>
      <c r="H33" s="23"/>
      <c r="I33" s="23"/>
      <c r="J33" s="23"/>
      <c r="K33" s="46" t="s">
        <v>15</v>
      </c>
      <c r="L33" s="62" t="s">
        <v>132</v>
      </c>
      <c r="M33" s="23"/>
    </row>
    <row r="34" spans="2:16" ht="40.75" x14ac:dyDescent="0.25">
      <c r="B34" s="51" t="s">
        <v>133</v>
      </c>
      <c r="C34" s="50">
        <v>2</v>
      </c>
      <c r="D34" s="50">
        <v>0</v>
      </c>
      <c r="E34" s="50">
        <v>2</v>
      </c>
      <c r="F34" s="50">
        <v>0</v>
      </c>
      <c r="G34" s="23"/>
      <c r="H34" s="23"/>
      <c r="I34" s="23"/>
      <c r="J34" s="23"/>
      <c r="K34" s="46" t="s">
        <v>30</v>
      </c>
      <c r="L34" s="62" t="s">
        <v>134</v>
      </c>
      <c r="M34" s="23"/>
    </row>
    <row r="35" spans="2:16" ht="40.75" x14ac:dyDescent="0.25">
      <c r="B35" s="51" t="s">
        <v>135</v>
      </c>
      <c r="C35" s="50">
        <v>1</v>
      </c>
      <c r="D35" s="50">
        <v>0</v>
      </c>
      <c r="E35" s="50">
        <v>1</v>
      </c>
      <c r="F35" s="50">
        <v>0</v>
      </c>
      <c r="G35" s="23"/>
      <c r="H35" s="23"/>
      <c r="I35" s="23"/>
      <c r="J35" s="23"/>
      <c r="K35" s="46" t="s">
        <v>29</v>
      </c>
      <c r="L35" s="63" t="s">
        <v>136</v>
      </c>
      <c r="M35" s="23"/>
    </row>
    <row r="36" spans="2:16" x14ac:dyDescent="0.25">
      <c r="B36" s="51" t="s">
        <v>137</v>
      </c>
      <c r="C36" s="50">
        <v>0</v>
      </c>
      <c r="D36" s="50">
        <v>0</v>
      </c>
      <c r="E36" s="50">
        <v>0</v>
      </c>
      <c r="F36" s="50">
        <v>0</v>
      </c>
      <c r="G36" s="23"/>
      <c r="H36" s="23"/>
      <c r="I36" s="23"/>
      <c r="J36" s="23"/>
      <c r="K36" s="23"/>
      <c r="L36" s="54"/>
      <c r="M36" s="23"/>
    </row>
    <row r="37" spans="2:16" x14ac:dyDescent="0.25">
      <c r="B37" s="23"/>
      <c r="C37" s="23"/>
      <c r="D37" s="23"/>
      <c r="E37" s="23"/>
      <c r="F37" s="23"/>
      <c r="G37" s="23"/>
      <c r="H37" s="23"/>
      <c r="I37" s="23"/>
      <c r="J37" s="23"/>
      <c r="K37" s="23"/>
      <c r="L37" s="54"/>
      <c r="M37" s="23"/>
    </row>
    <row r="41" spans="2:16" x14ac:dyDescent="0.25">
      <c r="B41" s="483" t="s">
        <v>143</v>
      </c>
      <c r="C41" s="483"/>
      <c r="D41" s="581" t="s">
        <v>144</v>
      </c>
      <c r="E41" s="581" t="s">
        <v>145</v>
      </c>
      <c r="F41" s="581" t="s">
        <v>146</v>
      </c>
      <c r="G41" s="581" t="s">
        <v>147</v>
      </c>
      <c r="H41" s="581" t="s">
        <v>148</v>
      </c>
      <c r="I41" s="64"/>
      <c r="J41" s="582" t="s">
        <v>149</v>
      </c>
      <c r="K41" s="582"/>
      <c r="L41" s="581" t="s">
        <v>144</v>
      </c>
      <c r="M41" s="581" t="s">
        <v>145</v>
      </c>
      <c r="N41" s="581" t="s">
        <v>146</v>
      </c>
      <c r="O41" s="581" t="s">
        <v>147</v>
      </c>
      <c r="P41" s="581" t="s">
        <v>148</v>
      </c>
    </row>
    <row r="42" spans="2:16" x14ac:dyDescent="0.25">
      <c r="B42" s="483"/>
      <c r="C42" s="483"/>
      <c r="D42" s="581"/>
      <c r="E42" s="581"/>
      <c r="F42" s="581"/>
      <c r="G42" s="581"/>
      <c r="H42" s="581"/>
      <c r="I42" s="64"/>
      <c r="J42" s="582"/>
      <c r="K42" s="582"/>
      <c r="L42" s="581"/>
      <c r="M42" s="581"/>
      <c r="N42" s="581"/>
      <c r="O42" s="581"/>
      <c r="P42" s="581"/>
    </row>
    <row r="43" spans="2:16" x14ac:dyDescent="0.25">
      <c r="B43" s="483"/>
      <c r="C43" s="483"/>
      <c r="D43" s="581"/>
      <c r="E43" s="581"/>
      <c r="F43" s="581"/>
      <c r="G43" s="581"/>
      <c r="H43" s="581"/>
      <c r="I43" s="64"/>
      <c r="J43" s="582"/>
      <c r="K43" s="582"/>
      <c r="L43" s="581"/>
      <c r="M43" s="581"/>
      <c r="N43" s="581"/>
      <c r="O43" s="581"/>
      <c r="P43" s="581"/>
    </row>
    <row r="44" spans="2:16" ht="28.55" x14ac:dyDescent="0.25">
      <c r="B44" s="483"/>
      <c r="C44" s="483"/>
      <c r="D44" s="65" t="s">
        <v>141</v>
      </c>
      <c r="E44" s="65" t="s">
        <v>150</v>
      </c>
      <c r="F44" s="65" t="s">
        <v>151</v>
      </c>
      <c r="G44" s="65">
        <v>2</v>
      </c>
      <c r="H44" s="65">
        <v>1</v>
      </c>
      <c r="I44" s="64"/>
      <c r="J44" s="582"/>
      <c r="K44" s="582"/>
      <c r="L44" s="66" t="s">
        <v>141</v>
      </c>
      <c r="M44" s="66" t="s">
        <v>150</v>
      </c>
      <c r="N44" s="66" t="s">
        <v>151</v>
      </c>
      <c r="O44" s="66">
        <v>2</v>
      </c>
      <c r="P44" s="66">
        <v>0</v>
      </c>
    </row>
    <row r="45" spans="2:16" ht="28.55" x14ac:dyDescent="0.25">
      <c r="B45" s="483"/>
      <c r="C45" s="483"/>
      <c r="D45" s="65" t="s">
        <v>15</v>
      </c>
      <c r="E45" s="65" t="s">
        <v>150</v>
      </c>
      <c r="F45" s="65" t="s">
        <v>150</v>
      </c>
      <c r="G45" s="65">
        <v>1</v>
      </c>
      <c r="H45" s="65">
        <v>1</v>
      </c>
      <c r="I45" s="64"/>
      <c r="J45" s="582"/>
      <c r="K45" s="582"/>
      <c r="L45" s="66" t="s">
        <v>15</v>
      </c>
      <c r="M45" s="66" t="s">
        <v>150</v>
      </c>
      <c r="N45" s="66" t="s">
        <v>150</v>
      </c>
      <c r="O45" s="66">
        <v>1</v>
      </c>
      <c r="P45" s="66">
        <v>0</v>
      </c>
    </row>
    <row r="46" spans="2:16" ht="42.8" x14ac:dyDescent="0.25">
      <c r="B46" s="483"/>
      <c r="C46" s="483"/>
      <c r="D46" s="65" t="s">
        <v>15</v>
      </c>
      <c r="E46" s="65" t="s">
        <v>152</v>
      </c>
      <c r="F46" s="65" t="s">
        <v>150</v>
      </c>
      <c r="G46" s="65">
        <v>0</v>
      </c>
      <c r="H46" s="65">
        <v>1</v>
      </c>
      <c r="I46" s="64"/>
      <c r="J46" s="582"/>
      <c r="K46" s="582"/>
      <c r="L46" s="66" t="s">
        <v>15</v>
      </c>
      <c r="M46" s="66" t="s">
        <v>152</v>
      </c>
      <c r="N46" s="66" t="s">
        <v>150</v>
      </c>
      <c r="O46" s="66">
        <v>0</v>
      </c>
      <c r="P46" s="66">
        <v>0</v>
      </c>
    </row>
    <row r="47" spans="2:16" ht="28.55" x14ac:dyDescent="0.25">
      <c r="B47" s="483"/>
      <c r="C47" s="483"/>
      <c r="D47" s="65" t="s">
        <v>15</v>
      </c>
      <c r="E47" s="65" t="s">
        <v>150</v>
      </c>
      <c r="F47" s="65" t="s">
        <v>152</v>
      </c>
      <c r="G47" s="65">
        <v>1</v>
      </c>
      <c r="H47" s="65">
        <v>0</v>
      </c>
      <c r="I47" s="64"/>
      <c r="J47" s="582"/>
      <c r="K47" s="582"/>
      <c r="L47" s="66" t="s">
        <v>15</v>
      </c>
      <c r="M47" s="66" t="s">
        <v>150</v>
      </c>
      <c r="N47" s="66" t="s">
        <v>152</v>
      </c>
      <c r="O47" s="66">
        <v>1</v>
      </c>
      <c r="P47" s="66">
        <v>0</v>
      </c>
    </row>
    <row r="48" spans="2:16" x14ac:dyDescent="0.25">
      <c r="D48" s="67" t="s">
        <v>142</v>
      </c>
      <c r="E48" s="67" t="s">
        <v>153</v>
      </c>
      <c r="F48" s="67" t="s">
        <v>153</v>
      </c>
    </row>
    <row r="54" spans="2:2" x14ac:dyDescent="0.25">
      <c r="B54" t="s">
        <v>33</v>
      </c>
    </row>
    <row r="55" spans="2:2" x14ac:dyDescent="0.25">
      <c r="B55" t="s">
        <v>595</v>
      </c>
    </row>
  </sheetData>
  <mergeCells count="16">
    <mergeCell ref="O41:O43"/>
    <mergeCell ref="P41:P43"/>
    <mergeCell ref="H41:H43"/>
    <mergeCell ref="J41:K47"/>
    <mergeCell ref="L41:L43"/>
    <mergeCell ref="M41:M43"/>
    <mergeCell ref="N41:N43"/>
    <mergeCell ref="B12:B14"/>
    <mergeCell ref="C12:G12"/>
    <mergeCell ref="C32:D32"/>
    <mergeCell ref="E32:F32"/>
    <mergeCell ref="B41:C47"/>
    <mergeCell ref="D41:D43"/>
    <mergeCell ref="E41:E43"/>
    <mergeCell ref="F41:F43"/>
    <mergeCell ref="G41:G43"/>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topLeftCell="A22" workbookViewId="0">
      <selection activeCell="F37" sqref="F37"/>
    </sheetView>
  </sheetViews>
  <sheetFormatPr baseColWidth="10" defaultColWidth="11.375" defaultRowHeight="13.6" x14ac:dyDescent="0.2"/>
  <cols>
    <col min="1" max="1" width="30.625" style="1" customWidth="1"/>
    <col min="2" max="2" width="14.375" style="1" customWidth="1"/>
    <col min="3" max="3" width="41.125" style="1" customWidth="1"/>
    <col min="4" max="4" width="11.375" style="1"/>
    <col min="5" max="5" width="27.625" style="1" customWidth="1"/>
    <col min="6" max="16384" width="11.375" style="1"/>
  </cols>
  <sheetData>
    <row r="1" spans="1:8" ht="14.95" thickBot="1" x14ac:dyDescent="0.3">
      <c r="A1" s="583" t="s">
        <v>4</v>
      </c>
      <c r="B1" s="583"/>
    </row>
    <row r="2" spans="1:8" ht="14.3" thickBot="1" x14ac:dyDescent="0.25">
      <c r="A2" s="2" t="s">
        <v>7</v>
      </c>
      <c r="B2" s="5">
        <v>5</v>
      </c>
      <c r="D2" s="33" t="s">
        <v>91</v>
      </c>
      <c r="E2" s="33"/>
      <c r="F2" s="33"/>
      <c r="G2" s="33"/>
      <c r="H2" s="33"/>
    </row>
    <row r="3" spans="1:8" ht="14.3" thickBot="1" x14ac:dyDescent="0.25">
      <c r="A3" s="3" t="s">
        <v>8</v>
      </c>
      <c r="B3" s="5">
        <v>4</v>
      </c>
      <c r="D3" s="37" t="s">
        <v>95</v>
      </c>
      <c r="E3" s="37"/>
      <c r="F3" s="37"/>
      <c r="G3" s="37"/>
      <c r="H3" s="37"/>
    </row>
    <row r="4" spans="1:8" ht="14.3" thickBot="1" x14ac:dyDescent="0.25">
      <c r="A4" s="4" t="s">
        <v>9</v>
      </c>
      <c r="B4" s="5">
        <v>3</v>
      </c>
      <c r="D4" s="37" t="s">
        <v>99</v>
      </c>
      <c r="E4" s="37"/>
      <c r="F4" s="37"/>
      <c r="G4" s="37"/>
      <c r="H4" s="37"/>
    </row>
    <row r="5" spans="1:8" ht="14.3" thickBot="1" x14ac:dyDescent="0.25">
      <c r="A5" s="7" t="s">
        <v>10</v>
      </c>
      <c r="B5" s="5">
        <v>2</v>
      </c>
      <c r="D5" s="37" t="s">
        <v>102</v>
      </c>
      <c r="E5" s="37"/>
      <c r="F5" s="37"/>
      <c r="G5" s="37"/>
      <c r="H5" s="37"/>
    </row>
    <row r="6" spans="1:8" ht="14.3" thickBot="1" x14ac:dyDescent="0.25">
      <c r="A6" s="6" t="s">
        <v>11</v>
      </c>
      <c r="B6" s="5">
        <v>1</v>
      </c>
      <c r="D6" s="37" t="s">
        <v>106</v>
      </c>
      <c r="E6" s="37"/>
      <c r="F6" s="37"/>
      <c r="G6" s="37"/>
      <c r="H6" s="37"/>
    </row>
    <row r="8" spans="1:8" ht="14.3" x14ac:dyDescent="0.25">
      <c r="A8" s="583" t="s">
        <v>12</v>
      </c>
      <c r="B8" s="583"/>
    </row>
    <row r="9" spans="1:8" x14ac:dyDescent="0.2">
      <c r="A9" s="2" t="s">
        <v>13</v>
      </c>
      <c r="B9" s="5">
        <v>5</v>
      </c>
    </row>
    <row r="10" spans="1:8" x14ac:dyDescent="0.2">
      <c r="A10" s="3" t="s">
        <v>14</v>
      </c>
      <c r="B10" s="5">
        <v>4</v>
      </c>
    </row>
    <row r="11" spans="1:8" x14ac:dyDescent="0.2">
      <c r="A11" s="4" t="s">
        <v>15</v>
      </c>
      <c r="B11" s="5">
        <v>3</v>
      </c>
    </row>
    <row r="12" spans="1:8" x14ac:dyDescent="0.2">
      <c r="A12" s="7" t="s">
        <v>16</v>
      </c>
      <c r="B12" s="5">
        <v>2</v>
      </c>
    </row>
    <row r="13" spans="1:8" x14ac:dyDescent="0.2">
      <c r="A13" s="6" t="s">
        <v>17</v>
      </c>
      <c r="B13" s="5">
        <v>1</v>
      </c>
    </row>
    <row r="15" spans="1:8" ht="14.3" x14ac:dyDescent="0.25">
      <c r="A15" s="583" t="s">
        <v>6</v>
      </c>
      <c r="B15" s="583"/>
    </row>
    <row r="16" spans="1:8" x14ac:dyDescent="0.2">
      <c r="A16" s="2" t="s">
        <v>18</v>
      </c>
      <c r="B16" s="5"/>
    </row>
    <row r="17" spans="1:5" x14ac:dyDescent="0.2">
      <c r="A17" s="3" t="s">
        <v>19</v>
      </c>
      <c r="B17" s="5"/>
    </row>
    <row r="18" spans="1:5" x14ac:dyDescent="0.2">
      <c r="A18" s="4" t="s">
        <v>20</v>
      </c>
      <c r="B18" s="5"/>
    </row>
    <row r="19" spans="1:5" x14ac:dyDescent="0.2">
      <c r="A19" s="7" t="s">
        <v>21</v>
      </c>
      <c r="B19" s="5"/>
    </row>
    <row r="23" spans="1:5" ht="14.3" x14ac:dyDescent="0.25">
      <c r="A23" s="82" t="s">
        <v>193</v>
      </c>
      <c r="B23" s="81"/>
      <c r="C23" s="82" t="s">
        <v>222</v>
      </c>
      <c r="E23" s="82" t="s">
        <v>221</v>
      </c>
    </row>
    <row r="24" spans="1:5" ht="15.8" customHeight="1" x14ac:dyDescent="0.2">
      <c r="A24" s="83" t="s">
        <v>155</v>
      </c>
      <c r="B24" s="80"/>
      <c r="C24" s="83" t="s">
        <v>158</v>
      </c>
      <c r="E24" s="83" t="s">
        <v>141</v>
      </c>
    </row>
    <row r="25" spans="1:5" ht="15.8" customHeight="1" x14ac:dyDescent="0.2">
      <c r="A25" s="83" t="s">
        <v>229</v>
      </c>
      <c r="B25" s="80"/>
      <c r="C25" s="83" t="s">
        <v>223</v>
      </c>
      <c r="E25" s="83" t="s">
        <v>15</v>
      </c>
    </row>
    <row r="26" spans="1:5" ht="15.8" customHeight="1" x14ac:dyDescent="0.2">
      <c r="A26" s="83" t="s">
        <v>226</v>
      </c>
      <c r="B26" s="80"/>
      <c r="E26" s="83" t="s">
        <v>133</v>
      </c>
    </row>
    <row r="27" spans="1:5" ht="15.8" customHeight="1" x14ac:dyDescent="0.2">
      <c r="B27" s="80"/>
    </row>
    <row r="28" spans="1:5" ht="15.8" customHeight="1" x14ac:dyDescent="0.2">
      <c r="B28" s="80"/>
    </row>
    <row r="31" spans="1:5" ht="28.55" x14ac:dyDescent="0.25">
      <c r="A31" s="77" t="s">
        <v>0</v>
      </c>
      <c r="B31" s="77" t="s">
        <v>1</v>
      </c>
      <c r="C31" s="77" t="s">
        <v>195</v>
      </c>
      <c r="E31" s="87" t="s">
        <v>237</v>
      </c>
    </row>
    <row r="32" spans="1:5" ht="24.8" customHeight="1" x14ac:dyDescent="0.2">
      <c r="A32" s="78" t="s">
        <v>53</v>
      </c>
      <c r="B32" s="78" t="s">
        <v>194</v>
      </c>
      <c r="C32" s="78" t="s">
        <v>217</v>
      </c>
      <c r="E32" s="1" t="s">
        <v>238</v>
      </c>
    </row>
    <row r="33" spans="1:7" ht="25.85" x14ac:dyDescent="0.2">
      <c r="A33" s="78" t="s">
        <v>23</v>
      </c>
      <c r="B33" s="78" t="s">
        <v>197</v>
      </c>
      <c r="C33" s="78" t="s">
        <v>218</v>
      </c>
      <c r="E33" s="1" t="s">
        <v>239</v>
      </c>
    </row>
    <row r="34" spans="1:7" ht="38.75" x14ac:dyDescent="0.2">
      <c r="A34" s="78" t="s">
        <v>54</v>
      </c>
      <c r="B34" s="78" t="s">
        <v>27</v>
      </c>
      <c r="C34" s="78" t="s">
        <v>220</v>
      </c>
      <c r="E34" s="1" t="s">
        <v>240</v>
      </c>
    </row>
    <row r="35" spans="1:7" ht="25.85" x14ac:dyDescent="0.2">
      <c r="A35" s="78" t="s">
        <v>52</v>
      </c>
      <c r="B35" s="78" t="s">
        <v>196</v>
      </c>
      <c r="C35" s="78" t="s">
        <v>198</v>
      </c>
      <c r="E35" s="1" t="s">
        <v>241</v>
      </c>
    </row>
    <row r="36" spans="1:7" ht="25.85" x14ac:dyDescent="0.2">
      <c r="A36" s="78" t="s">
        <v>25</v>
      </c>
      <c r="B36" s="78"/>
      <c r="C36" s="78" t="s">
        <v>199</v>
      </c>
      <c r="E36" s="1" t="s">
        <v>242</v>
      </c>
    </row>
    <row r="37" spans="1:7" ht="23.95" customHeight="1" x14ac:dyDescent="0.2">
      <c r="A37" s="78" t="s">
        <v>24</v>
      </c>
      <c r="B37" s="78"/>
      <c r="C37" s="78" t="s">
        <v>215</v>
      </c>
      <c r="E37" s="1" t="s">
        <v>243</v>
      </c>
    </row>
    <row r="38" spans="1:7" ht="25.85" x14ac:dyDescent="0.2">
      <c r="A38" s="78" t="s">
        <v>22</v>
      </c>
      <c r="B38" s="78"/>
      <c r="C38" s="78" t="s">
        <v>216</v>
      </c>
      <c r="E38" s="1" t="s">
        <v>244</v>
      </c>
    </row>
    <row r="39" spans="1:7" ht="19.55" customHeight="1" x14ac:dyDescent="0.2">
      <c r="A39" s="78" t="s">
        <v>26</v>
      </c>
      <c r="B39" s="78"/>
      <c r="C39" s="78" t="s">
        <v>214</v>
      </c>
      <c r="E39" s="1" t="s">
        <v>245</v>
      </c>
    </row>
    <row r="40" spans="1:7" ht="15.8" customHeight="1" x14ac:dyDescent="0.2">
      <c r="A40" s="78"/>
      <c r="B40" s="78"/>
      <c r="C40" s="78" t="s">
        <v>200</v>
      </c>
      <c r="E40" s="1" t="s">
        <v>246</v>
      </c>
    </row>
    <row r="41" spans="1:7" ht="15.8" customHeight="1" x14ac:dyDescent="0.2">
      <c r="A41" s="78"/>
      <c r="B41" s="78"/>
      <c r="C41" s="78" t="s">
        <v>213</v>
      </c>
      <c r="E41" s="1" t="s">
        <v>673</v>
      </c>
      <c r="G41" s="79"/>
    </row>
    <row r="42" spans="1:7" x14ac:dyDescent="0.2">
      <c r="A42" s="78"/>
      <c r="B42" s="78"/>
      <c r="C42" s="78" t="s">
        <v>202</v>
      </c>
      <c r="G42" s="79"/>
    </row>
    <row r="43" spans="1:7" x14ac:dyDescent="0.2">
      <c r="A43" s="78"/>
      <c r="B43" s="78"/>
      <c r="C43" s="78" t="s">
        <v>203</v>
      </c>
    </row>
    <row r="44" spans="1:7" x14ac:dyDescent="0.2">
      <c r="A44" s="78"/>
      <c r="B44" s="78"/>
      <c r="C44" s="78" t="s">
        <v>204</v>
      </c>
    </row>
    <row r="45" spans="1:7" ht="18" customHeight="1" x14ac:dyDescent="0.2">
      <c r="A45" s="78"/>
      <c r="B45" s="78"/>
      <c r="C45" s="78" t="s">
        <v>205</v>
      </c>
    </row>
    <row r="46" spans="1:7" ht="25.5" customHeight="1" x14ac:dyDescent="0.2">
      <c r="A46" s="78"/>
      <c r="B46" s="78"/>
      <c r="C46" s="78" t="s">
        <v>206</v>
      </c>
    </row>
    <row r="47" spans="1:7" ht="15.8" customHeight="1" x14ac:dyDescent="0.2">
      <c r="A47" s="78"/>
      <c r="B47" s="78"/>
      <c r="C47" s="78" t="s">
        <v>207</v>
      </c>
    </row>
    <row r="48" spans="1:7" x14ac:dyDescent="0.2">
      <c r="A48" s="78"/>
      <c r="B48" s="78"/>
      <c r="C48" s="78" t="s">
        <v>208</v>
      </c>
    </row>
    <row r="49" spans="1:3" ht="14.95" customHeight="1" x14ac:dyDescent="0.2">
      <c r="A49" s="78"/>
      <c r="B49" s="78"/>
      <c r="C49" s="78" t="s">
        <v>209</v>
      </c>
    </row>
    <row r="50" spans="1:3" x14ac:dyDescent="0.2">
      <c r="A50" s="78"/>
      <c r="B50" s="78"/>
      <c r="C50" s="78" t="s">
        <v>210</v>
      </c>
    </row>
    <row r="51" spans="1:3" x14ac:dyDescent="0.2">
      <c r="A51" s="78"/>
      <c r="B51" s="78"/>
      <c r="C51" s="78" t="s">
        <v>211</v>
      </c>
    </row>
    <row r="52" spans="1:3" x14ac:dyDescent="0.2">
      <c r="A52" s="78"/>
      <c r="B52" s="78"/>
      <c r="C52" s="78" t="s">
        <v>227</v>
      </c>
    </row>
    <row r="53" spans="1:3" x14ac:dyDescent="0.2">
      <c r="A53" s="78"/>
      <c r="B53" s="78"/>
      <c r="C53" s="78" t="s">
        <v>212</v>
      </c>
    </row>
    <row r="54" spans="1:3" x14ac:dyDescent="0.2">
      <c r="A54" s="78"/>
      <c r="B54" s="78"/>
      <c r="C54" s="78" t="s">
        <v>219</v>
      </c>
    </row>
    <row r="55" spans="1:3" x14ac:dyDescent="0.2">
      <c r="A55" s="78"/>
      <c r="B55" s="78"/>
      <c r="C55" s="78" t="s">
        <v>201</v>
      </c>
    </row>
    <row r="56" spans="1:3" x14ac:dyDescent="0.2">
      <c r="A56" s="78"/>
      <c r="B56" s="78"/>
      <c r="C56" s="78" t="s">
        <v>156</v>
      </c>
    </row>
  </sheetData>
  <mergeCells count="3">
    <mergeCell ref="A1:B1"/>
    <mergeCell ref="A8:B8"/>
    <mergeCell ref="A15:B1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Calific impacto riesgos corrupc</vt:lpstr>
      <vt:lpstr>Contexto</vt:lpstr>
      <vt:lpstr>Evaluación - SDAE </vt:lpstr>
      <vt:lpstr>Mapa de Riesgos</vt:lpstr>
      <vt:lpstr>Validacion</vt:lpstr>
      <vt:lpstr>DATOS </vt:lpstr>
      <vt:lpstr>'DATOS '!Asumir_Riesgo</vt:lpstr>
      <vt:lpstr>'DATOS '!tratamiento</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Patricia Burgos Chaquer</dc:creator>
  <cp:lastModifiedBy>Edgar Mauricio Mera Erazo</cp:lastModifiedBy>
  <cp:lastPrinted>2019-01-31T17:16:13Z</cp:lastPrinted>
  <dcterms:created xsi:type="dcterms:W3CDTF">2017-12-21T14:02:03Z</dcterms:created>
  <dcterms:modified xsi:type="dcterms:W3CDTF">2020-03-19T13:17:27Z</dcterms:modified>
</cp:coreProperties>
</file>