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omments4.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mavivasg\Documents\DOCUMENTOS SDAE\PROGRAMACIÓN PLAN DE ACCIÓN 2016-2020 SEGPLAN\"/>
    </mc:Choice>
  </mc:AlternateContent>
  <bookViews>
    <workbookView xWindow="0" yWindow="180" windowWidth="20490" windowHeight="7575" tabRatio="486" firstSheet="12" activeTab="13"/>
  </bookViews>
  <sheets>
    <sheet name="EstructuraFinalCodificada" sheetId="2" state="hidden" r:id="rId1"/>
    <sheet name="Estructura Plan Dllo BMT" sheetId="3" state="hidden" r:id="rId2"/>
    <sheet name="Hoja1" sheetId="4" state="hidden" r:id="rId3"/>
    <sheet name="Metas anualizadas" sheetId="5" r:id="rId4"/>
    <sheet name="Metas anualizadas (2)" sheetId="6" r:id="rId5"/>
    <sheet name="Metas Plan" sheetId="12" r:id="rId6"/>
    <sheet name="Metas anualizadas (3)" sheetId="10" state="hidden" r:id="rId7"/>
    <sheet name="Metas anualizadas (4)" sheetId="11" r:id="rId8"/>
    <sheet name="JUSTIFICACIÓN METAS" sheetId="7" r:id="rId9"/>
    <sheet name="Sabana de Metas BMT Cuatrienio" sheetId="8" r:id="rId10"/>
    <sheet name="Sabana de Metas BMT Febrero" sheetId="13" r:id="rId11"/>
    <sheet name=" Seguimiento Feb Ejecutado" sheetId="16" r:id="rId12"/>
    <sheet name=" Seguimiento Marzo 10" sheetId="18" r:id="rId13"/>
    <sheet name=" Seguimiento Marzo 10 (3)" sheetId="20" r:id="rId14"/>
    <sheet name=" Seguimiento Marzo 10 (2)" sheetId="19" r:id="rId15"/>
    <sheet name="Hoja3" sheetId="9" r:id="rId16"/>
  </sheets>
  <definedNames>
    <definedName name="_xlnm._FilterDatabase" localSheetId="0" hidden="1">EstructuraFinalCodificada!$A$1:$K$193</definedName>
    <definedName name="_xlnm._FilterDatabase" localSheetId="4" hidden="1">'Metas anualizadas (2)'!$A$3:$AD$18</definedName>
    <definedName name="_xlnm._FilterDatabase" localSheetId="7" hidden="1">'Metas anualizadas (4)'!$A$3:$X$17</definedName>
    <definedName name="_xlnm.Print_Area" localSheetId="11">' Seguimiento Feb Ejecutado'!$A$1:$O$44</definedName>
    <definedName name="_xlnm.Print_Area" localSheetId="12">' Seguimiento Marzo 10'!$A$1:$O$44</definedName>
    <definedName name="_xlnm.Print_Area" localSheetId="14">' Seguimiento Marzo 10 (2)'!$A$1:$Q$44</definedName>
    <definedName name="_xlnm.Print_Area" localSheetId="13">' Seguimiento Marzo 10 (3)'!$A$1:$L$45</definedName>
    <definedName name="_xlnm.Print_Area" localSheetId="1">'Estructura Plan Dllo BMT'!$B$2:$N$18</definedName>
    <definedName name="_xlnm.Print_Area" localSheetId="3">'Metas anualizadas'!$A$1:$S$20</definedName>
    <definedName name="_xlnm.Print_Area" localSheetId="4">'Metas anualizadas (2)'!$A$1:$AD$18</definedName>
    <definedName name="_xlnm.Print_Area" localSheetId="6">'Metas anualizadas (3)'!$A$1:$Z$17</definedName>
    <definedName name="_xlnm.Print_Area" localSheetId="7">'Metas anualizadas (4)'!$A$1:$X$17</definedName>
    <definedName name="_xlnm.Print_Area" localSheetId="5">'Metas Plan'!$C$2:$N$11</definedName>
    <definedName name="_xlnm.Print_Area" localSheetId="9">'Sabana de Metas BMT Cuatrienio'!$A$1:$L$48</definedName>
    <definedName name="_xlnm.Print_Area" localSheetId="10">'Sabana de Metas BMT Febrero'!$A$1:$M$48</definedName>
    <definedName name="_xlnm.Print_Titles" localSheetId="11">' Seguimiento Feb Ejecutado'!#REF!</definedName>
    <definedName name="_xlnm.Print_Titles" localSheetId="12">' Seguimiento Marzo 10'!#REF!</definedName>
    <definedName name="_xlnm.Print_Titles" localSheetId="14">' Seguimiento Marzo 10 (2)'!#REF!</definedName>
    <definedName name="_xlnm.Print_Titles" localSheetId="13">' Seguimiento Marzo 10 (3)'!#REF!</definedName>
    <definedName name="_xlnm.Print_Titles" localSheetId="9">'Sabana de Metas BMT Cuatrienio'!$20:$20</definedName>
    <definedName name="_xlnm.Print_Titles" localSheetId="10">'Sabana de Metas BMT Febrero'!$20:$20</definedName>
  </definedNames>
  <calcPr calcId="152511"/>
</workbook>
</file>

<file path=xl/calcChain.xml><?xml version="1.0" encoding="utf-8"?>
<calcChain xmlns="http://schemas.openxmlformats.org/spreadsheetml/2006/main">
  <c r="L3" i="20" l="1"/>
  <c r="K42" i="20"/>
  <c r="J42" i="20"/>
  <c r="I42" i="20"/>
  <c r="H42" i="20"/>
  <c r="F42" i="20"/>
  <c r="E42" i="20"/>
  <c r="L41" i="20"/>
  <c r="L40" i="20"/>
  <c r="G39" i="20"/>
  <c r="G42" i="20" s="1"/>
  <c r="L38" i="20"/>
  <c r="K34" i="20"/>
  <c r="J34" i="20"/>
  <c r="I34" i="20"/>
  <c r="H34" i="20"/>
  <c r="G34" i="20"/>
  <c r="F34" i="20"/>
  <c r="E34" i="20"/>
  <c r="L33" i="20"/>
  <c r="L31" i="20"/>
  <c r="L34" i="20" s="1"/>
  <c r="K26" i="20"/>
  <c r="J26" i="20"/>
  <c r="I26" i="20"/>
  <c r="H26" i="20"/>
  <c r="G26" i="20"/>
  <c r="F26" i="20"/>
  <c r="E26" i="20"/>
  <c r="L25" i="20"/>
  <c r="L26" i="20" s="1"/>
  <c r="L23" i="20"/>
  <c r="K18" i="20"/>
  <c r="J18" i="20"/>
  <c r="I18" i="20"/>
  <c r="H18" i="20"/>
  <c r="G18" i="20"/>
  <c r="F18" i="20"/>
  <c r="E18" i="20"/>
  <c r="L17" i="20"/>
  <c r="L15" i="20"/>
  <c r="L14" i="20"/>
  <c r="H11" i="20"/>
  <c r="H45" i="20" s="1"/>
  <c r="G11" i="20"/>
  <c r="F11" i="20"/>
  <c r="E11" i="20"/>
  <c r="L10" i="20"/>
  <c r="L8" i="20"/>
  <c r="L7" i="20"/>
  <c r="L6" i="20"/>
  <c r="K4" i="20"/>
  <c r="K11" i="20" s="1"/>
  <c r="J4" i="20"/>
  <c r="J11" i="20" s="1"/>
  <c r="I4" i="20"/>
  <c r="I11" i="20" s="1"/>
  <c r="L40" i="18"/>
  <c r="L38" i="18"/>
  <c r="K41" i="18"/>
  <c r="L41" i="18"/>
  <c r="I41" i="18"/>
  <c r="J41" i="18"/>
  <c r="L39" i="18"/>
  <c r="L37" i="18"/>
  <c r="E45" i="20" l="1"/>
  <c r="G45" i="20"/>
  <c r="L18" i="20"/>
  <c r="F45" i="20"/>
  <c r="L39" i="20"/>
  <c r="L42" i="20" s="1"/>
  <c r="L4" i="20"/>
  <c r="L11" i="20" s="1"/>
  <c r="M44" i="18"/>
  <c r="H41" i="19" l="1"/>
  <c r="G41" i="19"/>
  <c r="F41" i="19"/>
  <c r="E41" i="19"/>
  <c r="G38" i="19"/>
  <c r="Q37" i="19"/>
  <c r="P37" i="19"/>
  <c r="K33" i="19"/>
  <c r="J33" i="19"/>
  <c r="I33" i="19"/>
  <c r="H33" i="19"/>
  <c r="G33" i="19"/>
  <c r="F33" i="19"/>
  <c r="E33" i="19"/>
  <c r="L32" i="19"/>
  <c r="L33" i="19" s="1"/>
  <c r="L30" i="19"/>
  <c r="Q29" i="19"/>
  <c r="K26" i="19"/>
  <c r="J26" i="19"/>
  <c r="I26" i="19"/>
  <c r="H26" i="19"/>
  <c r="G26" i="19"/>
  <c r="F26" i="19"/>
  <c r="E26" i="19"/>
  <c r="L25" i="19"/>
  <c r="Q24" i="19"/>
  <c r="P24" i="19"/>
  <c r="L23" i="19"/>
  <c r="L26" i="19" s="1"/>
  <c r="P22" i="19"/>
  <c r="Q22" i="19" s="1"/>
  <c r="K18" i="19"/>
  <c r="J18" i="19"/>
  <c r="I18" i="19"/>
  <c r="H18" i="19"/>
  <c r="G18" i="19"/>
  <c r="G44" i="19" s="1"/>
  <c r="F18" i="19"/>
  <c r="E18" i="19"/>
  <c r="E44" i="19" s="1"/>
  <c r="L17" i="19"/>
  <c r="Q16" i="19"/>
  <c r="P16" i="19"/>
  <c r="L15" i="19"/>
  <c r="L18" i="19" s="1"/>
  <c r="P14" i="19"/>
  <c r="Q14" i="19" s="1"/>
  <c r="L14" i="19"/>
  <c r="J11" i="19"/>
  <c r="H11" i="19"/>
  <c r="H44" i="19" s="1"/>
  <c r="G11" i="19"/>
  <c r="F11" i="19"/>
  <c r="F44" i="19" s="1"/>
  <c r="E11" i="19"/>
  <c r="L10" i="19"/>
  <c r="P9" i="19"/>
  <c r="Q9" i="19" s="1"/>
  <c r="L8" i="19"/>
  <c r="Q7" i="19"/>
  <c r="P7" i="19"/>
  <c r="L7" i="19"/>
  <c r="L6" i="19"/>
  <c r="Q5" i="19"/>
  <c r="K4" i="19"/>
  <c r="K11" i="19" s="1"/>
  <c r="J4" i="19"/>
  <c r="I4" i="19"/>
  <c r="I11" i="19" s="1"/>
  <c r="P3" i="19"/>
  <c r="Q3" i="19" s="1"/>
  <c r="H18" i="18"/>
  <c r="L4" i="19" l="1"/>
  <c r="L11" i="19" s="1"/>
  <c r="H41" i="18"/>
  <c r="F41" i="18"/>
  <c r="E41" i="18"/>
  <c r="G38" i="18"/>
  <c r="G41" i="18" s="1"/>
  <c r="N37" i="18"/>
  <c r="O37" i="18" s="1"/>
  <c r="K33" i="18"/>
  <c r="J33" i="18"/>
  <c r="I33" i="18"/>
  <c r="H33" i="18"/>
  <c r="G33" i="18"/>
  <c r="F33" i="18"/>
  <c r="E33" i="18"/>
  <c r="L32" i="18"/>
  <c r="L30" i="18"/>
  <c r="L33" i="18" s="1"/>
  <c r="O29" i="18"/>
  <c r="K26" i="18"/>
  <c r="J26" i="18"/>
  <c r="I26" i="18"/>
  <c r="H26" i="18"/>
  <c r="G26" i="18"/>
  <c r="F26" i="18"/>
  <c r="E26" i="18"/>
  <c r="L25" i="18"/>
  <c r="L26" i="18" s="1"/>
  <c r="N24" i="18"/>
  <c r="O24" i="18" s="1"/>
  <c r="L23" i="18"/>
  <c r="O22" i="18"/>
  <c r="N22" i="18"/>
  <c r="K18" i="18"/>
  <c r="J18" i="18"/>
  <c r="I18" i="18"/>
  <c r="G18" i="18"/>
  <c r="F18" i="18"/>
  <c r="E18" i="18"/>
  <c r="L17" i="18"/>
  <c r="O16" i="18"/>
  <c r="N16" i="18"/>
  <c r="L15" i="18"/>
  <c r="L18" i="18" s="1"/>
  <c r="N14" i="18"/>
  <c r="O14" i="18" s="1"/>
  <c r="L14" i="18"/>
  <c r="J11" i="18"/>
  <c r="H11" i="18"/>
  <c r="H44" i="18" s="1"/>
  <c r="G11" i="18"/>
  <c r="G44" i="18" s="1"/>
  <c r="F11" i="18"/>
  <c r="F44" i="18" s="1"/>
  <c r="E11" i="18"/>
  <c r="E44" i="18" s="1"/>
  <c r="L10" i="18"/>
  <c r="N9" i="18"/>
  <c r="O9" i="18" s="1"/>
  <c r="L8" i="18"/>
  <c r="O7" i="18"/>
  <c r="N7" i="18"/>
  <c r="L7" i="18"/>
  <c r="L6" i="18"/>
  <c r="O5" i="18"/>
  <c r="K4" i="18"/>
  <c r="K11" i="18" s="1"/>
  <c r="J4" i="18"/>
  <c r="I4" i="18"/>
  <c r="I11" i="18" s="1"/>
  <c r="N3" i="18"/>
  <c r="O3" i="18" s="1"/>
  <c r="L4" i="18" l="1"/>
  <c r="L11" i="18" s="1"/>
  <c r="N37" i="16"/>
  <c r="O37" i="16" s="1"/>
  <c r="O29" i="16"/>
  <c r="L30" i="16"/>
  <c r="N24" i="16"/>
  <c r="O24" i="16" s="1"/>
  <c r="N22" i="16"/>
  <c r="O22" i="16" s="1"/>
  <c r="N16" i="16"/>
  <c r="O16" i="16" s="1"/>
  <c r="N14" i="16"/>
  <c r="O14" i="16" s="1"/>
  <c r="O5" i="16"/>
  <c r="N9" i="16"/>
  <c r="O9" i="16" s="1"/>
  <c r="N7" i="16"/>
  <c r="O7" i="16" s="1"/>
  <c r="N3" i="16"/>
  <c r="O3" i="16" s="1"/>
  <c r="H41" i="16"/>
  <c r="H26" i="16"/>
  <c r="H33" i="16"/>
  <c r="H11" i="16" l="1"/>
  <c r="H44" i="16" s="1"/>
  <c r="F41" i="16"/>
  <c r="E41" i="16"/>
  <c r="G38" i="16"/>
  <c r="K33" i="16"/>
  <c r="J33" i="16"/>
  <c r="I33" i="16"/>
  <c r="G33" i="16"/>
  <c r="F33" i="16"/>
  <c r="E33" i="16"/>
  <c r="L32" i="16"/>
  <c r="L33" i="16" s="1"/>
  <c r="K26" i="16"/>
  <c r="J26" i="16"/>
  <c r="I26" i="16"/>
  <c r="G26" i="16"/>
  <c r="F26" i="16"/>
  <c r="E26" i="16"/>
  <c r="L25" i="16"/>
  <c r="L23" i="16"/>
  <c r="K18" i="16"/>
  <c r="J18" i="16"/>
  <c r="I18" i="16"/>
  <c r="G18" i="16"/>
  <c r="F18" i="16"/>
  <c r="E18" i="16"/>
  <c r="L17" i="16"/>
  <c r="L15" i="16"/>
  <c r="L14" i="16"/>
  <c r="G11" i="16"/>
  <c r="F11" i="16"/>
  <c r="E11" i="16"/>
  <c r="L10" i="16"/>
  <c r="L8" i="16"/>
  <c r="L7" i="16"/>
  <c r="L6" i="16"/>
  <c r="K4" i="16"/>
  <c r="K11" i="16" s="1"/>
  <c r="J4" i="16"/>
  <c r="J11" i="16" s="1"/>
  <c r="I4" i="16"/>
  <c r="I11" i="16" s="1"/>
  <c r="L18" i="16" l="1"/>
  <c r="G41" i="16"/>
  <c r="E44" i="16"/>
  <c r="F44" i="16"/>
  <c r="L26" i="16"/>
  <c r="G44" i="16"/>
  <c r="L4" i="16"/>
  <c r="L11" i="16" s="1"/>
  <c r="K45" i="13"/>
  <c r="G45" i="13"/>
  <c r="F45" i="13"/>
  <c r="M44" i="13"/>
  <c r="M43" i="13"/>
  <c r="L42" i="13"/>
  <c r="L45" i="13" s="1"/>
  <c r="K42" i="13"/>
  <c r="J42" i="13"/>
  <c r="J45" i="13" s="1"/>
  <c r="H42" i="13"/>
  <c r="L35" i="13"/>
  <c r="K35" i="13"/>
  <c r="J35" i="13"/>
  <c r="H35" i="13"/>
  <c r="G35" i="13"/>
  <c r="F35" i="13"/>
  <c r="M34" i="13"/>
  <c r="M32" i="13"/>
  <c r="L28" i="13"/>
  <c r="K28" i="13"/>
  <c r="J28" i="13"/>
  <c r="H28" i="13"/>
  <c r="G28" i="13"/>
  <c r="F28" i="13"/>
  <c r="M27" i="13"/>
  <c r="M25" i="13"/>
  <c r="L18" i="13"/>
  <c r="K18" i="13"/>
  <c r="J18" i="13"/>
  <c r="H18" i="13"/>
  <c r="G18" i="13"/>
  <c r="F18" i="13"/>
  <c r="M17" i="13"/>
  <c r="M15" i="13"/>
  <c r="M14" i="13"/>
  <c r="H11" i="13"/>
  <c r="G11" i="13"/>
  <c r="F11" i="13"/>
  <c r="F48" i="13" s="1"/>
  <c r="M10" i="13"/>
  <c r="M8" i="13"/>
  <c r="M7" i="13"/>
  <c r="M6" i="13"/>
  <c r="L4" i="13"/>
  <c r="L11" i="13" s="1"/>
  <c r="K4" i="13"/>
  <c r="K11" i="13" s="1"/>
  <c r="K48" i="13" s="1"/>
  <c r="J4" i="13"/>
  <c r="J11" i="13" s="1"/>
  <c r="J48" i="13" l="1"/>
  <c r="L48" i="13"/>
  <c r="M18" i="13"/>
  <c r="M28" i="13"/>
  <c r="M35" i="13"/>
  <c r="M42" i="13"/>
  <c r="M45" i="13" s="1"/>
  <c r="H45" i="13"/>
  <c r="H48" i="13" s="1"/>
  <c r="G48" i="13"/>
  <c r="M4" i="13"/>
  <c r="M11" i="13" s="1"/>
  <c r="M48" i="13" s="1"/>
  <c r="L45" i="8" l="1"/>
  <c r="H45" i="8"/>
  <c r="G45" i="8"/>
  <c r="L44" i="8"/>
  <c r="L42" i="8"/>
  <c r="L48" i="8"/>
  <c r="K4" i="8"/>
  <c r="J4" i="8"/>
  <c r="I4" i="8"/>
  <c r="K42" i="8"/>
  <c r="J42" i="8"/>
  <c r="I42" i="8"/>
  <c r="L4" i="8" l="1"/>
  <c r="K48" i="8" l="1"/>
  <c r="H48" i="8"/>
  <c r="G48" i="8"/>
  <c r="F48" i="8"/>
  <c r="H42" i="8"/>
  <c r="K45" i="8"/>
  <c r="J45" i="8"/>
  <c r="I45" i="8"/>
  <c r="F45" i="8"/>
  <c r="K35" i="8"/>
  <c r="J35" i="8"/>
  <c r="I35" i="8"/>
  <c r="H35" i="8"/>
  <c r="G35" i="8"/>
  <c r="F35" i="8"/>
  <c r="L34" i="8"/>
  <c r="L32" i="8"/>
  <c r="L27" i="8"/>
  <c r="L25" i="8"/>
  <c r="G28" i="8"/>
  <c r="H28" i="8"/>
  <c r="I28" i="8"/>
  <c r="J28" i="8"/>
  <c r="K28" i="8"/>
  <c r="F28" i="8"/>
  <c r="L17" i="8"/>
  <c r="L15" i="8"/>
  <c r="K18" i="8"/>
  <c r="J18" i="8"/>
  <c r="I18" i="8"/>
  <c r="H18" i="8"/>
  <c r="G18" i="8"/>
  <c r="F18" i="8"/>
  <c r="K11" i="8"/>
  <c r="J11" i="8"/>
  <c r="I11" i="8"/>
  <c r="H11" i="8"/>
  <c r="G11" i="8"/>
  <c r="F11" i="8"/>
  <c r="L10" i="8"/>
  <c r="L8" i="8"/>
  <c r="L6" i="8"/>
  <c r="L43" i="8"/>
  <c r="L14" i="8"/>
  <c r="L7" i="8"/>
  <c r="J48" i="8" l="1"/>
  <c r="I48" i="8"/>
  <c r="L11" i="8"/>
  <c r="L28" i="8"/>
  <c r="L18" i="8"/>
  <c r="L35" i="8"/>
  <c r="N12" i="12" l="1"/>
  <c r="H12" i="12"/>
  <c r="G12" i="12"/>
  <c r="N11" i="12" l="1"/>
  <c r="S11" i="6" l="1"/>
  <c r="S9" i="6" l="1"/>
  <c r="S12" i="6" l="1"/>
  <c r="S10" i="6"/>
  <c r="G29" i="12" l="1"/>
  <c r="G22" i="12"/>
  <c r="G28" i="12" l="1"/>
  <c r="G27" i="12"/>
  <c r="G26" i="12"/>
  <c r="G25" i="12"/>
  <c r="G21" i="12"/>
  <c r="G20" i="12"/>
  <c r="S4" i="6"/>
  <c r="R12" i="6" l="1"/>
  <c r="G10" i="12" l="1"/>
  <c r="G9" i="12"/>
  <c r="F4" i="12" l="1"/>
  <c r="H10" i="12" l="1"/>
  <c r="H9" i="12"/>
  <c r="E7" i="12" l="1"/>
  <c r="E4" i="12"/>
  <c r="G4" i="12" s="1"/>
  <c r="F7" i="12"/>
  <c r="H4" i="12"/>
  <c r="N10" i="12"/>
  <c r="N9" i="12"/>
  <c r="N8" i="12"/>
  <c r="N7" i="12"/>
  <c r="N5" i="12"/>
  <c r="N4" i="12"/>
  <c r="G7" i="12" l="1"/>
  <c r="H7" i="12"/>
  <c r="N4" i="11"/>
  <c r="X4" i="11"/>
  <c r="N5" i="11"/>
  <c r="X5" i="11"/>
  <c r="N6" i="11"/>
  <c r="X6" i="11"/>
  <c r="N7" i="11"/>
  <c r="N8" i="11"/>
  <c r="X8" i="11"/>
  <c r="N9" i="11"/>
  <c r="X9" i="11"/>
  <c r="N10" i="11"/>
  <c r="X10" i="11"/>
  <c r="N11" i="11"/>
  <c r="X11" i="11"/>
  <c r="N12" i="11"/>
  <c r="X12" i="11"/>
  <c r="N13" i="11"/>
  <c r="X13" i="11"/>
  <c r="N14" i="11"/>
  <c r="X14" i="11"/>
  <c r="N15" i="11"/>
  <c r="X15" i="11"/>
  <c r="N16" i="11"/>
  <c r="X16" i="11"/>
  <c r="N17" i="11"/>
  <c r="X17" i="11"/>
  <c r="AA11" i="11"/>
  <c r="S5" i="6" l="1"/>
  <c r="Q4" i="6"/>
  <c r="P4" i="6"/>
  <c r="S13" i="6"/>
  <c r="T12" i="6"/>
  <c r="Z17" i="10" l="1"/>
  <c r="P17" i="10"/>
  <c r="Z16" i="10"/>
  <c r="P16" i="10"/>
  <c r="Z15" i="10"/>
  <c r="P15" i="10"/>
  <c r="Z14" i="10"/>
  <c r="P14" i="10"/>
  <c r="Z13" i="10"/>
  <c r="P13" i="10"/>
  <c r="Z12" i="10"/>
  <c r="P12" i="10"/>
  <c r="Z11" i="10"/>
  <c r="Z10" i="10"/>
  <c r="P10" i="10"/>
  <c r="Z9" i="10"/>
  <c r="P9" i="10"/>
  <c r="Z8" i="10"/>
  <c r="P8" i="10"/>
  <c r="P7" i="10"/>
  <c r="Z6" i="10"/>
  <c r="P6" i="10"/>
  <c r="Z5" i="10"/>
  <c r="P5" i="10"/>
  <c r="Z4" i="10"/>
  <c r="P4" i="10"/>
  <c r="O4" i="10"/>
  <c r="T10" i="6"/>
  <c r="T7" i="6"/>
  <c r="T8" i="6"/>
  <c r="T15" i="6" l="1"/>
  <c r="T16" i="6"/>
  <c r="T17" i="6"/>
  <c r="T18" i="6"/>
  <c r="AD17" i="6" l="1"/>
  <c r="AD5" i="6"/>
  <c r="AD7" i="6"/>
  <c r="AD9" i="6"/>
  <c r="AD10" i="6"/>
  <c r="AD11" i="6"/>
  <c r="AD12" i="6"/>
  <c r="AD13" i="6"/>
  <c r="AD14" i="6"/>
  <c r="AD15" i="6"/>
  <c r="AD16" i="6"/>
  <c r="AD18" i="6"/>
  <c r="AD4" i="6"/>
  <c r="T14" i="6"/>
  <c r="T13" i="6"/>
  <c r="T11" i="6"/>
  <c r="T9" i="6"/>
  <c r="T5" i="6"/>
  <c r="T4" i="6" l="1"/>
  <c r="L13" i="9"/>
  <c r="L12" i="9"/>
  <c r="L8" i="9"/>
  <c r="L7" i="9"/>
  <c r="L4" i="9"/>
  <c r="L3" i="9"/>
  <c r="N12" i="5"/>
  <c r="P12" i="5"/>
  <c r="Q12" i="5"/>
  <c r="R12" i="5"/>
  <c r="M12" i="5"/>
  <c r="N15" i="5"/>
  <c r="O15" i="5"/>
  <c r="P15" i="5"/>
  <c r="Q15" i="5"/>
  <c r="R15" i="5"/>
  <c r="M15" i="5"/>
  <c r="M6" i="5"/>
  <c r="O6" i="5"/>
  <c r="P6" i="5"/>
  <c r="Q6" i="5"/>
  <c r="R6" i="5"/>
  <c r="N6" i="5"/>
  <c r="S5" i="5"/>
  <c r="S6" i="5"/>
  <c r="S8" i="5"/>
  <c r="S9" i="5"/>
  <c r="S10" i="5"/>
  <c r="S11" i="5"/>
  <c r="S13" i="5"/>
  <c r="S15" i="5"/>
  <c r="S14" i="5"/>
  <c r="S17" i="5"/>
  <c r="S18" i="5"/>
  <c r="S19" i="5"/>
  <c r="S20" i="5"/>
  <c r="S4" i="5"/>
  <c r="S12" i="5"/>
  <c r="F27" i="4"/>
  <c r="F31" i="4"/>
  <c r="F12" i="4"/>
  <c r="F24" i="4"/>
  <c r="F26" i="4"/>
  <c r="F28" i="4"/>
  <c r="F29" i="4"/>
</calcChain>
</file>

<file path=xl/comments1.xml><?xml version="1.0" encoding="utf-8"?>
<comments xmlns="http://schemas.openxmlformats.org/spreadsheetml/2006/main">
  <authors>
    <author>Armando Rafael Armenta Daza</author>
  </authors>
  <commentList>
    <comment ref="F12" authorId="0" shapeId="0">
      <text>
        <r>
          <rPr>
            <b/>
            <sz val="9"/>
            <color indexed="81"/>
            <rFont val="Tahoma"/>
            <family val="2"/>
          </rPr>
          <t xml:space="preserve">Los 532 corresponde a contratos no vencidos en Junio y los 321 los que se vencen en junio.
</t>
        </r>
        <r>
          <rPr>
            <sz val="9"/>
            <color indexed="81"/>
            <rFont val="Tahoma"/>
            <family val="2"/>
          </rPr>
          <t xml:space="preserve">
</t>
        </r>
      </text>
    </comment>
  </commentList>
</comments>
</file>

<file path=xl/comments2.xml><?xml version="1.0" encoding="utf-8"?>
<comments xmlns="http://schemas.openxmlformats.org/spreadsheetml/2006/main">
  <authors>
    <author>Manuel Andres Vivas Gonzalez</author>
  </authors>
  <commentList>
    <comment ref="S4" authorId="0" shapeId="0">
      <text>
        <r>
          <rPr>
            <b/>
            <sz val="9"/>
            <color indexed="81"/>
            <rFont val="Tahoma"/>
            <family val="2"/>
          </rPr>
          <t>Manuel Andres Vivas Gonzalez:</t>
        </r>
        <r>
          <rPr>
            <sz val="9"/>
            <color indexed="81"/>
            <rFont val="Tahoma"/>
            <family val="2"/>
          </rPr>
          <t xml:space="preserve">
</t>
        </r>
        <r>
          <rPr>
            <sz val="12"/>
            <color indexed="81"/>
            <rFont val="Tahoma"/>
            <family val="2"/>
          </rPr>
          <t>Son nuevos vendedores que han sido reubicados en REDEP Y/O Puntos Comerciales del IPES.</t>
        </r>
      </text>
    </comment>
    <comment ref="S5" authorId="0" shapeId="0">
      <text>
        <r>
          <rPr>
            <b/>
            <sz val="9"/>
            <color indexed="81"/>
            <rFont val="Tahoma"/>
            <family val="2"/>
          </rPr>
          <t>Manuel Andres Vivas Gonzalez:</t>
        </r>
        <r>
          <rPr>
            <sz val="9"/>
            <color indexed="81"/>
            <rFont val="Tahoma"/>
            <family val="2"/>
          </rPr>
          <t xml:space="preserve">
</t>
        </r>
        <r>
          <rPr>
            <sz val="12"/>
            <color indexed="81"/>
            <rFont val="Tahoma"/>
            <family val="2"/>
          </rPr>
          <t>Son nuevos vendedores que han sido reubicados en ferias institucionales.</t>
        </r>
      </text>
    </comment>
    <comment ref="S7" authorId="0" shapeId="0">
      <text>
        <r>
          <rPr>
            <b/>
            <sz val="9"/>
            <color indexed="81"/>
            <rFont val="Tahoma"/>
            <family val="2"/>
          </rPr>
          <t xml:space="preserve">Manuel Andres Vivas Gonzalez:
</t>
        </r>
        <r>
          <rPr>
            <sz val="11"/>
            <color indexed="81"/>
            <rFont val="Tahoma"/>
            <family val="2"/>
          </rPr>
          <t>Esta en construcción el Plan de Acción para el fortalecimiento.
Esta meta debe ir alineado con el Plan Estratégico.</t>
        </r>
        <r>
          <rPr>
            <sz val="9"/>
            <color indexed="81"/>
            <rFont val="Tahoma"/>
            <family val="2"/>
          </rPr>
          <t xml:space="preserve">
</t>
        </r>
      </text>
    </comment>
    <comment ref="S9" authorId="0" shapeId="0">
      <text>
        <r>
          <rPr>
            <b/>
            <sz val="9"/>
            <color indexed="81"/>
            <rFont val="Tahoma"/>
            <family val="2"/>
          </rPr>
          <t>Manuel Andres Vivas Gonzalez:</t>
        </r>
        <r>
          <rPr>
            <sz val="9"/>
            <color indexed="81"/>
            <rFont val="Tahoma"/>
            <family val="2"/>
          </rPr>
          <t xml:space="preserve">
</t>
        </r>
        <r>
          <rPr>
            <sz val="12"/>
            <color indexed="81"/>
            <rFont val="Tahoma"/>
            <family val="2"/>
          </rPr>
          <t>Son nuevos vendedores que han sido reubicados en REDEP Y/O Puntos Comerciales del IPES.</t>
        </r>
      </text>
    </comment>
    <comment ref="S10" authorId="0" shapeId="0">
      <text>
        <r>
          <rPr>
            <b/>
            <sz val="9"/>
            <color indexed="81"/>
            <rFont val="Tahoma"/>
            <family val="2"/>
          </rPr>
          <t>Manuel Andres Vivas Gonzalez:</t>
        </r>
        <r>
          <rPr>
            <sz val="9"/>
            <color indexed="81"/>
            <rFont val="Tahoma"/>
            <family val="2"/>
          </rPr>
          <t xml:space="preserve">
</t>
        </r>
        <r>
          <rPr>
            <sz val="11"/>
            <color indexed="81"/>
            <rFont val="Tahoma"/>
            <family val="2"/>
          </rPr>
          <t>51 personas se encuentran en proceso de formación "Ruta de Emprendimiento", con SENA, depende de Convenio que se realice para el reporte de metas Bogotá Mejor para Todos.</t>
        </r>
        <r>
          <rPr>
            <sz val="9"/>
            <color indexed="81"/>
            <rFont val="Tahoma"/>
            <family val="2"/>
          </rPr>
          <t xml:space="preserve">
</t>
        </r>
        <r>
          <rPr>
            <sz val="14"/>
            <color indexed="81"/>
            <rFont val="Tahoma"/>
            <family val="2"/>
          </rPr>
          <t>Meta de Gestión:</t>
        </r>
        <r>
          <rPr>
            <sz val="9"/>
            <color indexed="81"/>
            <rFont val="Tahoma"/>
            <family val="2"/>
          </rPr>
          <t xml:space="preserve">
</t>
        </r>
        <r>
          <rPr>
            <sz val="11"/>
            <color indexed="81"/>
            <rFont val="Tahoma"/>
            <family val="2"/>
          </rPr>
          <t>16 recolocaciones fortalecimiento (Bogotá Humana)</t>
        </r>
        <r>
          <rPr>
            <sz val="9"/>
            <color indexed="81"/>
            <rFont val="Tahoma"/>
            <family val="2"/>
          </rPr>
          <t xml:space="preserve">
</t>
        </r>
        <r>
          <rPr>
            <sz val="11"/>
            <color indexed="81"/>
            <rFont val="Tahoma"/>
            <family val="2"/>
          </rPr>
          <t>Cinco (5) restaurantes Fortalecidos festival de verano
Un (1)  restaurante</t>
        </r>
      </text>
    </comment>
    <comment ref="S12" authorId="0" shapeId="0">
      <text>
        <r>
          <rPr>
            <b/>
            <sz val="9"/>
            <color indexed="81"/>
            <rFont val="Tahoma"/>
            <family val="2"/>
          </rPr>
          <t>Manuel Andres Vivas Gonzalez:</t>
        </r>
        <r>
          <rPr>
            <sz val="9"/>
            <color indexed="81"/>
            <rFont val="Tahoma"/>
            <family val="2"/>
          </rPr>
          <t xml:space="preserve">
</t>
        </r>
        <r>
          <rPr>
            <sz val="11"/>
            <color indexed="81"/>
            <rFont val="Tahoma"/>
            <family val="2"/>
          </rPr>
          <t xml:space="preserve">Las metas deben reportarse con el presupuesto de Bogotá Mejor para Todos.
</t>
        </r>
        <r>
          <rPr>
            <b/>
            <sz val="12"/>
            <color indexed="81"/>
            <rFont val="Tahoma"/>
            <family val="2"/>
          </rPr>
          <t xml:space="preserve">Metas de gestión: </t>
        </r>
        <r>
          <rPr>
            <sz val="11"/>
            <color indexed="81"/>
            <rFont val="Tahoma"/>
            <family val="2"/>
          </rPr>
          <t xml:space="preserve">
Junio: 294 formados con el SENA, Camara de Comercio
Julio: 175 formados SENA, Vive digital.
Agosto: 131 SENA, Vive digital</t>
        </r>
      </text>
    </comment>
    <comment ref="S13" authorId="0" shapeId="0">
      <text>
        <r>
          <rPr>
            <b/>
            <sz val="9"/>
            <color indexed="81"/>
            <rFont val="Tahoma"/>
            <family val="2"/>
          </rPr>
          <t>Manuel Andres Vivas Gonzalez:</t>
        </r>
        <r>
          <rPr>
            <sz val="9"/>
            <color indexed="81"/>
            <rFont val="Tahoma"/>
            <family val="2"/>
          </rPr>
          <t xml:space="preserve">
</t>
        </r>
        <r>
          <rPr>
            <sz val="12"/>
            <color indexed="81"/>
            <rFont val="Tahoma"/>
            <family val="2"/>
          </rPr>
          <t xml:space="preserve">Las metas deben reportarse con los recursos del Plan Bogotá Mejor para Todos.
</t>
        </r>
        <r>
          <rPr>
            <b/>
            <sz val="12"/>
            <color indexed="81"/>
            <rFont val="Tahoma"/>
            <family val="2"/>
          </rPr>
          <t xml:space="preserve">Las metas de gestión son: </t>
        </r>
        <r>
          <rPr>
            <sz val="12"/>
            <color indexed="81"/>
            <rFont val="Tahoma"/>
            <family val="2"/>
          </rPr>
          <t xml:space="preserve">
Agosto: 10 Personas contratadas por la empresa recaudos Bogotá.</t>
        </r>
        <r>
          <rPr>
            <sz val="9"/>
            <color indexed="81"/>
            <rFont val="Tahoma"/>
            <family val="2"/>
          </rPr>
          <t xml:space="preserve">
</t>
        </r>
      </text>
    </comment>
    <comment ref="S15" authorId="0" shapeId="0">
      <text>
        <r>
          <rPr>
            <b/>
            <sz val="9"/>
            <color indexed="81"/>
            <rFont val="Tahoma"/>
            <family val="2"/>
          </rPr>
          <t>Manuel Andres Vivas Gonzalez:</t>
        </r>
        <r>
          <rPr>
            <sz val="9"/>
            <color indexed="81"/>
            <rFont val="Tahoma"/>
            <family val="2"/>
          </rPr>
          <t xml:space="preserve">
</t>
        </r>
        <r>
          <rPr>
            <sz val="12"/>
            <color indexed="81"/>
            <rFont val="Tahoma"/>
            <family val="2"/>
          </rPr>
          <t>Las plazas que se fortalecen estan sujetas a Convenio SDDE y Propais. Plaza Veinte de Julio y de Fontibón.</t>
        </r>
      </text>
    </comment>
    <comment ref="S16" authorId="0" shapeId="0">
      <text>
        <r>
          <rPr>
            <b/>
            <sz val="9"/>
            <color indexed="81"/>
            <rFont val="Tahoma"/>
            <family val="2"/>
          </rPr>
          <t>Manuel Andres Vivas Gonzalez:</t>
        </r>
        <r>
          <rPr>
            <sz val="9"/>
            <color indexed="81"/>
            <rFont val="Tahoma"/>
            <family val="2"/>
          </rPr>
          <t xml:space="preserve">
</t>
        </r>
        <r>
          <rPr>
            <sz val="12"/>
            <color indexed="81"/>
            <rFont val="Tahoma"/>
            <family val="2"/>
          </rPr>
          <t>Revisión de la documentación de los procesos del SIG
Se tiene avance en la construcción y/o proceso de aprobación de los siguientes documentos o instrumentos del SIG</t>
        </r>
      </text>
    </comment>
    <comment ref="S18" authorId="0" shapeId="0">
      <text>
        <r>
          <rPr>
            <b/>
            <sz val="9"/>
            <color indexed="81"/>
            <rFont val="Tahoma"/>
            <family val="2"/>
          </rPr>
          <t>Manuel Andres Vivas Gonzalez:</t>
        </r>
        <r>
          <rPr>
            <sz val="9"/>
            <color indexed="81"/>
            <rFont val="Tahoma"/>
            <family val="2"/>
          </rPr>
          <t xml:space="preserve">
</t>
        </r>
        <r>
          <rPr>
            <sz val="11"/>
            <color indexed="81"/>
            <rFont val="Tahoma"/>
            <family val="2"/>
          </rPr>
          <t>Se encuentra en Programación del plan de trabajo con la Veeduria, y revisión de documentos de antecedentes, se tenia previsto para el mes de octubre y se reprograma para noviembre.
Nota: El ultimo mes y medio se ha venido trabajando de acuerdo a instrucción de la Dirección en el levantamiento de estudio de cargas laborales para la planta temporal.</t>
        </r>
      </text>
    </comment>
  </commentList>
</comments>
</file>

<file path=xl/comments3.xml><?xml version="1.0" encoding="utf-8"?>
<comments xmlns="http://schemas.openxmlformats.org/spreadsheetml/2006/main">
  <authors>
    <author>Manuel Andres Vivas Gonzalez</author>
  </authors>
  <commentList>
    <comment ref="O4" authorId="0" shapeId="0">
      <text>
        <r>
          <rPr>
            <b/>
            <sz val="9"/>
            <color indexed="81"/>
            <rFont val="Tahoma"/>
            <family val="2"/>
          </rPr>
          <t>Manuel Andres Vivas Gonzalez:</t>
        </r>
        <r>
          <rPr>
            <sz val="9"/>
            <color indexed="81"/>
            <rFont val="Tahoma"/>
            <family val="2"/>
          </rPr>
          <t xml:space="preserve">
</t>
        </r>
        <r>
          <rPr>
            <sz val="12"/>
            <color indexed="81"/>
            <rFont val="Tahoma"/>
            <family val="2"/>
          </rPr>
          <t>Son nuevos vendedores que han sido reubicados en REDEP Y/O Puntos Comerciales del IPES.</t>
        </r>
      </text>
    </comment>
    <comment ref="O5" authorId="0" shapeId="0">
      <text>
        <r>
          <rPr>
            <b/>
            <sz val="9"/>
            <color indexed="81"/>
            <rFont val="Tahoma"/>
            <family val="2"/>
          </rPr>
          <t>Manuel Andres Vivas Gonzalez:</t>
        </r>
        <r>
          <rPr>
            <sz val="9"/>
            <color indexed="81"/>
            <rFont val="Tahoma"/>
            <family val="2"/>
          </rPr>
          <t xml:space="preserve">
</t>
        </r>
        <r>
          <rPr>
            <sz val="12"/>
            <color indexed="81"/>
            <rFont val="Tahoma"/>
            <family val="2"/>
          </rPr>
          <t>Son nuevos vendedores que han sido reubicados en ferias institucionales.</t>
        </r>
      </text>
    </comment>
    <comment ref="O6" authorId="0" shapeId="0">
      <text>
        <r>
          <rPr>
            <b/>
            <sz val="9"/>
            <color indexed="81"/>
            <rFont val="Tahoma"/>
            <family val="2"/>
          </rPr>
          <t xml:space="preserve">Manuel Andres Vivas Gonzalez:
</t>
        </r>
        <r>
          <rPr>
            <sz val="11"/>
            <color indexed="81"/>
            <rFont val="Tahoma"/>
            <family val="2"/>
          </rPr>
          <t>Esta en construcción el Plan de Acción para el fortalecimiento.
Esta meta debe ir alineado con el Plan Estratégico.</t>
        </r>
        <r>
          <rPr>
            <sz val="9"/>
            <color indexed="81"/>
            <rFont val="Tahoma"/>
            <family val="2"/>
          </rPr>
          <t xml:space="preserve">
</t>
        </r>
      </text>
    </comment>
    <comment ref="O9" authorId="0" shapeId="0">
      <text>
        <r>
          <rPr>
            <b/>
            <sz val="9"/>
            <color indexed="81"/>
            <rFont val="Tahoma"/>
            <family val="2"/>
          </rPr>
          <t>Manuel Andres Vivas Gonzalez:</t>
        </r>
        <r>
          <rPr>
            <sz val="9"/>
            <color indexed="81"/>
            <rFont val="Tahoma"/>
            <family val="2"/>
          </rPr>
          <t xml:space="preserve">
</t>
        </r>
        <r>
          <rPr>
            <sz val="11"/>
            <color indexed="81"/>
            <rFont val="Tahoma"/>
            <family val="2"/>
          </rPr>
          <t>51 personas se encuentran en proceso de formación "Ruta de Emprendimiento", con SENA, depende de Convenio que se realice para el reporte de metas Bogotá Mejor para Todos.</t>
        </r>
        <r>
          <rPr>
            <sz val="9"/>
            <color indexed="81"/>
            <rFont val="Tahoma"/>
            <family val="2"/>
          </rPr>
          <t xml:space="preserve">
</t>
        </r>
        <r>
          <rPr>
            <sz val="14"/>
            <color indexed="81"/>
            <rFont val="Tahoma"/>
            <family val="2"/>
          </rPr>
          <t>Meta de Gestión:</t>
        </r>
        <r>
          <rPr>
            <sz val="9"/>
            <color indexed="81"/>
            <rFont val="Tahoma"/>
            <family val="2"/>
          </rPr>
          <t xml:space="preserve">
</t>
        </r>
        <r>
          <rPr>
            <sz val="11"/>
            <color indexed="81"/>
            <rFont val="Tahoma"/>
            <family val="2"/>
          </rPr>
          <t>16 recolocaciones fortalecimiento (Bogotá Humana)</t>
        </r>
        <r>
          <rPr>
            <sz val="9"/>
            <color indexed="81"/>
            <rFont val="Tahoma"/>
            <family val="2"/>
          </rPr>
          <t xml:space="preserve">
</t>
        </r>
        <r>
          <rPr>
            <sz val="11"/>
            <color indexed="81"/>
            <rFont val="Tahoma"/>
            <family val="2"/>
          </rPr>
          <t>Cinco (5) restaurantes Fortalecidos festival de verano
Un (1)  restaurante</t>
        </r>
      </text>
    </comment>
    <comment ref="O11" authorId="0" shapeId="0">
      <text>
        <r>
          <rPr>
            <b/>
            <sz val="9"/>
            <color indexed="81"/>
            <rFont val="Tahoma"/>
            <family val="2"/>
          </rPr>
          <t>Manuel Andres Vivas Gonzalez:</t>
        </r>
        <r>
          <rPr>
            <sz val="9"/>
            <color indexed="81"/>
            <rFont val="Tahoma"/>
            <family val="2"/>
          </rPr>
          <t xml:space="preserve">
</t>
        </r>
        <r>
          <rPr>
            <sz val="11"/>
            <color indexed="81"/>
            <rFont val="Tahoma"/>
            <family val="2"/>
          </rPr>
          <t xml:space="preserve">Las metas deben reportarse con el presupuesto de Bogotá Mejor para Todos.
</t>
        </r>
        <r>
          <rPr>
            <b/>
            <sz val="12"/>
            <color indexed="81"/>
            <rFont val="Tahoma"/>
            <family val="2"/>
          </rPr>
          <t xml:space="preserve">Metas de gestión: </t>
        </r>
        <r>
          <rPr>
            <sz val="11"/>
            <color indexed="81"/>
            <rFont val="Tahoma"/>
            <family val="2"/>
          </rPr>
          <t xml:space="preserve">
Junio: 294 formados con el SENA, Camara de Comercio
Julio: 175 formados SENA, Vive digital.
Agosto: 131 SENA, Vive digital</t>
        </r>
      </text>
    </comment>
    <comment ref="O12" authorId="0" shapeId="0">
      <text>
        <r>
          <rPr>
            <b/>
            <sz val="9"/>
            <color indexed="81"/>
            <rFont val="Tahoma"/>
            <family val="2"/>
          </rPr>
          <t>Manuel Andres Vivas Gonzalez:</t>
        </r>
        <r>
          <rPr>
            <sz val="9"/>
            <color indexed="81"/>
            <rFont val="Tahoma"/>
            <family val="2"/>
          </rPr>
          <t xml:space="preserve">
</t>
        </r>
        <r>
          <rPr>
            <sz val="12"/>
            <color indexed="81"/>
            <rFont val="Tahoma"/>
            <family val="2"/>
          </rPr>
          <t>Las metas deben reportarse con los recursos del Plan Bogotá Mejor para Todos.
Las metas de gestión son: 
Agosto: 10 Personas contratadas por la empresa recaudos Bogotá.</t>
        </r>
        <r>
          <rPr>
            <sz val="9"/>
            <color indexed="81"/>
            <rFont val="Tahoma"/>
            <family val="2"/>
          </rPr>
          <t xml:space="preserve">
</t>
        </r>
      </text>
    </comment>
    <comment ref="O14" authorId="0" shapeId="0">
      <text>
        <r>
          <rPr>
            <b/>
            <sz val="9"/>
            <color indexed="81"/>
            <rFont val="Tahoma"/>
            <family val="2"/>
          </rPr>
          <t>Manuel Andres Vivas Gonzalez:</t>
        </r>
        <r>
          <rPr>
            <sz val="9"/>
            <color indexed="81"/>
            <rFont val="Tahoma"/>
            <family val="2"/>
          </rPr>
          <t xml:space="preserve">
</t>
        </r>
        <r>
          <rPr>
            <sz val="12"/>
            <color indexed="81"/>
            <rFont val="Tahoma"/>
            <family val="2"/>
          </rPr>
          <t>Las plazas que se fortalecen estan sujetas a Convenio SDDE y Propais. Plaza Veinte de Julio y de Fontibón.</t>
        </r>
      </text>
    </comment>
    <comment ref="O15" authorId="0" shapeId="0">
      <text>
        <r>
          <rPr>
            <b/>
            <sz val="9"/>
            <color indexed="81"/>
            <rFont val="Tahoma"/>
            <family val="2"/>
          </rPr>
          <t>Manuel Andres Vivas Gonzalez:</t>
        </r>
        <r>
          <rPr>
            <sz val="9"/>
            <color indexed="81"/>
            <rFont val="Tahoma"/>
            <family val="2"/>
          </rPr>
          <t xml:space="preserve">
</t>
        </r>
        <r>
          <rPr>
            <sz val="12"/>
            <color indexed="81"/>
            <rFont val="Tahoma"/>
            <family val="2"/>
          </rPr>
          <t>Revisión de la documentación de los procesos del SIG
Se tiene avance en la construcción y/o proceso de aprobación de los siguientes documentos o instrumentos del SIG</t>
        </r>
      </text>
    </comment>
    <comment ref="O17" authorId="0" shapeId="0">
      <text>
        <r>
          <rPr>
            <b/>
            <sz val="9"/>
            <color indexed="81"/>
            <rFont val="Tahoma"/>
            <family val="2"/>
          </rPr>
          <t>Manuel Andres Vivas Gonzalez:</t>
        </r>
        <r>
          <rPr>
            <sz val="9"/>
            <color indexed="81"/>
            <rFont val="Tahoma"/>
            <family val="2"/>
          </rPr>
          <t xml:space="preserve">
</t>
        </r>
        <r>
          <rPr>
            <sz val="11"/>
            <color indexed="81"/>
            <rFont val="Tahoma"/>
            <family val="2"/>
          </rPr>
          <t>Se encuentra en Programación del plan de trabajo con la Veeduria, y revisión de documentos de antecedentes, se tenia previsto para el mes de octubre y se reprograma para noviembre.
Nota: El ultimo mes y medio se ha venido trabajando de acuerdo a instrucción de la Dirección en el levantamiento de estudio de cargas laborales para la planta temporal.</t>
        </r>
      </text>
    </comment>
  </commentList>
</comments>
</file>

<file path=xl/comments4.xml><?xml version="1.0" encoding="utf-8"?>
<comments xmlns="http://schemas.openxmlformats.org/spreadsheetml/2006/main">
  <authors>
    <author>Manuel Andres Vivas Gonzalez</author>
  </authors>
  <commentList>
    <comment ref="M4" authorId="0" shapeId="0">
      <text>
        <r>
          <rPr>
            <b/>
            <sz val="9"/>
            <color indexed="81"/>
            <rFont val="Tahoma"/>
            <family val="2"/>
          </rPr>
          <t>Manuel Andres Vivas Gonzalez:</t>
        </r>
        <r>
          <rPr>
            <sz val="9"/>
            <color indexed="81"/>
            <rFont val="Tahoma"/>
            <family val="2"/>
          </rPr>
          <t xml:space="preserve">
</t>
        </r>
        <r>
          <rPr>
            <sz val="12"/>
            <color indexed="81"/>
            <rFont val="Tahoma"/>
            <family val="2"/>
          </rPr>
          <t>Son nuevos vendedores que han sido reubicados en REDEP Y/O Puntos Comerciales del IPES.</t>
        </r>
      </text>
    </comment>
    <comment ref="M5" authorId="0" shapeId="0">
      <text>
        <r>
          <rPr>
            <b/>
            <sz val="9"/>
            <color indexed="81"/>
            <rFont val="Tahoma"/>
            <family val="2"/>
          </rPr>
          <t>Manuel Andres Vivas Gonzalez:</t>
        </r>
        <r>
          <rPr>
            <sz val="9"/>
            <color indexed="81"/>
            <rFont val="Tahoma"/>
            <family val="2"/>
          </rPr>
          <t xml:space="preserve">
</t>
        </r>
        <r>
          <rPr>
            <sz val="12"/>
            <color indexed="81"/>
            <rFont val="Tahoma"/>
            <family val="2"/>
          </rPr>
          <t>Son nuevos vendedores que han sido reubicados en ferias institucionales.</t>
        </r>
      </text>
    </comment>
    <comment ref="M6" authorId="0" shapeId="0">
      <text>
        <r>
          <rPr>
            <b/>
            <sz val="9"/>
            <color indexed="81"/>
            <rFont val="Tahoma"/>
            <family val="2"/>
          </rPr>
          <t xml:space="preserve">Manuel Andres Vivas Gonzalez:
</t>
        </r>
        <r>
          <rPr>
            <sz val="11"/>
            <color indexed="81"/>
            <rFont val="Tahoma"/>
            <family val="2"/>
          </rPr>
          <t>Esta en construcción el Plan de Acción para el fortalecimiento.
Esta meta debe ir alineado con el Plan Estratégico.</t>
        </r>
        <r>
          <rPr>
            <sz val="9"/>
            <color indexed="81"/>
            <rFont val="Tahoma"/>
            <family val="2"/>
          </rPr>
          <t xml:space="preserve">
</t>
        </r>
      </text>
    </comment>
    <comment ref="M9" authorId="0" shapeId="0">
      <text>
        <r>
          <rPr>
            <b/>
            <sz val="9"/>
            <color indexed="81"/>
            <rFont val="Tahoma"/>
            <family val="2"/>
          </rPr>
          <t>Manuel Andres Vivas Gonzalez:</t>
        </r>
        <r>
          <rPr>
            <sz val="9"/>
            <color indexed="81"/>
            <rFont val="Tahoma"/>
            <family val="2"/>
          </rPr>
          <t xml:space="preserve">
</t>
        </r>
        <r>
          <rPr>
            <sz val="11"/>
            <color indexed="81"/>
            <rFont val="Tahoma"/>
            <family val="2"/>
          </rPr>
          <t>51 personas se encuentran en proceso de formación "Ruta de Emprendimiento", con SENA, depende de Convenio que se realice para el reporte de metas Bogotá Mejor para Todos.</t>
        </r>
        <r>
          <rPr>
            <sz val="9"/>
            <color indexed="81"/>
            <rFont val="Tahoma"/>
            <family val="2"/>
          </rPr>
          <t xml:space="preserve">
</t>
        </r>
        <r>
          <rPr>
            <sz val="14"/>
            <color indexed="81"/>
            <rFont val="Tahoma"/>
            <family val="2"/>
          </rPr>
          <t>Meta de Gestión:</t>
        </r>
        <r>
          <rPr>
            <sz val="9"/>
            <color indexed="81"/>
            <rFont val="Tahoma"/>
            <family val="2"/>
          </rPr>
          <t xml:space="preserve">
</t>
        </r>
        <r>
          <rPr>
            <sz val="11"/>
            <color indexed="81"/>
            <rFont val="Tahoma"/>
            <family val="2"/>
          </rPr>
          <t>16 recolocaciones fortalecimiento (Bogotá Humana)</t>
        </r>
        <r>
          <rPr>
            <sz val="9"/>
            <color indexed="81"/>
            <rFont val="Tahoma"/>
            <family val="2"/>
          </rPr>
          <t xml:space="preserve">
</t>
        </r>
        <r>
          <rPr>
            <sz val="11"/>
            <color indexed="81"/>
            <rFont val="Tahoma"/>
            <family val="2"/>
          </rPr>
          <t>Cinco (5) restaurantes Fortalecidos festival de verano
Un (1)  restaurante</t>
        </r>
      </text>
    </comment>
    <comment ref="M11" authorId="0" shapeId="0">
      <text>
        <r>
          <rPr>
            <b/>
            <sz val="9"/>
            <color indexed="81"/>
            <rFont val="Tahoma"/>
            <family val="2"/>
          </rPr>
          <t>Manuel Andres Vivas Gonzalez:</t>
        </r>
        <r>
          <rPr>
            <sz val="9"/>
            <color indexed="81"/>
            <rFont val="Tahoma"/>
            <family val="2"/>
          </rPr>
          <t xml:space="preserve">
</t>
        </r>
        <r>
          <rPr>
            <sz val="11"/>
            <color indexed="81"/>
            <rFont val="Tahoma"/>
            <family val="2"/>
          </rPr>
          <t xml:space="preserve">Las metas deben reportarse con el presupuesto de Bogotá Mejor para Todos.
</t>
        </r>
        <r>
          <rPr>
            <b/>
            <sz val="12"/>
            <color indexed="81"/>
            <rFont val="Tahoma"/>
            <family val="2"/>
          </rPr>
          <t xml:space="preserve">Metas de gestión: </t>
        </r>
        <r>
          <rPr>
            <sz val="11"/>
            <color indexed="81"/>
            <rFont val="Tahoma"/>
            <family val="2"/>
          </rPr>
          <t xml:space="preserve">
Junio: 294 formados con el SENA, Camara de Comercio
Julio: 175 formados SENA, Vive digital.
Agosto: 131 SENA, Vive digital</t>
        </r>
      </text>
    </comment>
    <comment ref="M12" authorId="0" shapeId="0">
      <text>
        <r>
          <rPr>
            <b/>
            <sz val="9"/>
            <color indexed="81"/>
            <rFont val="Tahoma"/>
            <family val="2"/>
          </rPr>
          <t>Manuel Andres Vivas Gonzalez:</t>
        </r>
        <r>
          <rPr>
            <sz val="9"/>
            <color indexed="81"/>
            <rFont val="Tahoma"/>
            <family val="2"/>
          </rPr>
          <t xml:space="preserve">
</t>
        </r>
        <r>
          <rPr>
            <sz val="12"/>
            <color indexed="81"/>
            <rFont val="Tahoma"/>
            <family val="2"/>
          </rPr>
          <t xml:space="preserve">Las metas deben reportarse con los recursos del Plan Bogotá Mejor para Todos.
</t>
        </r>
        <r>
          <rPr>
            <b/>
            <sz val="12"/>
            <color indexed="81"/>
            <rFont val="Tahoma"/>
            <family val="2"/>
          </rPr>
          <t xml:space="preserve">Las metas de gestión son: </t>
        </r>
        <r>
          <rPr>
            <sz val="12"/>
            <color indexed="81"/>
            <rFont val="Tahoma"/>
            <family val="2"/>
          </rPr>
          <t xml:space="preserve">
Agosto: 10 Personas contratadas por la empresa recaudos Bogotá.</t>
        </r>
        <r>
          <rPr>
            <sz val="9"/>
            <color indexed="81"/>
            <rFont val="Tahoma"/>
            <family val="2"/>
          </rPr>
          <t xml:space="preserve">
</t>
        </r>
      </text>
    </comment>
    <comment ref="M14" authorId="0" shapeId="0">
      <text>
        <r>
          <rPr>
            <b/>
            <sz val="9"/>
            <color indexed="81"/>
            <rFont val="Tahoma"/>
            <family val="2"/>
          </rPr>
          <t>Manuel Andres Vivas Gonzalez:</t>
        </r>
        <r>
          <rPr>
            <sz val="9"/>
            <color indexed="81"/>
            <rFont val="Tahoma"/>
            <family val="2"/>
          </rPr>
          <t xml:space="preserve">
</t>
        </r>
        <r>
          <rPr>
            <sz val="12"/>
            <color indexed="81"/>
            <rFont val="Tahoma"/>
            <family val="2"/>
          </rPr>
          <t>Las plazas que se fortalecen estan sujetas a Convenio SDDE y Propais. Plaza Veinte de Julio y de Fontibón.</t>
        </r>
      </text>
    </comment>
    <comment ref="M15" authorId="0" shapeId="0">
      <text>
        <r>
          <rPr>
            <b/>
            <sz val="9"/>
            <color indexed="81"/>
            <rFont val="Tahoma"/>
            <family val="2"/>
          </rPr>
          <t>Manuel Andres Vivas Gonzalez:</t>
        </r>
        <r>
          <rPr>
            <sz val="9"/>
            <color indexed="81"/>
            <rFont val="Tahoma"/>
            <family val="2"/>
          </rPr>
          <t xml:space="preserve">
</t>
        </r>
        <r>
          <rPr>
            <sz val="12"/>
            <color indexed="81"/>
            <rFont val="Tahoma"/>
            <family val="2"/>
          </rPr>
          <t>Revisión de la documentación de los procesos del SIG
Se tiene avance en la construcción y/o proceso de aprobación de los siguientes documentos o instrumentos del SIG</t>
        </r>
      </text>
    </comment>
    <comment ref="M17" authorId="0" shapeId="0">
      <text>
        <r>
          <rPr>
            <b/>
            <sz val="9"/>
            <color indexed="81"/>
            <rFont val="Tahoma"/>
            <family val="2"/>
          </rPr>
          <t>Manuel Andres Vivas Gonzalez:</t>
        </r>
        <r>
          <rPr>
            <sz val="9"/>
            <color indexed="81"/>
            <rFont val="Tahoma"/>
            <family val="2"/>
          </rPr>
          <t xml:space="preserve">
</t>
        </r>
        <r>
          <rPr>
            <sz val="11"/>
            <color indexed="81"/>
            <rFont val="Tahoma"/>
            <family val="2"/>
          </rPr>
          <t>Se encuentra en Programación del plan de trabajo con la Veeduria, y revisión de documentos de antecedentes, se tenia previsto para el mes de octubre y se reprograma para noviembre.
Nota: El ultimo mes y medio se ha venido trabajando de acuerdo a instrucción de la Dirección en el levantamiento de estudio de cargas laborales para la planta temporal.</t>
        </r>
      </text>
    </comment>
  </commentList>
</comments>
</file>

<file path=xl/sharedStrings.xml><?xml version="1.0" encoding="utf-8"?>
<sst xmlns="http://schemas.openxmlformats.org/spreadsheetml/2006/main" count="3544" uniqueCount="569">
  <si>
    <t>IMPORTANTE: El código utilizado es para fines del reporte. El código oficial es suministrador por la SDH.</t>
  </si>
  <si>
    <t>01</t>
  </si>
  <si>
    <t>02</t>
  </si>
  <si>
    <t>03</t>
  </si>
  <si>
    <t>04</t>
  </si>
  <si>
    <t>05</t>
  </si>
  <si>
    <t>06</t>
  </si>
  <si>
    <t>07</t>
  </si>
  <si>
    <t>Pilar / Eje transversal</t>
  </si>
  <si>
    <t>Pilar Igualdad de Calidad de Vida</t>
  </si>
  <si>
    <t>Prevención y atención de la maternidad y la paternidad tempranas</t>
  </si>
  <si>
    <t>Sector Integración social</t>
  </si>
  <si>
    <t>Secretaría Distrital de Integración Social</t>
  </si>
  <si>
    <t>Desarrollo integral desde la gestación hasta la adolescencia</t>
  </si>
  <si>
    <t>Educación inicial de calidad en el marco de la ruta de atención integral a la primera infancia</t>
  </si>
  <si>
    <t>Sector Educación</t>
  </si>
  <si>
    <t>Secretaría de Educación del Distrito</t>
  </si>
  <si>
    <t>Igualdad y autonomía para una Bogotá incluyente</t>
  </si>
  <si>
    <t>Bogotá te nutre</t>
  </si>
  <si>
    <t>Distrito Diverso</t>
  </si>
  <si>
    <t>Sector Planeación</t>
  </si>
  <si>
    <t>Secretaría Distrital de Planeación</t>
  </si>
  <si>
    <t>Envejecimiento digno, activo y feliz</t>
  </si>
  <si>
    <t>Pilar Democracia Urbana</t>
  </si>
  <si>
    <t>Infraestructura para el Desarrollo del Hábitat</t>
  </si>
  <si>
    <t>Gestión integral de residuos sólidos orientada al aprovechamiento</t>
  </si>
  <si>
    <t>Pilar Construcción de Comunidad y Cultura Ciudadana</t>
  </si>
  <si>
    <t>Seguridad y convivencia para todos</t>
  </si>
  <si>
    <t>Seguridad y convivencia para Bogotá</t>
  </si>
  <si>
    <t>Eje transversal Nuevo Ordenamiento Territorial</t>
  </si>
  <si>
    <t>Eje transversal Desarrollo Económico basado en el conocimiento</t>
  </si>
  <si>
    <t>Eje transversal Sostenibilidad ambiental basada en eficiencia energética</t>
  </si>
  <si>
    <t>Eje transversal Gobierno Legítimo, fortalecimiento local y eficiencia</t>
  </si>
  <si>
    <t>Programa</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</si>
  <si>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</si>
  <si>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</si>
  <si>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</si>
  <si>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</si>
  <si>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</si>
  <si>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</si>
  <si>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</si>
  <si>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</si>
  <si>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</si>
  <si>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</si>
  <si>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</si>
  <si>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</si>
  <si>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</si>
  <si>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</si>
  <si>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</si>
  <si>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</si>
  <si>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</si>
  <si>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</si>
  <si>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</si>
  <si>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</si>
  <si>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</si>
  <si>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</si>
  <si>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</si>
  <si>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</si>
  <si>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</si>
  <si>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</si>
  <si>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</si>
  <si>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</si>
  <si>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</si>
  <si>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</si>
  <si>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</si>
  <si>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</si>
  <si>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</si>
  <si>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</si>
  <si>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</si>
  <si>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</si>
  <si>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</si>
  <si>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</si>
  <si>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Familias protegidas y adaptadas al cambio climático</t>
  </si>
  <si>
    <t>Desarrollo integral para la felicidad y el ejercicio de la ciudadanía</t>
  </si>
  <si>
    <t>Calidad educativa para todos</t>
  </si>
  <si>
    <t>Inclusión educativa para la equidad</t>
  </si>
  <si>
    <t>Acceso con calidad a la educación superior</t>
  </si>
  <si>
    <t>Atención integral y eficiente en salud</t>
  </si>
  <si>
    <t>Modernización de la infraestructura física y tecnológica en salud</t>
  </si>
  <si>
    <t>Mejores oportunidades para el desarrollo a través de la cultura, la recreación y el deporte</t>
  </si>
  <si>
    <t>Mujeres protagonistas, activas y empoderadas en el cierre de brechas de género</t>
  </si>
  <si>
    <t>Intervenciones Integrales del Hábitat</t>
  </si>
  <si>
    <t>Recuperación, incorporación, vida urbana y control de la ilegalidad</t>
  </si>
  <si>
    <t>Integración social para una ciudad de oportunidades</t>
  </si>
  <si>
    <t>Espacio público, derecho de todos</t>
  </si>
  <si>
    <t>Mejor movilidad para todos</t>
  </si>
  <si>
    <t>Fortalecimiento del Sistema de Protección Integral a Mujeres Víctimas de violencias - SOFIA</t>
  </si>
  <si>
    <t>Justicia para todos: consolidación del sistema distrital de justicia</t>
  </si>
  <si>
    <t>Bogotá vive los derechos humanos</t>
  </si>
  <si>
    <t>Bogotá mejor para las víctimas, la paz y la reconciliación</t>
  </si>
  <si>
    <t>Equipo por la educación para el reencuentro, la reconciliación y la paz</t>
  </si>
  <si>
    <t>Cambio cultural y construcción del tejido social para la vida</t>
  </si>
  <si>
    <t>Información relevante e integral para la planeación territorial</t>
  </si>
  <si>
    <t>Proyectos urbanos integrales con visión de ciudad</t>
  </si>
  <si>
    <t>Suelo para reducir el déficit habitacional de suelo urbanizable, vivienda y soportes urbanos</t>
  </si>
  <si>
    <t>Articulación regional y planeación integral del transporte</t>
  </si>
  <si>
    <t>Financiación para el desarrollo territorial</t>
  </si>
  <si>
    <t>Fundamentar el Desarrollo Económico en la generación y uso del conocimiento para mejorar la competitividad de la Ciudad Región</t>
  </si>
  <si>
    <t>Generar alternativas de ingreso y empleo de mejor calidad</t>
  </si>
  <si>
    <t>Elevar la eficiencia de los mercados de la ciudad</t>
  </si>
  <si>
    <t>Mejorar y fortalecer el recaudo tributario de la ciudad e impulsar el uso de mecanismos de vinculación de capital privado</t>
  </si>
  <si>
    <t>Bogotá, ciudad inteligente</t>
  </si>
  <si>
    <t>Bogotá, una ciudad digital</t>
  </si>
  <si>
    <t>Consolidar el turismo como factor de desarrollo, confianza y felicidad para Bogotá Región</t>
  </si>
  <si>
    <t>Recuperación y manejo de la estructura ecológica principal</t>
  </si>
  <si>
    <t>Ambiente sano para la equidad y disfrute del ciudadano</t>
  </si>
  <si>
    <t>Gestión de la huella ambiental urbana</t>
  </si>
  <si>
    <t>Desarrollo rural sostenible</t>
  </si>
  <si>
    <t>Transparencia, gestión pública y servicio a la ciudadanía</t>
  </si>
  <si>
    <t>Modernización institucional</t>
  </si>
  <si>
    <t>Gobierno y ciudadanía digital</t>
  </si>
  <si>
    <t>Gobernanza e influencia local, regional e internacional</t>
  </si>
  <si>
    <t>Proyecto estratégico</t>
  </si>
  <si>
    <t>101</t>
  </si>
  <si>
    <t xml:space="preserve">Prevención y atención integral de la paternidad y la maternidad temprana </t>
  </si>
  <si>
    <t>102</t>
  </si>
  <si>
    <t>103</t>
  </si>
  <si>
    <t>104</t>
  </si>
  <si>
    <t>105</t>
  </si>
  <si>
    <t>106</t>
  </si>
  <si>
    <t>107</t>
  </si>
  <si>
    <t>Por una ciudad incluyente y sin barreras</t>
  </si>
  <si>
    <t>108</t>
  </si>
  <si>
    <t>Prevención y atención social integral para el abordaje del fenómeno de la habitabilidad en calle</t>
  </si>
  <si>
    <t>109</t>
  </si>
  <si>
    <t>Una ciudad para las familias</t>
  </si>
  <si>
    <t>110</t>
  </si>
  <si>
    <t>Reducción de condiciones de amenaza y vulnerabilidad de los ciudadanos</t>
  </si>
  <si>
    <t>111</t>
  </si>
  <si>
    <t>Calles Alternativas</t>
  </si>
  <si>
    <t>112</t>
  </si>
  <si>
    <t>Distrito joven</t>
  </si>
  <si>
    <t>113</t>
  </si>
  <si>
    <t>Bogotá reconoce a sus maestros, maestras y directivos docentes</t>
  </si>
  <si>
    <t>114</t>
  </si>
  <si>
    <t xml:space="preserve">Desarrollo integral de la educación media </t>
  </si>
  <si>
    <t>115</t>
  </si>
  <si>
    <t>Fortalecimiento institucional desde la gestión pedagógica</t>
  </si>
  <si>
    <t>116</t>
  </si>
  <si>
    <t>Uso del tiempo escolar y jornada única</t>
  </si>
  <si>
    <t>117</t>
  </si>
  <si>
    <t>Acceso y permanencia con enfoque local</t>
  </si>
  <si>
    <t>118</t>
  </si>
  <si>
    <t xml:space="preserve">Ambientes de aprendizaje para la vida </t>
  </si>
  <si>
    <t>119</t>
  </si>
  <si>
    <t xml:space="preserve"> Acceso con calidad a la educación superior</t>
  </si>
  <si>
    <t>120</t>
  </si>
  <si>
    <t>Atención Integral en Salud - AIS</t>
  </si>
  <si>
    <t>121</t>
  </si>
  <si>
    <t>Investigación Científica e Innovación al servicio de la salud</t>
  </si>
  <si>
    <t>122</t>
  </si>
  <si>
    <t>Redes Integradas de Servicios de Salud - RISS</t>
  </si>
  <si>
    <t>123</t>
  </si>
  <si>
    <t>Modernización de la infraestructura física y tecnológica</t>
  </si>
  <si>
    <t>124</t>
  </si>
  <si>
    <t>Formación para la transformación del ser</t>
  </si>
  <si>
    <t>125</t>
  </si>
  <si>
    <t>Plan Distrital de lectura y escritura</t>
  </si>
  <si>
    <t>126</t>
  </si>
  <si>
    <t>Política de emprendimiento e industrias culturales y creativas</t>
  </si>
  <si>
    <t>127</t>
  </si>
  <si>
    <t>Programa de estímulos</t>
  </si>
  <si>
    <t>128</t>
  </si>
  <si>
    <t>Ciudad de oportunidades para las mujeres</t>
  </si>
  <si>
    <t>129</t>
  </si>
  <si>
    <t>Mujeres protagonistas, activas y empoderadas</t>
  </si>
  <si>
    <t>130</t>
  </si>
  <si>
    <t>131</t>
  </si>
  <si>
    <t>Gestión para el servicio de alumbrado público</t>
  </si>
  <si>
    <t>132</t>
  </si>
  <si>
    <t>Gestión para los servicios funerarios distritales</t>
  </si>
  <si>
    <t>133</t>
  </si>
  <si>
    <t>Infraestructura para el desarrollo del hábitat</t>
  </si>
  <si>
    <t>134</t>
  </si>
  <si>
    <t>Intervenciones integrales del hábitat</t>
  </si>
  <si>
    <t>135</t>
  </si>
  <si>
    <t>Mejoramiento integral</t>
  </si>
  <si>
    <t>136</t>
  </si>
  <si>
    <t>137</t>
  </si>
  <si>
    <t>Espacios de integración social</t>
  </si>
  <si>
    <t>138</t>
  </si>
  <si>
    <t>Desarrollo integral y sostenible del espacio público</t>
  </si>
  <si>
    <t>139</t>
  </si>
  <si>
    <t>Gestión de infraestructura cultural y deportiva nueva, rehabilitada y recuperada</t>
  </si>
  <si>
    <t>140</t>
  </si>
  <si>
    <t>Recuperación del patrimonio material de la ciudad</t>
  </si>
  <si>
    <t>141</t>
  </si>
  <si>
    <t>Recuperación integral del patrimonio cultural, arquitectónico y urbano</t>
  </si>
  <si>
    <t>142</t>
  </si>
  <si>
    <t>Sendero panorámico de los cerros orientales</t>
  </si>
  <si>
    <t>143</t>
  </si>
  <si>
    <t>Construcción y conservación de vías y calles completas para la ciudad</t>
  </si>
  <si>
    <t>144</t>
  </si>
  <si>
    <t>Gestión y control de la demanda de transporte</t>
  </si>
  <si>
    <t>145</t>
  </si>
  <si>
    <t>Peatones y bicicletas</t>
  </si>
  <si>
    <t>146</t>
  </si>
  <si>
    <t>Seguridad y comportamientos para la movilidad</t>
  </si>
  <si>
    <t>147</t>
  </si>
  <si>
    <t>Transporte público integrado y de calidad</t>
  </si>
  <si>
    <t>148</t>
  </si>
  <si>
    <t>149</t>
  </si>
  <si>
    <t xml:space="preserve">Bogotá Mejor sin violencias contra las mujeres </t>
  </si>
  <si>
    <t>150</t>
  </si>
  <si>
    <t xml:space="preserve">Bogotá un territorio seguro y accesible  para las mujeres </t>
  </si>
  <si>
    <t>151</t>
  </si>
  <si>
    <t>Acceso a la Justicia</t>
  </si>
  <si>
    <t>152</t>
  </si>
  <si>
    <t>Promoción, protección y garantía de derechos humanos</t>
  </si>
  <si>
    <t>153</t>
  </si>
  <si>
    <t>Fortalecimiento del Sistema Distrital de Atención y Reparación Integral a Víctimas - SDARIV - como contribución al goce efectivo de derechos de las víctimas del conflicto armado residentes en Bogotá</t>
  </si>
  <si>
    <t>154</t>
  </si>
  <si>
    <t>155</t>
  </si>
  <si>
    <t>Comunicación pública mejor para todos</t>
  </si>
  <si>
    <t>156</t>
  </si>
  <si>
    <t>Cultura ciudadana para la convivencia</t>
  </si>
  <si>
    <t>157</t>
  </si>
  <si>
    <t>Intervención integral en territorios y poblaciones priorizadas a través de cultura, recreación y deporte</t>
  </si>
  <si>
    <t>158</t>
  </si>
  <si>
    <t>Valoración y apropiación social del patrimonio cultural</t>
  </si>
  <si>
    <t>159</t>
  </si>
  <si>
    <t>Actualización e integración de instrumentos de información para análisis como insumo para la creación de política pública, focalización del gasto público y seguimiento y control del desarrollo urbano y rural</t>
  </si>
  <si>
    <t>160</t>
  </si>
  <si>
    <t>Desarrollo de modelo territorial con visión integral de ciudad</t>
  </si>
  <si>
    <t>161</t>
  </si>
  <si>
    <t>Viabilización de áreas para la dotación de soportes urbanos estructurales</t>
  </si>
  <si>
    <t>162</t>
  </si>
  <si>
    <t>163</t>
  </si>
  <si>
    <t>164</t>
  </si>
  <si>
    <t>Consolidación del ecosistema de emprendimiento y mejoramiento de la productividad de las mipymes</t>
  </si>
  <si>
    <t>165</t>
  </si>
  <si>
    <t>Posicionamiento local, nacional e internacional de Bogotá</t>
  </si>
  <si>
    <t>166</t>
  </si>
  <si>
    <t>Transferencia del conocimiento y consolidación del ecosistema de innovación para el mejoramiento de la competitividad</t>
  </si>
  <si>
    <t>Fortalecimiento de alternativas para generación de ingresos de vendedores informales</t>
  </si>
  <si>
    <t>168</t>
  </si>
  <si>
    <t>Potenciar el trabajo decente en la ciudad</t>
  </si>
  <si>
    <t>169</t>
  </si>
  <si>
    <t>Mejoramiento de la eficiencia del Sistema de Abastecimiento y Seguridad Alimentaria</t>
  </si>
  <si>
    <t>170</t>
  </si>
  <si>
    <t>Mejorar y fortalecer el recaudo tributario e impulsar el uso de mecanismos de capital privado</t>
  </si>
  <si>
    <t>171</t>
  </si>
  <si>
    <t>Ciudad innovadora</t>
  </si>
  <si>
    <t>172</t>
  </si>
  <si>
    <t>Economía, gobierno y ciudad digital</t>
  </si>
  <si>
    <t>173</t>
  </si>
  <si>
    <t xml:space="preserve">Bogotá recupera sus atractivos para un mejor turismo </t>
  </si>
  <si>
    <t>174</t>
  </si>
  <si>
    <t>Fortalecimiento de la red distrital de información turística</t>
  </si>
  <si>
    <t>175</t>
  </si>
  <si>
    <t>Fortalecimiento de los productos turísticos y de la cadena de valor del turismo de Bogotá</t>
  </si>
  <si>
    <t>176</t>
  </si>
  <si>
    <t>Posicionamiento de Bogotá como destino turístico</t>
  </si>
  <si>
    <t>177</t>
  </si>
  <si>
    <t>Consolidación de la Estructura Ecológica Principal</t>
  </si>
  <si>
    <t>178</t>
  </si>
  <si>
    <t>Integración para el desarrollo rural sostenible</t>
  </si>
  <si>
    <t>179</t>
  </si>
  <si>
    <t>Ambiente sano</t>
  </si>
  <si>
    <t>180</t>
  </si>
  <si>
    <t>Recuperación y protección del río Bogotá y cerros orientales</t>
  </si>
  <si>
    <t>181</t>
  </si>
  <si>
    <t>Territorio sostenible</t>
  </si>
  <si>
    <t>182</t>
  </si>
  <si>
    <t>Generación de alternativas de desarrollo sostenible para la ruralidad bogotana</t>
  </si>
  <si>
    <t>183</t>
  </si>
  <si>
    <t>Defensa del consumidor</t>
  </si>
  <si>
    <t>184</t>
  </si>
  <si>
    <t xml:space="preserve">Fortalecimiento de la gestión educativa institucional </t>
  </si>
  <si>
    <t>185</t>
  </si>
  <si>
    <t>Fortalecimiento a la gestión pública efectiva y eficiente</t>
  </si>
  <si>
    <t>186</t>
  </si>
  <si>
    <t>Gestión pública transparente e innovadora para el fortalecimiento del control preventivo incidente y del control ciudadano eficaz</t>
  </si>
  <si>
    <t>187</t>
  </si>
  <si>
    <t>Protección a los derechos de las víctimas</t>
  </si>
  <si>
    <t>188</t>
  </si>
  <si>
    <t>Servicio a la ciudadanía para la movilidad</t>
  </si>
  <si>
    <t>189</t>
  </si>
  <si>
    <t>Modernización administrativa</t>
  </si>
  <si>
    <t>190</t>
  </si>
  <si>
    <t>Modernización física</t>
  </si>
  <si>
    <t>191</t>
  </si>
  <si>
    <t>Gerencia jurídica transversal para una Bogotá eficiente</t>
  </si>
  <si>
    <t>192</t>
  </si>
  <si>
    <t xml:space="preserve"> Fortalecimiento institucional a través del uso de TIC</t>
  </si>
  <si>
    <t>193</t>
  </si>
  <si>
    <t>Sistemas de información para una política pública eficiente</t>
  </si>
  <si>
    <t>194</t>
  </si>
  <si>
    <t>Agenciamiento político</t>
  </si>
  <si>
    <t>195</t>
  </si>
  <si>
    <t>Construcción de ciudadano en sus derechos y deberes</t>
  </si>
  <si>
    <t>196</t>
  </si>
  <si>
    <t xml:space="preserve">Fortalecimiento local, gobernabilidad, gobernanza y participación ciudadana </t>
  </si>
  <si>
    <t>197</t>
  </si>
  <si>
    <t>Gobernanza regional</t>
  </si>
  <si>
    <t>198</t>
  </si>
  <si>
    <t>Institucionalidad, gobernanza y rectoría en salud para Bogotá Distrito Capital</t>
  </si>
  <si>
    <t>199</t>
  </si>
  <si>
    <t>Lo mejor del mundo por una Bogotá para todos</t>
  </si>
  <si>
    <t>200</t>
  </si>
  <si>
    <t>Viviendo el territorio</t>
  </si>
  <si>
    <t>98</t>
  </si>
  <si>
    <t>Sector</t>
  </si>
  <si>
    <t>Entidad</t>
  </si>
  <si>
    <t>Sector Ambiente</t>
  </si>
  <si>
    <t>Sector Salud</t>
  </si>
  <si>
    <t>Sector Cultura, recreación y deporte</t>
  </si>
  <si>
    <t>Sector Mujeres</t>
  </si>
  <si>
    <t>Sector Hábitat</t>
  </si>
  <si>
    <t>Sector Gobierno</t>
  </si>
  <si>
    <t>Sector Movilidad</t>
  </si>
  <si>
    <t>Sector Seguridad, convivencia y justicia</t>
  </si>
  <si>
    <t>Sector Gestión pública</t>
  </si>
  <si>
    <t>Sector Desarrollo económico, industria y turismo</t>
  </si>
  <si>
    <t>Sector Hacienda</t>
  </si>
  <si>
    <t>Otras entidades distritales</t>
  </si>
  <si>
    <t>Sector Jurídico y Defensa Judicial</t>
  </si>
  <si>
    <t>203</t>
  </si>
  <si>
    <t>Instituto Distrital de Gestión de Riesgos y Cambio Climático</t>
  </si>
  <si>
    <t>214</t>
  </si>
  <si>
    <t>Instituto Distrital para la Protección de la Niñez y la Juventud</t>
  </si>
  <si>
    <t>219</t>
  </si>
  <si>
    <t>Instituto para la Investigación Educativa y el Desarrollo Pedagógico</t>
  </si>
  <si>
    <t>230</t>
  </si>
  <si>
    <t>Universidad Distrital Francisco José de Caldas</t>
  </si>
  <si>
    <t>201</t>
  </si>
  <si>
    <t>Secretaría Distrital de Salud / Fondo Financiero Distrital de Salud</t>
  </si>
  <si>
    <t>Secretaría Distrital de Cultura, Recreación y Deporte</t>
  </si>
  <si>
    <t>211</t>
  </si>
  <si>
    <t>Instituto Distrital de Recreación y Deporte</t>
  </si>
  <si>
    <t>213</t>
  </si>
  <si>
    <t>Instituto Distrital del Patrimonio Cultural</t>
  </si>
  <si>
    <t>216</t>
  </si>
  <si>
    <t>Orquesta Filarmónica de Bogotá</t>
  </si>
  <si>
    <t>222</t>
  </si>
  <si>
    <t>Instituto Distrital de las Artes</t>
  </si>
  <si>
    <t>215</t>
  </si>
  <si>
    <t>Fundación Gilberto Alzate Avendaño</t>
  </si>
  <si>
    <t>Secretaría Distrital de la Mujer</t>
  </si>
  <si>
    <t>228</t>
  </si>
  <si>
    <t>Unidad Administrativa Especial de Servicios Públicos</t>
  </si>
  <si>
    <t>265</t>
  </si>
  <si>
    <t>Empresa de Acueducto y Alcantarillado de Bogotá</t>
  </si>
  <si>
    <t>Secretaría Distrital del Hábitat</t>
  </si>
  <si>
    <t>208</t>
  </si>
  <si>
    <t>Caja de Vivienda Popular</t>
  </si>
  <si>
    <t>261</t>
  </si>
  <si>
    <t>Metrovivienda</t>
  </si>
  <si>
    <t>263</t>
  </si>
  <si>
    <t>Empresa de Renovación Urbana</t>
  </si>
  <si>
    <t>Departamento Administrativo de la Defensoría del Espacio Público</t>
  </si>
  <si>
    <t>Secretaría Distrital de Ambiente</t>
  </si>
  <si>
    <t>Secretaría Distrital de Movilidad</t>
  </si>
  <si>
    <t>204</t>
  </si>
  <si>
    <t>Instituto de Desarrollo Urbano</t>
  </si>
  <si>
    <t>227</t>
  </si>
  <si>
    <t>Unidad Administrativa Especial de Rehabilitación y Mantenimiento Vial</t>
  </si>
  <si>
    <t>262</t>
  </si>
  <si>
    <t>Empresa de Transporte del Tercer Milenio - Transmilenio S.A.</t>
  </si>
  <si>
    <t>Unidad Administrativa Especial Cuerpo Oficial de Bomberos</t>
  </si>
  <si>
    <t>217</t>
  </si>
  <si>
    <t>Fondo de Vigilancia y Seguridad</t>
  </si>
  <si>
    <t>333</t>
  </si>
  <si>
    <t>Secretaría Distrital de Seguridad y Convivencia</t>
  </si>
  <si>
    <t>Secretaría Distrital de Gobierno</t>
  </si>
  <si>
    <t>Secretaría General</t>
  </si>
  <si>
    <t>260</t>
  </si>
  <si>
    <t>Canal Capital</t>
  </si>
  <si>
    <t>Secretaría Distrital de Desarrollo Económico</t>
  </si>
  <si>
    <t>Instituto para la Economía Social</t>
  </si>
  <si>
    <t>Secretaría Distrital de Hacienda</t>
  </si>
  <si>
    <t>221</t>
  </si>
  <si>
    <t>Instituto Distrital de Turismo</t>
  </si>
  <si>
    <t>218</t>
  </si>
  <si>
    <t>Jardín Botánico José Celestino Mutis</t>
  </si>
  <si>
    <t>Personería Distrital</t>
  </si>
  <si>
    <t>220</t>
  </si>
  <si>
    <t>Instituto Distrital de la Participación y Acción Comunal</t>
  </si>
  <si>
    <t>235</t>
  </si>
  <si>
    <t>Contraloría Distrital</t>
  </si>
  <si>
    <t>Veeduría Distrital</t>
  </si>
  <si>
    <t>Departamento Administrativo del Servicio Civil Distrital</t>
  </si>
  <si>
    <t>334</t>
  </si>
  <si>
    <t>Secretaría Distrital de Defensa Jurídica</t>
  </si>
  <si>
    <t>206</t>
  </si>
  <si>
    <t>Fondo de Prestaciones Económicas, Cesantías y Pensiones</t>
  </si>
  <si>
    <t>226</t>
  </si>
  <si>
    <t>Unidad Administrativa Especial de Catastro Distrital</t>
  </si>
  <si>
    <t>240</t>
  </si>
  <si>
    <t>Lotería de Bogotá</t>
  </si>
  <si>
    <t>Nota</t>
  </si>
  <si>
    <t>"Proyecto de Inversión"</t>
  </si>
  <si>
    <t>Generación de alternativas comerciales transitorias</t>
  </si>
  <si>
    <t>1078 -Generación de alternativas comerciales transitorias</t>
  </si>
  <si>
    <t>1134-Oportunidades de generación de ingresos para vendedores informales</t>
  </si>
  <si>
    <t>1130-Formación e inserción laboral</t>
  </si>
  <si>
    <t>1041-Administración y fortalecimiento del sistema distrital de plazas de mercado</t>
  </si>
  <si>
    <t>1037-Fortalecimiento de la gestión institucional</t>
  </si>
  <si>
    <t>Inscrito</t>
  </si>
  <si>
    <t>PILAR O EJE</t>
  </si>
  <si>
    <t>PROGRAMA</t>
  </si>
  <si>
    <t>PROYECTO DE INVERSIÓN</t>
  </si>
  <si>
    <t>PROYECTO ESTRATÉGICO</t>
  </si>
  <si>
    <t>Numero</t>
  </si>
  <si>
    <t>Nombre</t>
  </si>
  <si>
    <t>1078</t>
  </si>
  <si>
    <t>1134</t>
  </si>
  <si>
    <t>1130</t>
  </si>
  <si>
    <t>1041</t>
  </si>
  <si>
    <t>1037</t>
  </si>
  <si>
    <t>Oportunidades de generación de ingresos para vendedores informales</t>
  </si>
  <si>
    <t>Formación e inserción laboral</t>
  </si>
  <si>
    <t>Administración y fortalecimiento del sistema distrital de plazas de mercado</t>
  </si>
  <si>
    <t>Fortalecimiento de la gestión institucional</t>
  </si>
  <si>
    <t>Estructura Plan Desarrollo BMT - (200 -Instituto para la Economía Social)</t>
  </si>
  <si>
    <t>META PLAN</t>
  </si>
  <si>
    <t>Incrementar a un 2.4% los vendedores informales atendidos en emprendimiento y/o fortalecimiento</t>
  </si>
  <si>
    <t>167</t>
  </si>
  <si>
    <t>Cualificar el 50% de personas que desarrollan actividades de la  economía informal, vinculados a procesos de formación</t>
  </si>
  <si>
    <t>Referenciar el 15% de personas certificadas, bajo pactos por el empleo que ejercen actividades de la economía informal, para el empleo</t>
  </si>
  <si>
    <t>Aumentar en un 5% el nivel de satisfacción de nuestros usuarios</t>
  </si>
  <si>
    <t>Lograr que las plazas públicas de mercado obtengan una participación  del 3,75% en el  mercado de abastecimiento de alimentos de Bogotá</t>
  </si>
  <si>
    <t>Acompañar 880 vendedores informales en proceso de emprendimiento y/o fortalecimiento empresarial integralmente</t>
  </si>
  <si>
    <t>Asignar 320 alternativas de generación de ingresos a vendedores informales personas mayores y/o en condicion de discapacidad</t>
  </si>
  <si>
    <t>Vincular 2150 personas que ejercen actividades de economía informal a programas de formación</t>
  </si>
  <si>
    <t>Formar 1000 personas que ejercen actividades de economía informal a través de alianzas para el empleo</t>
  </si>
  <si>
    <t>Administrar 19 plazas de mercado para mejorar la gobernanza, infraestructura y el cumplimiento legal y normativo.</t>
  </si>
  <si>
    <t>Fortalecer 13 plazas de mercado cultural, empresarial y comercialmente.</t>
  </si>
  <si>
    <t xml:space="preserve"> Brindar 2000 Alternativas Comerciales Transitorias En Puntos Comerciales y la Red de Prestación de Servicios al Usuario del Espacio Público ¿REDEP (Quioscos y Puntos de Encuentro).</t>
  </si>
  <si>
    <t xml:space="preserve"> Brindar 1000 Alternativas Comerciales Transitorias En Ferias Comerciales y Zonas de Aprovechamiento Económico Reguladas Temporales  -ZAERT</t>
  </si>
  <si>
    <t>Implementar 1 plan Plan de  Fortalecimiento Administrativo y Comercialmente para las Alternativas Comerciales transitorias existentes.</t>
  </si>
  <si>
    <t>Ofertar a 8000 Vendedores informales Los servicios de la entidad con el fin de dar cumplimiento  a la intervención del IPES frente al vendedor informal</t>
  </si>
  <si>
    <t>Formar 300 Veedores ciudadanos</t>
  </si>
  <si>
    <t>Implementar en 100% Un plan de mejoramiento y sostenibilidad del sistema integrado de gestión</t>
  </si>
  <si>
    <t>Realizar 3 Audiencias públicas de rendición de cuentas</t>
  </si>
  <si>
    <t>META PROYECTO INVERSIÓN</t>
  </si>
  <si>
    <t>Meta Proyecto</t>
  </si>
  <si>
    <t>No de alternativas fortalecidas para vendedores informales.</t>
  </si>
  <si>
    <t>Fortalecimiento de alternativas comerciales para vendedores informales</t>
  </si>
  <si>
    <t xml:space="preserve">Emprendimiento  para vendedores informales </t>
  </si>
  <si>
    <t>No de emprendimientos para vendedores informales</t>
  </si>
  <si>
    <t>Formación y vinculación para personas que ejercen actividades en la economía informal.</t>
  </si>
  <si>
    <t>No de personas que jerecen actividades de la economía informal formadas y/o  vinculadas</t>
  </si>
  <si>
    <t>No de nuevos comerciantes con espacios comerciales asignados en las plazas de mercado.</t>
  </si>
  <si>
    <t>LINEA BASE</t>
  </si>
  <si>
    <t>MAGNITUDES</t>
  </si>
  <si>
    <t>PRODUCTOS</t>
  </si>
  <si>
    <t>INDICADORES PRODUCTOS</t>
  </si>
  <si>
    <t>Brindar oportunidades  para la generación de ingresos a los vendedores informales y/o personas que ejercen actividades de la economía informal en el espacio público.</t>
  </si>
  <si>
    <t>OBJETIVO</t>
  </si>
  <si>
    <t>Plaza de mercado vinculadas al sistema de abastecimiento</t>
  </si>
  <si>
    <t>INDICADORES ASOCIADOS AL OBJETIVO</t>
  </si>
  <si>
    <t>Legalizados</t>
  </si>
  <si>
    <t>Aumentar al 70 % la ocupación formal de las plazas de mercado distritales.</t>
  </si>
  <si>
    <t>META CUATRENIO</t>
  </si>
  <si>
    <t>META 2016</t>
  </si>
  <si>
    <t>META 2017</t>
  </si>
  <si>
    <t>META 2018</t>
  </si>
  <si>
    <t>META 2019</t>
  </si>
  <si>
    <t>META 2020</t>
  </si>
  <si>
    <t>TOTAL</t>
  </si>
  <si>
    <t>N.A</t>
  </si>
  <si>
    <t>META DE RESULTADO</t>
  </si>
  <si>
    <t>META PLAN DE DESARROLLO</t>
  </si>
  <si>
    <t>Brindar 3.000 alternativas comerciales transitorias a vendedores informales</t>
  </si>
  <si>
    <t>Administrar y 
fortalecer 13 plazas 
públicas de 
mercado</t>
  </si>
  <si>
    <t>Acompañar 1.200 emprendimientos o unidades productivas fortalecidas de vendedores informales.</t>
  </si>
  <si>
    <t>Implementar al 
100% un plan de 
mejoramiento y 
sosteni
bilidad del 
Sistema Integrado 
de Gestión del 
IPES</t>
  </si>
  <si>
    <t>1078 Generación de alternativas comerciales transitorias</t>
  </si>
  <si>
    <t>ACTIVIDADES ASOCIADAS AL CUMPLIMIENTO DE LA META EN EL CUATRIENIO</t>
  </si>
  <si>
    <t>1134 Oportunidades de generación de ingresos para vendedores informales</t>
  </si>
  <si>
    <t>1130  Formación e inserción laboral</t>
  </si>
  <si>
    <t>1041 Administración y fortalecimiento del sistema distrital de plazas de mercado</t>
  </si>
  <si>
    <t>1037 Fortalecimiento de la gestión institucional</t>
  </si>
  <si>
    <t xml:space="preserve">1. Promover alianzas o convenios con entidades públicas y empresas privadas.
2. Fortalecer los canales de información y comunicación a nivel distrital, entre el sector público y provado, para implementar estrategias que fomenten la vinculación de la población económicamente vulnerable a empleos en condiciones dignas.
</t>
  </si>
  <si>
    <t>1. Desarrollar las potencialidades de cada plaza, para lo cual se identificarán las actividades más significativas en cada plaza y se fortalecerán y optimizarán los modelos de comercialización existentes, con el fin de lograr que sean reconocidas, tanto a nivel local como distrital, por el desarrollo de sus actividades específicas.
2. Mejoramiento de la gestión empresarial, asociativa y comercial de los comerciantes y las plazas de mercado
 3. La gestión de modelos para una administración auto-sostenible.</t>
  </si>
  <si>
    <t xml:space="preserve">1. Administración de las plazas de mercado dando cumplimiento al marco legal-normativo aplicable, para la normalización de la ocupación y la cartera, así como incrementar la ocupación, el mejoramiento de la infraestructura y el desempeño ambiental.
</t>
  </si>
  <si>
    <t>1. Fortalecer la estrategia “Mecato Social” como alternativa de generación de ingresos a la población adulto mayor y personas en condición de discapacidad.</t>
  </si>
  <si>
    <t xml:space="preserve">1. Gestionar la administración de espacios análogos y conexos en el espacio público y/o privado con miras a su aprovechamiento económico regulado.
2. Identificar las empresas de orden público y privado relacionadas con las ventas informales y gestionar con las mismas el desarrollo de proyectos integrales para los vendedores informales de la ciudad. 
3. Implementar el proceso de transitoriedad en las alternativas comerciales, con el fin de garantizar equidad en las oportunidades de acceso de los beneficiarios </t>
  </si>
  <si>
    <t xml:space="preserve">
1. Identificar Espacios Públicos adecuados para implementar las Zonas de Aprovechamiento Económico Regulado Temporal – ZAERT ,  luego se realizan estudios de viabilidad económica y técnica incluyendo el tipo del mobiliario.
2. De acuerdo a la funcionalidad identificada en los estudios técnicos, y con la orientación del Taller de Espacio Público, se realizará el diseño del mobiliario para las ZAERT y la correspondiente elaboración.
3. Realizar convocatoria de las ZAERT a los vendedores Informales que se encuentren ocupando el espacio público donde se van a implementar la Alternativa económica y aplicar los criterios de ingreso al programa.4. Elaborar programa de ferias temporales haciendo uso de los espacios destinados autorizados en el espacio público y/o privado. 
5.Convocar a Vendedores informales con habilidades emprendedoras a participar en las ferias temporales con el fin de brindarles la oportunidad de generar ingresos en estas alternativas  y entrara en la ruta de intervención institucional.</t>
  </si>
  <si>
    <t xml:space="preserve">1. Fortalecimiento Administrativo: -Realizar el acompañamiento para el saneamiento Jurídico y de cartera de un  formato comercial para promover transitoriedad de las alternativas. -Realizar el seguimiento al cumplimiento de las obligaciones contractuales para cada uno de los usuarios-beneficiarios de las alternativas Comerciales. 
2. Fortalecimiento Comercial: -Diseñar e implementar un plan de acción en coordinación con  la Oficina Asesora de Comunicaciones que permita generar un fortalecimiento en materia publicitaria y comercial  de los 38 Puntos Comerciales y REDEP (Quioscos y Puntos de Encuentro) administrados por el IPES. </t>
  </si>
  <si>
    <t>1. Caracterizar a vendedores informales en los ejes de mayor concentración  de 10 localidades de Bogotá, con el fin de fortalecer o crear alternativas de generación de ingresos y/o su participación en la ruta integral de atención de la entidad. Brindar  la oferta institucional a vendedores informales en el marco de las intervenciones integrales, cumplimiento a sentencias, entre otros.
2. Realizar un estudio y/ o investigación de carácter técnico y económico  desde las localidades y en coordinación con las dependencias competentes y/o otras entidades, con el fin identificar, atender y mejorar las condiciones de vida de los vendedores informales. 
3. Atender de manera personalizada y descentralizada a los vendedores informales en las localidades o territorios.
4. Gestionar la celebración de convenios y alianzas para ampliar la oferta de servicios de la entidad.</t>
  </si>
  <si>
    <t>1. Desarrollar e implementar una ruta de emprendimiento que permita identificar genuinos emprendedores, fundamentada en la identificación de las oportunidades del mercado y la atención integral mediante procesos de asesoría, asistencia técnica y acompañamiento, con énfasis en gestión empresarial, productiva y comercial.
2. Desarrollar e implementar estrategias y acciones para la comercialización y el fondeo de las unidades productivas apoyadas por el IPES.
3. Gestionar alianzas con entidades públicas y privadas, organismos y fondos de cooperación nacional e internacional, con el fin de fortalecer la ruta de emprendimiento, identificar las oportunidades del mercado para el emprendimiento, fomentar los encadenamientos productivos, establecer mecanismos de financiación a los emprendimientos, entre otros.</t>
  </si>
  <si>
    <t>1. Fortalecer la estrategia para la identificación de los intereses vocacionales y ocupacionales para el empleo y el emprendimiento. 
2. Desarrollar programas de formación complementaria, operativa, técnica y tecnológica en competencias generales y específicas.</t>
  </si>
  <si>
    <t>1.  Acciones de mantenimiento y mejora del sistema integrado de gestión de la entidad: procesos de capacitación para mejorar las competencias del talento humano de la entidad.
• Subsistema de gestión documental, se tienen previstas las siguientes acciones: organización y digitalización de archivos, adquisición de mobiliario para archivo frente a los procesos de conservación y preservación, adecuación y mantenimiento de la infraestructura del archivo central de la entidad.
• En cuanto al subsistema de seguridad y salud en el trabajo el proyecto va a apoyar el desarrollo de acciones para el fortalecimiento de las brigadas de emergencia y recursos para apoyo a los controles establecidos sobre los riesgos de los equipamientos administrados por la entidad.
• Subsistema de seguridad de la información: fortalecimiento de la seguridad de la información en la gestión institucional y el cumplimiento misional a través del mejoramiento de los sistemas de información, la infraestructura tecnológica, el servicio a los usuarios internos y externos y el apoyo a los demás subsistemas del SIG.</t>
  </si>
  <si>
    <t>2. Desarrollo de campañas de comunicación que promuevan entre los usuarios y partes interesadas la participación activa en las audiencias públicas de rendición de cuentas y la formación como veedores ciudadanos.
3. Realizar audiencias públicas de rendición de cuentas como un mecanismo de interacción directa con la ciudadanía.
4. Liderar la construcción del plan de acción anticorrupción y de atención al ciudadano.
5. Asesoría y acompañamiento en la construcción y revisión al mapa de riesgos de corrupción de la entidad.</t>
  </si>
  <si>
    <t>6. Promover la formación de veedurías ciudadanas, mediante la capacitación a los usuarios y partes interesadas sobre su utilidad, conformación y operación.</t>
  </si>
  <si>
    <t>1078- Generación de alternativas comerciales transitorias</t>
  </si>
  <si>
    <t>1134- Oportunidades de generación de ingresos para vendedores informales</t>
  </si>
  <si>
    <t>1130 -Formación e inserción laboral</t>
  </si>
  <si>
    <t>1041- Administración y fortalecimiento del sistema distrital de plazas de mercado</t>
  </si>
  <si>
    <t>1137- Fortalecimiento de la gestión institucional</t>
  </si>
  <si>
    <t>Consolidar 2.044 alternativas comerciales con gastos de administración, gastos de operación y de gestión  en Puntos comerciales y en la  Red de prestación de servicios al usuario del espacio público REDEP</t>
  </si>
  <si>
    <t>Metas a Julio</t>
  </si>
  <si>
    <r>
      <t>Acompañar 880</t>
    </r>
    <r>
      <rPr>
        <sz val="10"/>
        <color rgb="FFFF0000"/>
        <rFont val="Arial"/>
        <family val="2"/>
      </rPr>
      <t xml:space="preserve"> vendedores informales </t>
    </r>
    <r>
      <rPr>
        <sz val="10"/>
        <rFont val="Arial"/>
        <family val="2"/>
      </rPr>
      <t>en proceso de emprendimiento y/o fortalecimiento empresarial integralmente</t>
    </r>
  </si>
  <si>
    <r>
      <t xml:space="preserve">Asignar 320 alternativas de generación de ingresos a </t>
    </r>
    <r>
      <rPr>
        <sz val="10"/>
        <color rgb="FFFF0000"/>
        <rFont val="Arial"/>
        <family val="2"/>
      </rPr>
      <t>vendedores informales</t>
    </r>
    <r>
      <rPr>
        <sz val="10"/>
        <rFont val="Arial"/>
        <family val="2"/>
      </rPr>
      <t xml:space="preserve"> personas mayores y/o en condicion de discapacidad</t>
    </r>
  </si>
  <si>
    <r>
      <t xml:space="preserve">Ofertar a 8000 </t>
    </r>
    <r>
      <rPr>
        <sz val="10"/>
        <color rgb="FFFF0000"/>
        <rFont val="Arial"/>
        <family val="2"/>
      </rPr>
      <t>Vendedores informales</t>
    </r>
    <r>
      <rPr>
        <sz val="10"/>
        <rFont val="Arial"/>
        <family val="2"/>
      </rPr>
      <t xml:space="preserve"> Los servicios de la entidad con el fin de dar cumplimiento  a la intervención del IPES frente al vendedor informal</t>
    </r>
  </si>
  <si>
    <t>% Cumplimiento</t>
  </si>
  <si>
    <r>
      <t xml:space="preserve">Vincular 2150 personas que ejercen actividades de </t>
    </r>
    <r>
      <rPr>
        <sz val="10"/>
        <color rgb="FFFF0000"/>
        <rFont val="Arial"/>
        <family val="2"/>
      </rPr>
      <t>economía informal</t>
    </r>
    <r>
      <rPr>
        <sz val="10"/>
        <rFont val="Arial"/>
        <family val="2"/>
      </rPr>
      <t xml:space="preserve"> a programas de formación</t>
    </r>
  </si>
  <si>
    <r>
      <t xml:space="preserve">Formar 1000 personas que ejercen actividades de </t>
    </r>
    <r>
      <rPr>
        <sz val="10"/>
        <color rgb="FFFF0000"/>
        <rFont val="Arial"/>
        <family val="2"/>
      </rPr>
      <t>economía informal</t>
    </r>
    <r>
      <rPr>
        <sz val="10"/>
        <rFont val="Arial"/>
        <family val="2"/>
      </rPr>
      <t xml:space="preserve"> a través de alianzas para el empleo</t>
    </r>
  </si>
  <si>
    <t xml:space="preserve">Metas a 30 de Agosto </t>
  </si>
  <si>
    <t>PROYECTO PRIORITARIO</t>
  </si>
  <si>
    <t>Vincular 2150 personas que ejercen actividades de economía informal a programas de formación.</t>
  </si>
  <si>
    <t>Acompañar 880 vendedores informales en proceso de emprendimiento y/o fortalecimiento empresarial integralmente.</t>
  </si>
  <si>
    <t>Julio</t>
  </si>
  <si>
    <t>Agosto</t>
  </si>
  <si>
    <t>Junio</t>
  </si>
  <si>
    <t>Septiembre</t>
  </si>
  <si>
    <t>Metas Proyecto de Inversión</t>
  </si>
  <si>
    <t>Ejecutada</t>
  </si>
  <si>
    <t>Meta Cuatrienio</t>
  </si>
  <si>
    <t>Programada 2016</t>
  </si>
  <si>
    <t xml:space="preserve">1078: Generación de alternativas comerciales transitorias </t>
  </si>
  <si>
    <t>1134: Oportunidades de generación de ingresos para vendedores informales</t>
  </si>
  <si>
    <t>1130: Formación e inserción laboral</t>
  </si>
  <si>
    <t>1041: Administración y fortalecimiento del sistema distrital de plazas de mercado</t>
  </si>
  <si>
    <t>Metas a 30 de Septiembre</t>
  </si>
  <si>
    <t>% Ejecución a septiembre 2016</t>
  </si>
  <si>
    <t>Programada Cuatrienio 2016-2020</t>
  </si>
  <si>
    <t>% Ejecución 2016</t>
  </si>
  <si>
    <t>% Ejecución meta cuatrienio. 2016-2020</t>
  </si>
  <si>
    <t>32. Generar alternativas de ingreso y empleo de mejor calidad</t>
  </si>
  <si>
    <t>33. Elevar la eficiencia de los mercados de la ciudad</t>
  </si>
  <si>
    <t>05. Eje transversal Desarrollo Económico basado en el conocimiento</t>
  </si>
  <si>
    <t>ENTIDAD</t>
  </si>
  <si>
    <t>INSTITUTO PARA LA ECONOMÍA SOCIAL</t>
  </si>
  <si>
    <t>-</t>
  </si>
  <si>
    <t>Subdirección Encargada</t>
  </si>
  <si>
    <t>SGRSI</t>
  </si>
  <si>
    <t>SESEC</t>
  </si>
  <si>
    <t>SFE</t>
  </si>
  <si>
    <t>SDAE</t>
  </si>
  <si>
    <t>Implementar 1  Plan de  Fortalecimiento Administrativo y Comercial para las Alternativas Comerciales transitorias existentes.</t>
  </si>
  <si>
    <t>Fortalecer 13 plazas de mercado cultural, empresarial y/o comercialmente.</t>
  </si>
  <si>
    <t>Implementar 1 Plan de  Fortalecimiento Administrativo y Comercialmente para las Alternativas Comerciales transitorias existentes.</t>
  </si>
  <si>
    <t>Pilar o Eje</t>
  </si>
  <si>
    <t>05 Desarrollo Económico basado en el conocimiento</t>
  </si>
  <si>
    <t>07 Gobierno legitimo, fortalecimiento local y eficiencia.</t>
  </si>
  <si>
    <t>32 Generar alternativas de ingreso y empleo de mejor calidad</t>
  </si>
  <si>
    <t>33 Elevar la eficiencia de los mercados de la ciudad</t>
  </si>
  <si>
    <t>42 Transparencia, gestión pública y servicio a la ciudadania</t>
  </si>
  <si>
    <t>1130 Formación e inserción laboral</t>
  </si>
  <si>
    <t>EJECUCIÓN</t>
  </si>
  <si>
    <t>Administrar  37 alternativas comerciales con acciones de administración, gastos de operación y de gestión en puntos comerciales en puntos comerciales y en la RED de Prestación de servicios al usuario del espacio público.</t>
  </si>
  <si>
    <t>Magnitud</t>
  </si>
  <si>
    <t>Recursos</t>
  </si>
  <si>
    <t>Total Proyecto</t>
  </si>
  <si>
    <t>Implementar en 100% Un plan de mejoramiento y sostenibilidad del sistema integrado de gestión (Recurso Humano)</t>
  </si>
  <si>
    <t>Plan de Desarrollo BOGOTÁ MEJOR PARA TODOS Plan de Acción 2016-2020 Metas e Inversión Instituto para la Economía Social IPES</t>
  </si>
  <si>
    <t xml:space="preserve">Total Presupuesto Inversión ENTIDAD IPES </t>
  </si>
  <si>
    <t>2016 (Ejecutado a 31 diciembre)</t>
  </si>
  <si>
    <t xml:space="preserve"> Brindar 1.000 Alternativas Comerciales Transitorias En Puntos Comerciales y la Red de Prestación de Servicios al Usuario del Espacio Público ¿REDEP (Quioscos y Puntos de Encuentro).</t>
  </si>
  <si>
    <t xml:space="preserve"> Brindar 2.000 Alternativas Comerciales Transitorias En Ferias Comerciales y Zonas de Aprovechamiento Económico Reguladas Temporales  -ZAERT</t>
  </si>
  <si>
    <t>Ejecución a Febrero 2017</t>
  </si>
  <si>
    <t>Ejecución a Febrero 2017 (CRP)</t>
  </si>
  <si>
    <t>% de Avance</t>
  </si>
  <si>
    <t>Avance Acumulado (2016-2017 a febrero)</t>
  </si>
  <si>
    <t>Ejecución a Marzo 10 2017 (CRP)</t>
  </si>
  <si>
    <t>EJECUCIÓN 2016</t>
  </si>
  <si>
    <t xml:space="preserve"> (Ejecutado a 31 diciembre) 2016</t>
  </si>
  <si>
    <t>Comentarios</t>
  </si>
  <si>
    <t xml:space="preserve">
</t>
  </si>
  <si>
    <t>304 invitados a participar en el programa
173 beneficiarios de Kioscos sensibilizados sobre el programa
123 remitidos a FUNDES para iniciar proceso de asistencia técnica para emprendimiento</t>
  </si>
  <si>
    <t xml:space="preserve">Se adjudicó un módulo, adicionalmente se realizaron las getiones para la apertura y/o consecuión de espacios para 11 nuevos módulos, los cuales serán entregados una vez se contrate el operador </t>
  </si>
  <si>
    <t>Con el cambio de reglamento de plazas de mercado, se replanteo la función y naturaleza de los comités de plazas y de desarrollo integral, redefiniendolos en un solo comité de convivencia, el cual suplirá las funciones de dichos comités en cuanto a los temás de participación, dichos comités se comenzarán a conformar y a ejercer sus funciones en el mes de marzo.</t>
  </si>
  <si>
    <t xml:space="preserve"> Durante el mes de febrero se realizaron en total 20 actividades de promoción, discriminadas de la siguiente forma:
-Promociones y descuentos: 12 actividades
-Festival: 1 festival (hierbas en Samper Mendoza)
-Ñapatón: 2 
-Trasnochón: 4
-Intercambio: 1 (Veinte de Julio)</t>
  </si>
  <si>
    <t>% de ejecución</t>
  </si>
  <si>
    <t xml:space="preserve"> Brindar 2.000 Alternativas Comerciales Transitorias En Ferias Comerciales.</t>
  </si>
  <si>
    <t xml:space="preserve"> Brindar 1.000 Alternativas Comerciales Transitorias En Puntos Comerciales y la Red de Prestación de Servicios al Usuario del Espacio Público ¿REDEP (Quioscos y Puntos de Encuentro),  y Zonas de Aprovechamiento Económico Reguladas Temporales  -ZAERT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</si>
</sst>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_);_(* \(#,##0\);_(* &quot;-&quot;??_);_(@_)"/>
    <numFmt numFmtId="165" formatCode="0.0%"/>
    <numFmt numFmtId="166" formatCode="&quot;$&quot;\ #,##0"/>
  </numFmts>
  <fonts count="36" x14ac:knownFonts="1">
    <font>
      <sz val="11"/>
      <color theme="1"/>
      <name val="Calibri"/>
      <family val="2"/>
      <scheme val="minor"/>
    </font>
    <font>
      <sz val="9"/>
      <color indexed="81"/>
      <name val="Tahoma"/>
      <family val="2"/>
    </font>
    <font>
      <b/>
      <sz val="9"/>
      <color indexed="81"/>
      <name val="Tahoma"/>
      <family val="2"/>
    </font>
    <font>
      <sz val="11"/>
      <color theme="1"/>
      <name val="Calibri"/>
      <family val="2"/>
      <scheme val="minor"/>
    </font>
    <font>
      <b/>
      <sz val="11"/>
      <color theme="0"/>
      <name val="Calibri"/>
      <family val="2"/>
      <scheme val="minor"/>
    </font>
    <font>
      <b/>
      <sz val="11"/>
      <color theme="1"/>
      <name val="Calibri"/>
      <family val="2"/>
      <scheme val="minor"/>
    </font>
    <font>
      <sz val="10"/>
      <color rgb="FF0070C0"/>
      <name val="Arial"/>
      <family val="2"/>
    </font>
    <font>
      <b/>
      <sz val="10"/>
      <color theme="0"/>
      <name val="Arial"/>
      <family val="2"/>
    </font>
    <font>
      <sz val="10"/>
      <color theme="1" tint="4.9989318521683403E-2"/>
      <name val="Arial"/>
      <family val="2"/>
    </font>
    <font>
      <sz val="10"/>
      <color theme="9" tint="-0.249977111117893"/>
      <name val="Arial"/>
      <family val="2"/>
    </font>
    <font>
      <sz val="10"/>
      <color rgb="FF7030A0"/>
      <name val="Arial"/>
      <family val="2"/>
    </font>
    <font>
      <sz val="10"/>
      <color rgb="FFFF0000"/>
      <name val="Arial"/>
      <family val="2"/>
    </font>
    <font>
      <sz val="11"/>
      <color rgb="FF000000"/>
      <name val="Calibri"/>
      <family val="2"/>
      <scheme val="minor"/>
    </font>
    <font>
      <b/>
      <sz val="10"/>
      <name val="Arial"/>
      <family val="2"/>
    </font>
    <font>
      <b/>
      <sz val="11"/>
      <name val="Calibri"/>
      <family val="2"/>
      <scheme val="minor"/>
    </font>
    <font>
      <sz val="10"/>
      <name val="Arial"/>
      <family val="2"/>
    </font>
    <font>
      <sz val="11"/>
      <name val="Calibri"/>
      <family val="2"/>
      <scheme val="minor"/>
    </font>
    <font>
      <b/>
      <sz val="14"/>
      <name val="Calibri"/>
      <family val="2"/>
      <scheme val="minor"/>
    </font>
    <font>
      <b/>
      <sz val="9"/>
      <name val="Arial"/>
      <family val="2"/>
    </font>
    <font>
      <sz val="9"/>
      <name val="Arial"/>
      <family val="2"/>
    </font>
    <font>
      <sz val="11"/>
      <color indexed="81"/>
      <name val="Tahoma"/>
      <family val="2"/>
    </font>
    <font>
      <sz val="12"/>
      <color indexed="81"/>
      <name val="Tahoma"/>
      <family val="2"/>
    </font>
    <font>
      <sz val="14"/>
      <color indexed="81"/>
      <name val="Tahoma"/>
      <family val="2"/>
    </font>
    <font>
      <b/>
      <sz val="12"/>
      <color indexed="81"/>
      <name val="Tahoma"/>
      <family val="2"/>
    </font>
    <font>
      <sz val="10"/>
      <color theme="1"/>
      <name val="Arial"/>
      <family val="2"/>
    </font>
    <font>
      <b/>
      <sz val="11"/>
      <name val="Arial"/>
      <family val="2"/>
    </font>
    <font>
      <b/>
      <sz val="9"/>
      <color theme="1"/>
      <name val="Arial"/>
      <family val="2"/>
    </font>
    <font>
      <sz val="8"/>
      <name val="Arial"/>
      <family val="2"/>
    </font>
    <font>
      <b/>
      <sz val="8"/>
      <name val="Arial"/>
      <family val="2"/>
    </font>
    <font>
      <sz val="8"/>
      <color theme="1"/>
      <name val="Calibri"/>
      <family val="2"/>
      <scheme val="minor"/>
    </font>
    <font>
      <sz val="14"/>
      <color theme="1"/>
      <name val="Calibri"/>
      <family val="2"/>
      <scheme val="minor"/>
    </font>
    <font>
      <sz val="8"/>
      <color theme="1"/>
      <name val="Arial"/>
      <family val="2"/>
    </font>
    <font>
      <b/>
      <sz val="12"/>
      <color theme="1"/>
      <name val="Arial"/>
      <family val="2"/>
    </font>
    <font>
      <b/>
      <sz val="11"/>
      <color theme="1"/>
      <name val="Arial"/>
      <family val="2"/>
    </font>
    <font>
      <b/>
      <sz val="14"/>
      <color theme="1"/>
      <name val="Calibri"/>
      <family val="2"/>
      <scheme val="minor"/>
    </font>
    <font>
      <sz val="9"/>
      <color theme="1"/>
      <name val="Arial"/>
      <family val="2"/>
    </font>
  </fonts>
  <fills count="18">
    <fill>
      <patternFill patternType="none"/>
    </fill>
    <fill>
      <patternFill patternType="gray125"/>
    </fill>
    <fill>
      <patternFill patternType="solid">
        <fgColor theme="9" tint="0.79998168889431442"/>
        <bgColor indexed="64"/>
      </patternFill>
    </fill>
    <fill>
      <patternFill patternType="solid">
        <fgColor theme="4" tint="0.59999389629810485"/>
        <bgColor indexed="64"/>
      </patternFill>
    </fill>
    <fill>
      <patternFill patternType="solid">
        <fgColor rgb="FFFFC000"/>
        <bgColor indexed="64"/>
      </patternFill>
    </fill>
    <fill>
      <patternFill patternType="solid">
        <fgColor rgb="FFFFFFFF"/>
        <bgColor indexed="64"/>
      </patternFill>
    </fill>
    <fill>
      <patternFill patternType="solid">
        <fgColor theme="4" tint="-0.249977111117893"/>
        <bgColor indexed="64"/>
      </patternFill>
    </fill>
    <fill>
      <patternFill patternType="solid">
        <fgColor rgb="FFFF0000"/>
        <bgColor indexed="64"/>
      </patternFill>
    </fill>
    <fill>
      <patternFill patternType="solid">
        <fgColor theme="0"/>
        <bgColor indexed="64"/>
      </patternFill>
    </fill>
    <fill>
      <patternFill patternType="solid">
        <fgColor rgb="FFFF9900"/>
        <bgColor indexed="64"/>
      </patternFill>
    </fill>
    <fill>
      <patternFill patternType="solid">
        <fgColor rgb="FFFFFF00"/>
        <bgColor indexed="64"/>
      </patternFill>
    </fill>
    <fill>
      <patternFill patternType="solid">
        <fgColor rgb="FF92D050"/>
        <bgColor indexed="64"/>
      </patternFill>
    </fill>
    <fill>
      <patternFill patternType="solid">
        <fgColor theme="4" tint="0.39997558519241921"/>
        <bgColor indexed="64"/>
      </patternFill>
    </fill>
    <fill>
      <patternFill patternType="solid">
        <fgColor theme="7"/>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6" tint="0.599993896298104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top/>
      <bottom/>
      <diagonal/>
    </border>
    <border>
      <left style="thin">
        <color indexed="64"/>
      </left>
      <right style="thin">
        <color indexed="64"/>
      </right>
      <top/>
      <bottom/>
      <diagonal/>
    </border>
    <border>
      <left/>
      <right/>
      <top style="thin">
        <color indexed="64"/>
      </top>
      <bottom style="thin">
        <color indexed="64"/>
      </bottom>
      <diagonal/>
    </border>
  </borders>
  <cellStyleXfs count="4">
    <xf numFmtId="0" fontId="0" fillId="0" borderId="0"/>
    <xf numFmtId="43" fontId="3" fillId="0" borderId="0" applyFont="0" applyFill="0" applyBorder="0" applyAlignment="0" applyProtection="0"/>
    <xf numFmtId="9" fontId="3" fillId="0" borderId="0" applyFont="0" applyFill="0" applyBorder="0" applyAlignment="0" applyProtection="0"/>
    <xf numFmtId="0" fontId="12" fillId="0" borderId="0"/>
  </cellStyleXfs>
  <cellXfs count="421">
    <xf numFmtId="0" fontId="0" fillId="0" borderId="0" xfId="0"/>
    <xf numFmtId="0" fontId="0" fillId="0" borderId="0" xfId="0" quotePrefix="1"/>
    <xf numFmtId="0" fontId="0" fillId="0" borderId="0" xfId="0" quotePrefix="1" applyAlignment="1">
      <alignment horizontal="center"/>
    </xf>
    <xf numFmtId="0" fontId="0" fillId="0" borderId="0" xfId="0" applyAlignment="1">
      <alignment horizontal="center"/>
    </xf>
    <xf numFmtId="49" fontId="0" fillId="0" borderId="0" xfId="0" quotePrefix="1" applyNumberFormat="1" applyAlignment="1">
      <alignment horizontal="center"/>
    </xf>
    <xf numFmtId="49" fontId="0" fillId="0" borderId="0" xfId="0" applyNumberFormat="1" applyAlignment="1">
      <alignment horizontal="center"/>
    </xf>
    <xf numFmtId="0" fontId="0" fillId="0" borderId="0" xfId="0" applyAlignment="1">
      <alignment horizontal="center" vertical="center" wrapText="1"/>
    </xf>
    <xf numFmtId="0" fontId="0" fillId="2" borderId="1" xfId="0" applyFill="1" applyBorder="1" applyAlignment="1">
      <alignment horizontal="center" vertical="center" wrapText="1"/>
    </xf>
    <xf numFmtId="0" fontId="0" fillId="2" borderId="1" xfId="0" quotePrefix="1" applyFill="1" applyBorder="1" applyAlignment="1">
      <alignment horizontal="center" vertical="center" wrapText="1"/>
    </xf>
    <xf numFmtId="49" fontId="0" fillId="2" borderId="1" xfId="0" applyNumberFormat="1" applyFill="1" applyBorder="1" applyAlignment="1">
      <alignment horizontal="center" vertical="center" wrapText="1"/>
    </xf>
    <xf numFmtId="49" fontId="0" fillId="2" borderId="1" xfId="0" quotePrefix="1" applyNumberFormat="1" applyFill="1" applyBorder="1" applyAlignment="1">
      <alignment horizontal="center" vertical="center" wrapText="1"/>
    </xf>
    <xf numFmtId="49" fontId="5" fillId="3" borderId="0" xfId="0" applyNumberFormat="1" applyFont="1" applyFill="1" applyAlignment="1"/>
    <xf numFmtId="0" fontId="5" fillId="3" borderId="0" xfId="0" applyFont="1" applyFill="1" applyAlignment="1"/>
    <xf numFmtId="0" fontId="5" fillId="0" borderId="0" xfId="0" applyFont="1" applyAlignment="1"/>
    <xf numFmtId="0" fontId="5" fillId="4" borderId="0" xfId="0" applyFont="1" applyFill="1" applyAlignment="1">
      <alignment horizontal="center"/>
    </xf>
    <xf numFmtId="49" fontId="0" fillId="0" borderId="0" xfId="0" applyNumberFormat="1" applyAlignment="1">
      <alignment horizontal="center" wrapText="1"/>
    </xf>
    <xf numFmtId="49" fontId="6" fillId="5" borderId="2" xfId="0" applyNumberFormat="1" applyFont="1" applyFill="1" applyBorder="1" applyAlignment="1">
      <alignment horizontal="center" vertical="center" wrapText="1"/>
    </xf>
    <xf numFmtId="0" fontId="6" fillId="5" borderId="3" xfId="0" applyFont="1" applyFill="1" applyBorder="1" applyAlignment="1">
      <alignment vertical="center" wrapText="1"/>
    </xf>
    <xf numFmtId="49" fontId="7" fillId="6" borderId="2" xfId="0" applyNumberFormat="1" applyFont="1" applyFill="1" applyBorder="1" applyAlignment="1">
      <alignment horizontal="center" vertical="center" wrapText="1"/>
    </xf>
    <xf numFmtId="0" fontId="7" fillId="6" borderId="3" xfId="0" applyFont="1" applyFill="1" applyBorder="1" applyAlignment="1">
      <alignment horizontal="center" vertical="center" wrapText="1"/>
    </xf>
    <xf numFmtId="49" fontId="8" fillId="5" borderId="2" xfId="0" applyNumberFormat="1" applyFont="1" applyFill="1" applyBorder="1" applyAlignment="1">
      <alignment horizontal="center" vertical="center" wrapText="1"/>
    </xf>
    <xf numFmtId="0" fontId="8" fillId="5" borderId="3" xfId="0" applyFont="1" applyFill="1" applyBorder="1" applyAlignment="1">
      <alignment vertical="center" wrapText="1"/>
    </xf>
    <xf numFmtId="49" fontId="9" fillId="5" borderId="2" xfId="0" applyNumberFormat="1" applyFont="1" applyFill="1" applyBorder="1" applyAlignment="1">
      <alignment horizontal="center" vertical="center" wrapText="1"/>
    </xf>
    <xf numFmtId="0" fontId="9" fillId="5" borderId="3" xfId="0" applyFont="1" applyFill="1" applyBorder="1" applyAlignment="1">
      <alignment vertical="center" wrapText="1"/>
    </xf>
    <xf numFmtId="49" fontId="10" fillId="5" borderId="2" xfId="0" applyNumberFormat="1" applyFont="1" applyFill="1" applyBorder="1" applyAlignment="1">
      <alignment horizontal="center" vertical="center" wrapText="1"/>
    </xf>
    <xf numFmtId="0" fontId="10" fillId="5" borderId="3" xfId="0" applyFont="1" applyFill="1" applyBorder="1" applyAlignment="1">
      <alignment vertical="center" wrapText="1"/>
    </xf>
    <xf numFmtId="49" fontId="11" fillId="5" borderId="2" xfId="0" applyNumberFormat="1" applyFont="1" applyFill="1" applyBorder="1" applyAlignment="1">
      <alignment horizontal="center" vertical="center" wrapText="1"/>
    </xf>
    <xf numFmtId="0" fontId="11" fillId="5" borderId="3" xfId="0" applyFont="1" applyFill="1" applyBorder="1" applyAlignment="1">
      <alignment vertical="center" wrapText="1"/>
    </xf>
    <xf numFmtId="0" fontId="9" fillId="5" borderId="4" xfId="0" applyFont="1" applyFill="1" applyBorder="1" applyAlignment="1">
      <alignment vertical="center" wrapText="1"/>
    </xf>
    <xf numFmtId="0" fontId="10" fillId="5" borderId="4" xfId="0" applyFont="1" applyFill="1" applyBorder="1" applyAlignment="1">
      <alignment vertical="center" wrapText="1"/>
    </xf>
    <xf numFmtId="0" fontId="11" fillId="5" borderId="4" xfId="0" applyFont="1" applyFill="1" applyBorder="1" applyAlignment="1">
      <alignment vertical="center" wrapText="1"/>
    </xf>
    <xf numFmtId="0" fontId="6" fillId="5" borderId="4" xfId="0" applyFont="1" applyFill="1" applyBorder="1" applyAlignment="1">
      <alignment vertical="center" wrapText="1"/>
    </xf>
    <xf numFmtId="0" fontId="8" fillId="5" borderId="4" xfId="0" applyFont="1" applyFill="1" applyBorder="1" applyAlignment="1">
      <alignment vertical="center" wrapText="1"/>
    </xf>
    <xf numFmtId="0" fontId="0" fillId="0" borderId="1" xfId="0" applyBorder="1"/>
    <xf numFmtId="1" fontId="0" fillId="0" borderId="1" xfId="0" applyNumberFormat="1" applyBorder="1" applyAlignment="1">
      <alignment horizontal="center"/>
    </xf>
    <xf numFmtId="164" fontId="3" fillId="0" borderId="0" xfId="1" applyNumberFormat="1" applyFont="1" applyBorder="1" applyAlignment="1">
      <alignment horizontal="center" vertical="center"/>
    </xf>
    <xf numFmtId="164" fontId="3" fillId="0" borderId="0" xfId="1" applyNumberFormat="1" applyFont="1" applyBorder="1" applyAlignment="1">
      <alignment horizontal="center"/>
    </xf>
    <xf numFmtId="0" fontId="0" fillId="0" borderId="0" xfId="0" applyBorder="1"/>
    <xf numFmtId="0" fontId="11" fillId="5" borderId="1" xfId="0" applyFont="1" applyFill="1" applyBorder="1" applyAlignment="1">
      <alignment vertical="center" wrapText="1"/>
    </xf>
    <xf numFmtId="3" fontId="0" fillId="0" borderId="1" xfId="0" applyNumberFormat="1" applyBorder="1" applyAlignment="1">
      <alignment horizontal="center" vertical="center"/>
    </xf>
    <xf numFmtId="3" fontId="0" fillId="0" borderId="5" xfId="0" applyNumberFormat="1" applyBorder="1" applyAlignment="1">
      <alignment horizontal="center" vertical="center"/>
    </xf>
    <xf numFmtId="0" fontId="0" fillId="0" borderId="1" xfId="0" applyBorder="1" applyAlignment="1">
      <alignment horizontal="center" vertical="center"/>
    </xf>
    <xf numFmtId="0" fontId="5" fillId="0" borderId="1" xfId="0" applyFont="1" applyBorder="1" applyAlignment="1">
      <alignment horizontal="center" vertical="center"/>
    </xf>
    <xf numFmtId="0" fontId="9" fillId="5" borderId="5" xfId="0" applyFont="1" applyFill="1" applyBorder="1" applyAlignment="1">
      <alignment horizontal="center" vertical="center" wrapText="1"/>
    </xf>
    <xf numFmtId="0" fontId="10" fillId="5" borderId="5" xfId="0" applyFont="1" applyFill="1" applyBorder="1" applyAlignment="1">
      <alignment horizontal="center" vertical="center" wrapText="1"/>
    </xf>
    <xf numFmtId="0" fontId="10" fillId="5" borderId="6" xfId="0" applyFont="1" applyFill="1" applyBorder="1" applyAlignment="1">
      <alignment horizontal="center" vertical="center" wrapText="1"/>
    </xf>
    <xf numFmtId="0" fontId="10" fillId="5" borderId="7" xfId="0" applyFont="1" applyFill="1" applyBorder="1" applyAlignment="1">
      <alignment horizontal="center" vertical="center" wrapText="1"/>
    </xf>
    <xf numFmtId="0" fontId="11" fillId="5" borderId="6" xfId="0" applyFont="1" applyFill="1" applyBorder="1" applyAlignment="1">
      <alignment horizontal="center" vertical="center" wrapText="1"/>
    </xf>
    <xf numFmtId="0" fontId="11" fillId="5" borderId="7" xfId="0" applyFont="1" applyFill="1" applyBorder="1" applyAlignment="1">
      <alignment horizontal="center" vertical="center" wrapText="1"/>
    </xf>
    <xf numFmtId="0" fontId="0" fillId="0" borderId="0" xfId="0" applyBorder="1" applyAlignment="1">
      <alignment horizontal="center"/>
    </xf>
    <xf numFmtId="0" fontId="0" fillId="0" borderId="0" xfId="0" applyBorder="1" applyAlignment="1">
      <alignment horizontal="center" vertical="center" wrapText="1"/>
    </xf>
    <xf numFmtId="3" fontId="0" fillId="0" borderId="0" xfId="0" applyNumberFormat="1" applyBorder="1" applyAlignment="1">
      <alignment horizontal="center" vertical="center"/>
    </xf>
    <xf numFmtId="0" fontId="0" fillId="0" borderId="0" xfId="0" applyAlignment="1">
      <alignment horizontal="center" vertical="center"/>
    </xf>
    <xf numFmtId="0" fontId="0" fillId="0" borderId="1" xfId="0" applyBorder="1" applyAlignment="1">
      <alignment vertical="center" wrapText="1"/>
    </xf>
    <xf numFmtId="0" fontId="0" fillId="0" borderId="1" xfId="0" applyBorder="1" applyAlignment="1">
      <alignment wrapText="1"/>
    </xf>
    <xf numFmtId="0" fontId="0" fillId="0" borderId="0" xfId="0" applyAlignment="1">
      <alignment wrapText="1"/>
    </xf>
    <xf numFmtId="0" fontId="0" fillId="0" borderId="1" xfId="0" applyBorder="1" applyAlignment="1">
      <alignment horizontal="center"/>
    </xf>
    <xf numFmtId="0" fontId="0" fillId="0" borderId="0" xfId="0" applyAlignment="1"/>
    <xf numFmtId="0" fontId="9" fillId="5" borderId="1" xfId="0" applyFont="1" applyFill="1" applyBorder="1" applyAlignment="1">
      <alignment vertical="center"/>
    </xf>
    <xf numFmtId="0" fontId="10" fillId="5" borderId="1" xfId="0" applyFont="1" applyFill="1" applyBorder="1" applyAlignment="1">
      <alignment vertical="center"/>
    </xf>
    <xf numFmtId="0" fontId="11" fillId="5" borderId="1" xfId="0" applyFont="1" applyFill="1" applyBorder="1" applyAlignment="1">
      <alignment vertical="center"/>
    </xf>
    <xf numFmtId="0" fontId="6" fillId="5" borderId="1" xfId="0" applyFont="1" applyFill="1" applyBorder="1" applyAlignment="1">
      <alignment vertical="center"/>
    </xf>
    <xf numFmtId="0" fontId="6" fillId="5" borderId="0" xfId="0" applyFont="1" applyFill="1" applyBorder="1" applyAlignment="1">
      <alignment vertical="center"/>
    </xf>
    <xf numFmtId="9" fontId="3" fillId="0" borderId="0" xfId="2" applyFont="1"/>
    <xf numFmtId="9" fontId="0" fillId="0" borderId="0" xfId="0" applyNumberFormat="1"/>
    <xf numFmtId="9" fontId="0" fillId="0" borderId="1" xfId="0" applyNumberFormat="1" applyBorder="1" applyAlignment="1">
      <alignment horizontal="center" vertical="center"/>
    </xf>
    <xf numFmtId="9" fontId="3" fillId="0" borderId="1" xfId="2" applyFont="1" applyBorder="1" applyAlignment="1">
      <alignment horizontal="center" vertical="center"/>
    </xf>
    <xf numFmtId="0" fontId="13" fillId="8" borderId="1" xfId="0" applyFont="1" applyFill="1" applyBorder="1" applyAlignment="1">
      <alignment horizontal="center" vertical="center" wrapText="1"/>
    </xf>
    <xf numFmtId="0" fontId="15" fillId="5" borderId="1" xfId="0" applyFont="1" applyFill="1" applyBorder="1" applyAlignment="1">
      <alignment vertical="center" wrapText="1"/>
    </xf>
    <xf numFmtId="0" fontId="16" fillId="0" borderId="1" xfId="0" applyFont="1" applyBorder="1"/>
    <xf numFmtId="0" fontId="13" fillId="8" borderId="1" xfId="0" applyFont="1" applyFill="1" applyBorder="1" applyAlignment="1">
      <alignment horizontal="center" vertical="center" wrapText="1"/>
    </xf>
    <xf numFmtId="49" fontId="13" fillId="8" borderId="1" xfId="0" applyNumberFormat="1" applyFont="1" applyFill="1" applyBorder="1" applyAlignment="1">
      <alignment horizontal="center" vertical="center" wrapText="1"/>
    </xf>
    <xf numFmtId="49" fontId="15" fillId="5" borderId="1" xfId="0" applyNumberFormat="1" applyFont="1" applyFill="1" applyBorder="1" applyAlignment="1">
      <alignment horizontal="center" vertical="center" wrapText="1"/>
    </xf>
    <xf numFmtId="0" fontId="14" fillId="8" borderId="10" xfId="0" applyFont="1" applyFill="1" applyBorder="1" applyAlignment="1">
      <alignment horizontal="center" vertical="center"/>
    </xf>
    <xf numFmtId="3" fontId="18" fillId="0" borderId="1" xfId="3" applyNumberFormat="1" applyFont="1" applyFill="1" applyBorder="1" applyAlignment="1">
      <alignment horizontal="center" vertical="center"/>
    </xf>
    <xf numFmtId="165" fontId="18" fillId="0" borderId="1" xfId="2" applyNumberFormat="1" applyFont="1" applyFill="1" applyBorder="1" applyAlignment="1">
      <alignment horizontal="center" vertical="center"/>
    </xf>
    <xf numFmtId="9" fontId="18" fillId="0" borderId="1" xfId="2" applyFont="1" applyFill="1" applyBorder="1" applyAlignment="1">
      <alignment horizontal="center" vertical="center"/>
    </xf>
    <xf numFmtId="9" fontId="18" fillId="0" borderId="1" xfId="3" applyNumberFormat="1" applyFont="1" applyFill="1" applyBorder="1" applyAlignment="1">
      <alignment horizontal="center" vertical="center"/>
    </xf>
    <xf numFmtId="0" fontId="18" fillId="8" borderId="1" xfId="0" applyFont="1" applyFill="1" applyBorder="1" applyAlignment="1">
      <alignment horizontal="center" vertical="center" wrapText="1"/>
    </xf>
    <xf numFmtId="0" fontId="18" fillId="8" borderId="6" xfId="0" applyFont="1" applyFill="1" applyBorder="1" applyAlignment="1">
      <alignment horizontal="center" vertical="center" wrapText="1"/>
    </xf>
    <xf numFmtId="0" fontId="13" fillId="8" borderId="1" xfId="0" applyFont="1" applyFill="1" applyBorder="1" applyAlignment="1">
      <alignment horizontal="center" vertical="center" wrapText="1"/>
    </xf>
    <xf numFmtId="0" fontId="14" fillId="8" borderId="1" xfId="0" applyFont="1" applyFill="1" applyBorder="1" applyAlignment="1">
      <alignment horizontal="center" vertical="center"/>
    </xf>
    <xf numFmtId="0" fontId="5" fillId="0" borderId="1" xfId="0" applyFont="1" applyBorder="1" applyAlignment="1">
      <alignment horizontal="center" vertical="center" wrapText="1"/>
    </xf>
    <xf numFmtId="0" fontId="0" fillId="0" borderId="1" xfId="0" applyBorder="1" applyAlignment="1">
      <alignment horizontal="left" vertical="center" wrapText="1"/>
    </xf>
    <xf numFmtId="0" fontId="0" fillId="0" borderId="0" xfId="0" applyAlignment="1">
      <alignment vertical="center"/>
    </xf>
    <xf numFmtId="0" fontId="19" fillId="5" borderId="1" xfId="0" applyFont="1" applyFill="1" applyBorder="1" applyAlignment="1">
      <alignment vertical="center" wrapText="1"/>
    </xf>
    <xf numFmtId="0" fontId="16" fillId="0" borderId="0" xfId="0" applyFont="1" applyBorder="1" applyAlignment="1">
      <alignment horizontal="center" vertical="center" wrapText="1"/>
    </xf>
    <xf numFmtId="0" fontId="15" fillId="5" borderId="0" xfId="0" applyFont="1" applyFill="1" applyBorder="1" applyAlignment="1">
      <alignment horizontal="left" vertical="center" wrapText="1"/>
    </xf>
    <xf numFmtId="0" fontId="19" fillId="5" borderId="0" xfId="0" applyFont="1" applyFill="1" applyBorder="1" applyAlignment="1">
      <alignment vertical="center" wrapText="1"/>
    </xf>
    <xf numFmtId="3" fontId="18" fillId="0" borderId="0" xfId="3" applyNumberFormat="1" applyFont="1" applyFill="1" applyBorder="1" applyAlignment="1">
      <alignment horizontal="center" vertical="center"/>
    </xf>
    <xf numFmtId="3" fontId="18" fillId="4" borderId="1" xfId="3" applyNumberFormat="1" applyFont="1" applyFill="1" applyBorder="1" applyAlignment="1">
      <alignment horizontal="center" vertical="center"/>
    </xf>
    <xf numFmtId="0" fontId="13" fillId="8" borderId="1" xfId="0" applyFont="1" applyFill="1" applyBorder="1" applyAlignment="1">
      <alignment horizontal="center" vertical="center" wrapText="1"/>
    </xf>
    <xf numFmtId="3" fontId="18" fillId="8" borderId="1" xfId="3" applyNumberFormat="1" applyFont="1" applyFill="1" applyBorder="1" applyAlignment="1">
      <alignment horizontal="center" vertical="center"/>
    </xf>
    <xf numFmtId="0" fontId="18" fillId="8" borderId="6" xfId="0" applyFont="1" applyFill="1" applyBorder="1" applyAlignment="1">
      <alignment horizontal="center" vertical="center" wrapText="1"/>
    </xf>
    <xf numFmtId="0" fontId="18" fillId="8" borderId="7" xfId="0" applyFont="1" applyFill="1" applyBorder="1" applyAlignment="1">
      <alignment horizontal="center" vertical="center" wrapText="1"/>
    </xf>
    <xf numFmtId="0" fontId="13" fillId="8" borderId="1" xfId="0" applyFont="1" applyFill="1" applyBorder="1" applyAlignment="1">
      <alignment horizontal="center" vertical="center" wrapText="1"/>
    </xf>
    <xf numFmtId="0" fontId="14" fillId="8" borderId="1" xfId="0" applyFont="1" applyFill="1" applyBorder="1" applyAlignment="1">
      <alignment horizontal="center" vertical="center"/>
    </xf>
    <xf numFmtId="0" fontId="16" fillId="0" borderId="7" xfId="0" applyFont="1" applyBorder="1" applyAlignment="1">
      <alignment horizontal="center" vertical="center" wrapText="1"/>
    </xf>
    <xf numFmtId="0" fontId="15" fillId="5" borderId="6" xfId="0" applyFont="1" applyFill="1" applyBorder="1" applyAlignment="1">
      <alignment horizontal="center" vertical="center" wrapText="1"/>
    </xf>
    <xf numFmtId="0" fontId="18" fillId="8" borderId="6" xfId="0" applyFont="1" applyFill="1" applyBorder="1" applyAlignment="1">
      <alignment horizontal="center" vertical="center" wrapText="1"/>
    </xf>
    <xf numFmtId="0" fontId="18" fillId="8" borderId="7" xfId="0" applyFont="1" applyFill="1" applyBorder="1" applyAlignment="1">
      <alignment horizontal="center" vertical="center" wrapText="1"/>
    </xf>
    <xf numFmtId="0" fontId="13" fillId="8" borderId="1" xfId="0" applyFont="1" applyFill="1" applyBorder="1" applyAlignment="1">
      <alignment horizontal="center" vertical="center" wrapText="1"/>
    </xf>
    <xf numFmtId="0" fontId="14" fillId="8" borderId="1" xfId="0" applyFont="1" applyFill="1" applyBorder="1" applyAlignment="1">
      <alignment horizontal="center" vertical="center"/>
    </xf>
    <xf numFmtId="3" fontId="18" fillId="9" borderId="1" xfId="3" applyNumberFormat="1" applyFont="1" applyFill="1" applyBorder="1" applyAlignment="1">
      <alignment horizontal="center" vertical="center"/>
    </xf>
    <xf numFmtId="9" fontId="18" fillId="9" borderId="1" xfId="2" applyFont="1" applyFill="1" applyBorder="1" applyAlignment="1">
      <alignment horizontal="center" vertical="center"/>
    </xf>
    <xf numFmtId="165" fontId="18" fillId="9" borderId="1" xfId="2" applyNumberFormat="1" applyFont="1" applyFill="1" applyBorder="1" applyAlignment="1">
      <alignment horizontal="center" vertical="center"/>
    </xf>
    <xf numFmtId="3" fontId="18" fillId="2" borderId="1" xfId="3" applyNumberFormat="1" applyFont="1" applyFill="1" applyBorder="1" applyAlignment="1">
      <alignment horizontal="center" vertical="center"/>
    </xf>
    <xf numFmtId="165" fontId="18" fillId="2" borderId="1" xfId="2" applyNumberFormat="1" applyFont="1" applyFill="1" applyBorder="1" applyAlignment="1">
      <alignment horizontal="center" vertical="center"/>
    </xf>
    <xf numFmtId="9" fontId="18" fillId="2" borderId="1" xfId="2" applyFont="1" applyFill="1" applyBorder="1" applyAlignment="1">
      <alignment horizontal="center" vertical="center"/>
    </xf>
    <xf numFmtId="0" fontId="13" fillId="2" borderId="1"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3" fillId="3" borderId="1" xfId="0" applyFont="1" applyFill="1" applyBorder="1" applyAlignment="1">
      <alignment vertical="center" wrapText="1"/>
    </xf>
    <xf numFmtId="9" fontId="18" fillId="8" borderId="1" xfId="2" applyFont="1" applyFill="1" applyBorder="1" applyAlignment="1">
      <alignment horizontal="center" vertical="center"/>
    </xf>
    <xf numFmtId="165" fontId="18" fillId="8" borderId="1" xfId="2" applyNumberFormat="1" applyFont="1" applyFill="1" applyBorder="1" applyAlignment="1">
      <alignment horizontal="center" vertical="center"/>
    </xf>
    <xf numFmtId="10" fontId="18" fillId="2" borderId="1" xfId="2" applyNumberFormat="1" applyFont="1" applyFill="1" applyBorder="1" applyAlignment="1">
      <alignment horizontal="center" vertical="center"/>
    </xf>
    <xf numFmtId="0" fontId="15" fillId="8" borderId="1" xfId="0" applyFont="1" applyFill="1" applyBorder="1" applyAlignment="1">
      <alignment vertical="center" wrapText="1"/>
    </xf>
    <xf numFmtId="49" fontId="15" fillId="8" borderId="1" xfId="0" applyNumberFormat="1" applyFont="1" applyFill="1" applyBorder="1" applyAlignment="1">
      <alignment horizontal="center" vertical="center" wrapText="1"/>
    </xf>
    <xf numFmtId="0" fontId="16" fillId="8" borderId="1" xfId="0" applyFont="1" applyFill="1" applyBorder="1"/>
    <xf numFmtId="0" fontId="13" fillId="8" borderId="1" xfId="0" applyFont="1" applyFill="1" applyBorder="1" applyAlignment="1">
      <alignment vertical="center" wrapText="1"/>
    </xf>
    <xf numFmtId="10" fontId="18" fillId="8" borderId="1" xfId="2" applyNumberFormat="1" applyFont="1" applyFill="1" applyBorder="1" applyAlignment="1">
      <alignment horizontal="center" vertical="center"/>
    </xf>
    <xf numFmtId="9" fontId="18" fillId="8" borderId="1" xfId="2" applyNumberFormat="1" applyFont="1" applyFill="1" applyBorder="1" applyAlignment="1">
      <alignment horizontal="center" vertical="center"/>
    </xf>
    <xf numFmtId="9" fontId="18" fillId="2" borderId="1" xfId="2" applyNumberFormat="1" applyFont="1" applyFill="1" applyBorder="1" applyAlignment="1">
      <alignment horizontal="center" vertical="center"/>
    </xf>
    <xf numFmtId="0" fontId="18" fillId="8" borderId="6" xfId="0" applyFont="1" applyFill="1" applyBorder="1" applyAlignment="1">
      <alignment horizontal="center" vertical="center" wrapText="1"/>
    </xf>
    <xf numFmtId="0" fontId="18" fillId="8" borderId="7" xfId="0" applyFont="1" applyFill="1" applyBorder="1" applyAlignment="1">
      <alignment horizontal="center" vertical="center" wrapText="1"/>
    </xf>
    <xf numFmtId="0" fontId="13" fillId="8"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5" fillId="2" borderId="6" xfId="0" applyFont="1" applyFill="1" applyBorder="1" applyAlignment="1">
      <alignment vertical="center" wrapText="1"/>
    </xf>
    <xf numFmtId="0" fontId="15" fillId="2" borderId="13" xfId="0" applyFont="1" applyFill="1" applyBorder="1" applyAlignment="1">
      <alignment vertical="center" wrapText="1"/>
    </xf>
    <xf numFmtId="0" fontId="15" fillId="2" borderId="7" xfId="0" applyFont="1" applyFill="1" applyBorder="1" applyAlignment="1">
      <alignment vertical="center" wrapText="1"/>
    </xf>
    <xf numFmtId="0" fontId="14" fillId="3" borderId="1" xfId="0" applyFont="1" applyFill="1" applyBorder="1" applyAlignment="1">
      <alignment horizontal="center" vertical="center"/>
    </xf>
    <xf numFmtId="0" fontId="13" fillId="3" borderId="1" xfId="0" applyFont="1" applyFill="1" applyBorder="1" applyAlignment="1">
      <alignment horizontal="center" vertical="center"/>
    </xf>
    <xf numFmtId="0" fontId="14" fillId="3" borderId="7" xfId="0" applyFont="1" applyFill="1" applyBorder="1" applyAlignment="1">
      <alignment vertical="center"/>
    </xf>
    <xf numFmtId="0" fontId="14" fillId="3" borderId="13" xfId="0" applyFont="1" applyFill="1" applyBorder="1" applyAlignment="1"/>
    <xf numFmtId="0" fontId="14" fillId="3" borderId="7" xfId="0" applyFont="1" applyFill="1" applyBorder="1" applyAlignment="1"/>
    <xf numFmtId="0" fontId="15" fillId="8" borderId="6" xfId="0" applyFont="1" applyFill="1" applyBorder="1" applyAlignment="1">
      <alignment vertical="center" wrapText="1"/>
    </xf>
    <xf numFmtId="0" fontId="14" fillId="3" borderId="13" xfId="0" applyFont="1" applyFill="1" applyBorder="1" applyAlignment="1">
      <alignment horizontal="left"/>
    </xf>
    <xf numFmtId="0" fontId="14" fillId="3" borderId="7" xfId="0" applyFont="1" applyFill="1" applyBorder="1" applyAlignment="1">
      <alignment horizontal="left"/>
    </xf>
    <xf numFmtId="0" fontId="0" fillId="0" borderId="0" xfId="0" applyAlignment="1">
      <alignment horizontal="left"/>
    </xf>
    <xf numFmtId="0" fontId="15" fillId="8" borderId="1" xfId="0" applyFont="1" applyFill="1" applyBorder="1" applyAlignment="1">
      <alignment horizontal="left" vertical="center" wrapText="1"/>
    </xf>
    <xf numFmtId="0" fontId="24" fillId="8" borderId="1" xfId="0" applyFont="1" applyFill="1" applyBorder="1" applyAlignment="1">
      <alignment horizontal="left" vertical="center" wrapText="1"/>
    </xf>
    <xf numFmtId="0" fontId="24" fillId="8" borderId="1" xfId="0" applyFont="1" applyFill="1" applyBorder="1" applyAlignment="1">
      <alignment vertical="center" wrapText="1"/>
    </xf>
    <xf numFmtId="9" fontId="14" fillId="0" borderId="6" xfId="0" applyNumberFormat="1" applyFont="1" applyFill="1" applyBorder="1" applyAlignment="1">
      <alignment horizontal="center" vertical="center"/>
    </xf>
    <xf numFmtId="0" fontId="15" fillId="8" borderId="1" xfId="0" applyFont="1" applyFill="1" applyBorder="1" applyAlignment="1">
      <alignment horizontal="center" vertical="center" wrapText="1"/>
    </xf>
    <xf numFmtId="9" fontId="13" fillId="8" borderId="6" xfId="0" applyNumberFormat="1" applyFont="1" applyFill="1" applyBorder="1" applyAlignment="1">
      <alignment horizontal="center" vertical="center" wrapText="1"/>
    </xf>
    <xf numFmtId="9" fontId="15" fillId="8" borderId="1" xfId="2" applyFont="1" applyFill="1" applyBorder="1" applyAlignment="1">
      <alignment horizontal="center" vertical="center" wrapText="1"/>
    </xf>
    <xf numFmtId="9" fontId="15" fillId="8" borderId="1" xfId="0" applyNumberFormat="1" applyFont="1" applyFill="1" applyBorder="1" applyAlignment="1">
      <alignment horizontal="center" vertical="center" wrapText="1"/>
    </xf>
    <xf numFmtId="0" fontId="15" fillId="8" borderId="1" xfId="0" applyFont="1" applyFill="1" applyBorder="1" applyAlignment="1">
      <alignment horizontal="left" vertical="center" wrapText="1"/>
    </xf>
    <xf numFmtId="0" fontId="15" fillId="8" borderId="7" xfId="0" applyFont="1" applyFill="1" applyBorder="1" applyAlignment="1">
      <alignment vertical="center" wrapText="1"/>
    </xf>
    <xf numFmtId="9" fontId="15" fillId="8" borderId="1" xfId="2" applyNumberFormat="1" applyFont="1" applyFill="1" applyBorder="1" applyAlignment="1">
      <alignment horizontal="center" vertical="center" wrapText="1"/>
    </xf>
    <xf numFmtId="0" fontId="25" fillId="8" borderId="7" xfId="0" applyFont="1" applyFill="1" applyBorder="1" applyAlignment="1">
      <alignment horizontal="left" vertical="center"/>
    </xf>
    <xf numFmtId="0" fontId="25" fillId="8" borderId="1" xfId="0" applyFont="1" applyFill="1" applyBorder="1" applyAlignment="1">
      <alignment horizontal="left" vertical="center"/>
    </xf>
    <xf numFmtId="0" fontId="25" fillId="8" borderId="1" xfId="0" applyFont="1" applyFill="1" applyBorder="1" applyAlignment="1">
      <alignment horizontal="center" vertical="center"/>
    </xf>
    <xf numFmtId="0" fontId="25" fillId="8" borderId="7" xfId="0" applyFont="1" applyFill="1" applyBorder="1" applyAlignment="1">
      <alignment vertical="center"/>
    </xf>
    <xf numFmtId="0" fontId="25" fillId="8" borderId="1" xfId="0" applyFont="1" applyFill="1" applyBorder="1" applyAlignment="1">
      <alignment horizontal="left" vertical="center" wrapText="1"/>
    </xf>
    <xf numFmtId="9" fontId="25" fillId="8" borderId="6" xfId="2" applyFont="1" applyFill="1" applyBorder="1" applyAlignment="1">
      <alignment horizontal="center" vertical="center"/>
    </xf>
    <xf numFmtId="9" fontId="25" fillId="8" borderId="1" xfId="0" applyNumberFormat="1" applyFont="1" applyFill="1" applyBorder="1" applyAlignment="1">
      <alignment horizontal="center" vertical="center"/>
    </xf>
    <xf numFmtId="165" fontId="25" fillId="8" borderId="6" xfId="2" applyNumberFormat="1" applyFont="1" applyFill="1" applyBorder="1" applyAlignment="1">
      <alignment horizontal="center" vertical="center"/>
    </xf>
    <xf numFmtId="0" fontId="5" fillId="0" borderId="1" xfId="0" applyFont="1" applyBorder="1" applyAlignment="1">
      <alignment horizontal="left" vertical="center" wrapText="1"/>
    </xf>
    <xf numFmtId="164" fontId="15" fillId="8" borderId="1" xfId="1" applyNumberFormat="1" applyFont="1" applyFill="1" applyBorder="1" applyAlignment="1">
      <alignment horizontal="center" vertical="center" wrapText="1"/>
    </xf>
    <xf numFmtId="9" fontId="25" fillId="8" borderId="1" xfId="2" applyNumberFormat="1" applyFont="1" applyFill="1" applyBorder="1" applyAlignment="1">
      <alignment horizontal="center" vertical="center"/>
    </xf>
    <xf numFmtId="0" fontId="16" fillId="0" borderId="13" xfId="0" applyFont="1" applyBorder="1" applyAlignment="1">
      <alignment vertical="center" wrapText="1"/>
    </xf>
    <xf numFmtId="0" fontId="15" fillId="10" borderId="1" xfId="0" applyFont="1" applyFill="1" applyBorder="1" applyAlignment="1">
      <alignment vertical="center" wrapText="1"/>
    </xf>
    <xf numFmtId="0" fontId="15" fillId="11" borderId="1" xfId="0" applyFont="1" applyFill="1" applyBorder="1" applyAlignment="1">
      <alignment vertical="center" wrapText="1"/>
    </xf>
    <xf numFmtId="0" fontId="16" fillId="0" borderId="7" xfId="0" applyFont="1" applyBorder="1" applyAlignment="1">
      <alignment vertical="center" wrapText="1"/>
    </xf>
    <xf numFmtId="0" fontId="15" fillId="12" borderId="1" xfId="0" applyFont="1" applyFill="1" applyBorder="1" applyAlignment="1">
      <alignment vertical="center" wrapText="1"/>
    </xf>
    <xf numFmtId="3" fontId="18" fillId="13" borderId="1" xfId="3" applyNumberFormat="1" applyFont="1" applyFill="1" applyBorder="1" applyAlignment="1">
      <alignment horizontal="center" vertical="center"/>
    </xf>
    <xf numFmtId="9" fontId="18" fillId="13" borderId="1" xfId="2" applyFont="1" applyFill="1" applyBorder="1" applyAlignment="1">
      <alignment horizontal="center" vertical="center"/>
    </xf>
    <xf numFmtId="9" fontId="18" fillId="13" borderId="1" xfId="3" applyNumberFormat="1" applyFont="1" applyFill="1" applyBorder="1" applyAlignment="1">
      <alignment horizontal="center" vertical="center"/>
    </xf>
    <xf numFmtId="0" fontId="16" fillId="14" borderId="7" xfId="0" applyFont="1" applyFill="1" applyBorder="1" applyAlignment="1">
      <alignment horizontal="center" vertical="center" wrapText="1"/>
    </xf>
    <xf numFmtId="0" fontId="15" fillId="14" borderId="6" xfId="0" applyFont="1" applyFill="1" applyBorder="1" applyAlignment="1">
      <alignment horizontal="center" vertical="center" wrapText="1"/>
    </xf>
    <xf numFmtId="10" fontId="14" fillId="0" borderId="6" xfId="0" applyNumberFormat="1" applyFont="1" applyFill="1" applyBorder="1" applyAlignment="1">
      <alignment horizontal="center" vertical="center"/>
    </xf>
    <xf numFmtId="10" fontId="14" fillId="0" borderId="6" xfId="2" applyNumberFormat="1" applyFont="1" applyFill="1" applyBorder="1" applyAlignment="1">
      <alignment horizontal="center" vertical="center"/>
    </xf>
    <xf numFmtId="0" fontId="14" fillId="0" borderId="6" xfId="0" applyFont="1" applyFill="1" applyBorder="1" applyAlignment="1">
      <alignment horizontal="left" vertical="center" wrapText="1"/>
    </xf>
    <xf numFmtId="9" fontId="18" fillId="0" borderId="0" xfId="2" applyFont="1" applyFill="1" applyBorder="1" applyAlignment="1">
      <alignment horizontal="center" vertical="center"/>
    </xf>
    <xf numFmtId="9" fontId="18" fillId="0" borderId="11" xfId="2" applyFont="1" applyFill="1" applyBorder="1" applyAlignment="1">
      <alignment horizontal="center" vertical="center"/>
    </xf>
    <xf numFmtId="0" fontId="13" fillId="8" borderId="1" xfId="0" applyFont="1" applyFill="1" applyBorder="1" applyAlignment="1">
      <alignment horizontal="center" vertical="center" wrapText="1"/>
    </xf>
    <xf numFmtId="0" fontId="14" fillId="8" borderId="1" xfId="0" applyFont="1" applyFill="1" applyBorder="1" applyAlignment="1">
      <alignment horizontal="center" vertical="center"/>
    </xf>
    <xf numFmtId="3" fontId="0" fillId="0" borderId="0" xfId="0" applyNumberFormat="1" applyAlignment="1">
      <alignment horizontal="center" vertical="center"/>
    </xf>
    <xf numFmtId="0" fontId="18" fillId="8" borderId="1" xfId="0" applyFont="1" applyFill="1" applyBorder="1" applyAlignment="1">
      <alignment horizontal="center" vertical="center" wrapText="1"/>
    </xf>
    <xf numFmtId="0" fontId="18" fillId="8" borderId="6" xfId="0" applyFont="1" applyFill="1" applyBorder="1" applyAlignment="1">
      <alignment horizontal="center" vertical="center" wrapText="1"/>
    </xf>
    <xf numFmtId="0" fontId="13" fillId="8" borderId="1" xfId="0" applyFont="1" applyFill="1" applyBorder="1" applyAlignment="1">
      <alignment horizontal="center" vertical="center" wrapText="1"/>
    </xf>
    <xf numFmtId="166" fontId="18" fillId="8" borderId="1" xfId="3" applyNumberFormat="1" applyFont="1" applyFill="1" applyBorder="1" applyAlignment="1">
      <alignment horizontal="center" vertical="center"/>
    </xf>
    <xf numFmtId="166" fontId="19" fillId="8" borderId="1" xfId="3" applyNumberFormat="1" applyFont="1" applyFill="1" applyBorder="1" applyAlignment="1">
      <alignment horizontal="center" vertical="center"/>
    </xf>
    <xf numFmtId="9" fontId="18" fillId="0" borderId="1" xfId="2" applyNumberFormat="1" applyFont="1" applyFill="1" applyBorder="1" applyAlignment="1">
      <alignment horizontal="center" vertical="center"/>
    </xf>
    <xf numFmtId="3" fontId="26" fillId="8" borderId="1" xfId="3" applyNumberFormat="1" applyFont="1" applyFill="1" applyBorder="1" applyAlignment="1">
      <alignment horizontal="center" vertical="center"/>
    </xf>
    <xf numFmtId="3" fontId="28" fillId="0" borderId="1" xfId="3" applyNumberFormat="1" applyFont="1" applyFill="1" applyBorder="1" applyAlignment="1">
      <alignment horizontal="center" vertical="center"/>
    </xf>
    <xf numFmtId="3" fontId="28" fillId="0" borderId="0" xfId="3" applyNumberFormat="1" applyFont="1" applyFill="1" applyBorder="1" applyAlignment="1">
      <alignment horizontal="center" vertical="center"/>
    </xf>
    <xf numFmtId="0" fontId="29" fillId="0" borderId="0" xfId="0" applyFont="1"/>
    <xf numFmtId="0" fontId="27" fillId="5" borderId="0" xfId="0" applyFont="1" applyFill="1" applyBorder="1" applyAlignment="1">
      <alignment horizontal="center" vertical="center" wrapText="1"/>
    </xf>
    <xf numFmtId="166" fontId="19" fillId="8" borderId="0" xfId="3" applyNumberFormat="1" applyFont="1" applyFill="1" applyBorder="1" applyAlignment="1">
      <alignment horizontal="center" vertical="center"/>
    </xf>
    <xf numFmtId="0" fontId="18" fillId="8" borderId="10" xfId="0" applyFont="1" applyFill="1" applyBorder="1" applyAlignment="1">
      <alignment horizontal="center" vertical="center" wrapText="1"/>
    </xf>
    <xf numFmtId="0" fontId="0" fillId="0" borderId="11" xfId="0" applyBorder="1" applyAlignment="1"/>
    <xf numFmtId="3" fontId="28" fillId="0" borderId="1" xfId="3" applyNumberFormat="1" applyFont="1" applyFill="1" applyBorder="1" applyAlignment="1">
      <alignment horizontal="center" vertical="center" wrapText="1"/>
    </xf>
    <xf numFmtId="0" fontId="15" fillId="5" borderId="0" xfId="0" applyFont="1" applyFill="1" applyBorder="1" applyAlignment="1">
      <alignment horizontal="center" vertical="center" wrapText="1"/>
    </xf>
    <xf numFmtId="166" fontId="18" fillId="0" borderId="0" xfId="2" applyNumberFormat="1" applyFont="1" applyFill="1" applyBorder="1" applyAlignment="1">
      <alignment horizontal="center" vertical="center"/>
    </xf>
    <xf numFmtId="166" fontId="0" fillId="0" borderId="0" xfId="0" applyNumberFormat="1"/>
    <xf numFmtId="3" fontId="28" fillId="0" borderId="0" xfId="3" applyNumberFormat="1" applyFont="1" applyFill="1" applyBorder="1" applyAlignment="1">
      <alignment horizontal="center" vertical="center" wrapText="1"/>
    </xf>
    <xf numFmtId="166" fontId="18" fillId="0" borderId="1" xfId="2" applyNumberFormat="1" applyFont="1" applyFill="1" applyBorder="1" applyAlignment="1">
      <alignment horizontal="center" vertical="center"/>
    </xf>
    <xf numFmtId="166" fontId="19" fillId="8" borderId="6" xfId="3" applyNumberFormat="1" applyFont="1" applyFill="1" applyBorder="1" applyAlignment="1">
      <alignment horizontal="center" vertical="center"/>
    </xf>
    <xf numFmtId="0" fontId="27" fillId="5" borderId="6" xfId="0" applyFont="1" applyFill="1" applyBorder="1" applyAlignment="1">
      <alignment horizontal="center" vertical="center" wrapText="1"/>
    </xf>
    <xf numFmtId="3" fontId="18" fillId="0" borderId="6" xfId="3" applyNumberFormat="1" applyFont="1" applyFill="1" applyBorder="1" applyAlignment="1">
      <alignment horizontal="center" vertical="center"/>
    </xf>
    <xf numFmtId="0" fontId="27" fillId="5" borderId="7" xfId="0" applyFont="1" applyFill="1" applyBorder="1" applyAlignment="1">
      <alignment horizontal="center" vertical="center" wrapText="1"/>
    </xf>
    <xf numFmtId="3" fontId="18" fillId="0" borderId="7" xfId="3" applyNumberFormat="1" applyFont="1" applyFill="1" applyBorder="1" applyAlignment="1">
      <alignment horizontal="center" vertical="center"/>
    </xf>
    <xf numFmtId="166" fontId="5" fillId="0" borderId="1" xfId="0" applyNumberFormat="1" applyFont="1" applyBorder="1" applyAlignment="1">
      <alignment vertical="center"/>
    </xf>
    <xf numFmtId="166" fontId="5" fillId="0" borderId="0" xfId="0" applyNumberFormat="1" applyFont="1" applyBorder="1" applyAlignment="1">
      <alignment vertical="center"/>
    </xf>
    <xf numFmtId="0" fontId="18" fillId="8" borderId="1" xfId="0" applyFont="1" applyFill="1" applyBorder="1" applyAlignment="1">
      <alignment horizontal="center" vertical="center" wrapText="1"/>
    </xf>
    <xf numFmtId="0" fontId="18" fillId="8" borderId="6" xfId="0" applyFont="1" applyFill="1" applyBorder="1" applyAlignment="1">
      <alignment horizontal="center" vertical="center" wrapText="1"/>
    </xf>
    <xf numFmtId="0" fontId="13" fillId="8" borderId="1" xfId="0" applyFont="1" applyFill="1" applyBorder="1" applyAlignment="1">
      <alignment horizontal="center" vertical="center" wrapText="1"/>
    </xf>
    <xf numFmtId="3" fontId="18" fillId="0" borderId="6" xfId="3" applyNumberFormat="1" applyFont="1" applyFill="1" applyBorder="1" applyAlignment="1">
      <alignment horizontal="center" vertical="center"/>
    </xf>
    <xf numFmtId="3" fontId="18" fillId="0" borderId="7" xfId="3" applyNumberFormat="1" applyFont="1" applyFill="1" applyBorder="1" applyAlignment="1">
      <alignment horizontal="center" vertical="center"/>
    </xf>
    <xf numFmtId="0" fontId="27" fillId="5" borderId="6" xfId="0" applyFont="1" applyFill="1" applyBorder="1" applyAlignment="1">
      <alignment horizontal="center" vertical="center" wrapText="1"/>
    </xf>
    <xf numFmtId="0" fontId="27" fillId="5" borderId="7" xfId="0" applyFont="1" applyFill="1" applyBorder="1" applyAlignment="1">
      <alignment horizontal="center" vertical="center" wrapText="1"/>
    </xf>
    <xf numFmtId="9" fontId="18" fillId="0" borderId="1" xfId="2" applyFont="1" applyFill="1" applyBorder="1" applyAlignment="1">
      <alignment horizontal="center" vertical="center"/>
    </xf>
    <xf numFmtId="3" fontId="18" fillId="0" borderId="1" xfId="3" applyNumberFormat="1" applyFont="1" applyFill="1" applyBorder="1" applyAlignment="1">
      <alignment horizontal="center" vertical="center"/>
    </xf>
    <xf numFmtId="166" fontId="33" fillId="0" borderId="1" xfId="0" applyNumberFormat="1" applyFont="1" applyBorder="1" applyAlignment="1">
      <alignment horizontal="center" vertical="center"/>
    </xf>
    <xf numFmtId="0" fontId="18" fillId="8" borderId="1" xfId="0" applyFont="1" applyFill="1" applyBorder="1" applyAlignment="1">
      <alignment horizontal="center" vertical="center" wrapText="1"/>
    </xf>
    <xf numFmtId="0" fontId="18" fillId="8" borderId="6" xfId="0" applyFont="1" applyFill="1" applyBorder="1" applyAlignment="1">
      <alignment horizontal="center" vertical="center" wrapText="1"/>
    </xf>
    <xf numFmtId="0" fontId="13" fillId="8" borderId="1" xfId="0" applyFont="1" applyFill="1" applyBorder="1" applyAlignment="1">
      <alignment horizontal="center" vertical="center" wrapText="1"/>
    </xf>
    <xf numFmtId="0" fontId="27" fillId="5" borderId="6" xfId="0" applyFont="1" applyFill="1" applyBorder="1" applyAlignment="1">
      <alignment horizontal="center" vertical="center" wrapText="1"/>
    </xf>
    <xf numFmtId="0" fontId="27" fillId="5" borderId="7" xfId="0" applyFont="1" applyFill="1" applyBorder="1" applyAlignment="1">
      <alignment horizontal="center" vertical="center" wrapText="1"/>
    </xf>
    <xf numFmtId="9" fontId="18" fillId="0" borderId="1" xfId="2" applyFont="1" applyFill="1" applyBorder="1" applyAlignment="1">
      <alignment horizontal="center" vertical="center"/>
    </xf>
    <xf numFmtId="3" fontId="18" fillId="0" borderId="1" xfId="3" applyNumberFormat="1" applyFont="1" applyFill="1" applyBorder="1" applyAlignment="1">
      <alignment horizontal="center" vertical="center"/>
    </xf>
    <xf numFmtId="0" fontId="18" fillId="8" borderId="1" xfId="0" applyFont="1" applyFill="1" applyBorder="1" applyAlignment="1">
      <alignment horizontal="center" vertical="center" wrapText="1"/>
    </xf>
    <xf numFmtId="0" fontId="18" fillId="8" borderId="6" xfId="0" applyFont="1" applyFill="1" applyBorder="1" applyAlignment="1">
      <alignment horizontal="center" vertical="center" wrapText="1"/>
    </xf>
    <xf numFmtId="0" fontId="13" fillId="8" borderId="1" xfId="0" applyFont="1" applyFill="1" applyBorder="1" applyAlignment="1">
      <alignment horizontal="center" vertical="center" wrapText="1"/>
    </xf>
    <xf numFmtId="3" fontId="18" fillId="8" borderId="6" xfId="3" applyNumberFormat="1" applyFont="1" applyFill="1" applyBorder="1" applyAlignment="1">
      <alignment horizontal="center" vertical="center"/>
    </xf>
    <xf numFmtId="3" fontId="18" fillId="0" borderId="6" xfId="3" applyNumberFormat="1" applyFont="1" applyFill="1" applyBorder="1" applyAlignment="1">
      <alignment horizontal="center" vertical="center"/>
    </xf>
    <xf numFmtId="9" fontId="18" fillId="0" borderId="1" xfId="2" applyFont="1" applyFill="1" applyBorder="1" applyAlignment="1">
      <alignment horizontal="center" vertical="center"/>
    </xf>
    <xf numFmtId="3" fontId="18" fillId="0" borderId="1" xfId="3" applyNumberFormat="1" applyFont="1" applyFill="1" applyBorder="1" applyAlignment="1">
      <alignment horizontal="center" vertical="center"/>
    </xf>
    <xf numFmtId="3" fontId="26" fillId="8" borderId="6" xfId="3" applyNumberFormat="1" applyFont="1" applyFill="1" applyBorder="1" applyAlignment="1">
      <alignment horizontal="center" vertical="center"/>
    </xf>
    <xf numFmtId="0" fontId="32" fillId="0" borderId="1" xfId="0" applyFont="1" applyBorder="1" applyAlignment="1">
      <alignment vertical="center"/>
    </xf>
    <xf numFmtId="0" fontId="32" fillId="0" borderId="1" xfId="0" applyFont="1" applyBorder="1" applyAlignment="1">
      <alignment vertical="center" wrapText="1"/>
    </xf>
    <xf numFmtId="0" fontId="30" fillId="0" borderId="1" xfId="0" applyFont="1" applyBorder="1" applyAlignment="1">
      <alignment vertical="center"/>
    </xf>
    <xf numFmtId="0" fontId="18" fillId="8" borderId="0" xfId="0" applyFont="1" applyFill="1" applyBorder="1" applyAlignment="1">
      <alignment horizontal="center" vertical="center" wrapText="1"/>
    </xf>
    <xf numFmtId="166" fontId="33" fillId="0" borderId="0" xfId="0" applyNumberFormat="1" applyFont="1" applyBorder="1" applyAlignment="1">
      <alignment horizontal="center" vertical="center"/>
    </xf>
    <xf numFmtId="0" fontId="5" fillId="0" borderId="1" xfId="0" applyFont="1" applyBorder="1" applyAlignment="1">
      <alignment horizontal="center" vertical="center" wrapText="1"/>
    </xf>
    <xf numFmtId="0" fontId="27" fillId="5" borderId="6" xfId="0" applyFont="1" applyFill="1" applyBorder="1" applyAlignment="1">
      <alignment horizontal="left" vertical="center" wrapText="1"/>
    </xf>
    <xf numFmtId="0" fontId="27" fillId="5" borderId="7" xfId="0" applyFont="1" applyFill="1" applyBorder="1" applyAlignment="1">
      <alignment horizontal="left" vertical="center" wrapText="1"/>
    </xf>
    <xf numFmtId="166" fontId="18" fillId="8" borderId="7" xfId="3" applyNumberFormat="1" applyFont="1" applyFill="1" applyBorder="1" applyAlignment="1">
      <alignment horizontal="center" vertical="center"/>
    </xf>
    <xf numFmtId="9" fontId="18" fillId="0" borderId="6" xfId="2" applyNumberFormat="1" applyFont="1" applyFill="1" applyBorder="1" applyAlignment="1">
      <alignment horizontal="center" vertical="center"/>
    </xf>
    <xf numFmtId="166" fontId="19" fillId="8" borderId="7" xfId="3" applyNumberFormat="1" applyFont="1" applyFill="1" applyBorder="1" applyAlignment="1">
      <alignment horizontal="center" vertical="center"/>
    </xf>
    <xf numFmtId="3" fontId="19" fillId="8" borderId="6" xfId="3" applyNumberFormat="1" applyFont="1" applyFill="1" applyBorder="1" applyAlignment="1">
      <alignment horizontal="left" vertical="center" wrapText="1"/>
    </xf>
    <xf numFmtId="3" fontId="19" fillId="0" borderId="6" xfId="3" applyNumberFormat="1" applyFont="1" applyFill="1" applyBorder="1" applyAlignment="1">
      <alignment horizontal="left" vertical="center" wrapText="1"/>
    </xf>
    <xf numFmtId="3" fontId="19" fillId="0" borderId="6" xfId="3" applyNumberFormat="1" applyFont="1" applyFill="1" applyBorder="1" applyAlignment="1">
      <alignment horizontal="left" vertical="top" wrapText="1"/>
    </xf>
    <xf numFmtId="3" fontId="35" fillId="8" borderId="6" xfId="3" applyNumberFormat="1" applyFont="1" applyFill="1" applyBorder="1" applyAlignment="1">
      <alignment horizontal="left" vertical="center" wrapText="1"/>
    </xf>
    <xf numFmtId="0" fontId="18" fillId="8" borderId="1" xfId="0" applyFont="1" applyFill="1" applyBorder="1" applyAlignment="1">
      <alignment horizontal="center" vertical="center" wrapText="1"/>
    </xf>
    <xf numFmtId="0" fontId="18" fillId="8" borderId="6" xfId="0" applyFont="1" applyFill="1" applyBorder="1" applyAlignment="1">
      <alignment horizontal="center" vertical="center" wrapText="1"/>
    </xf>
    <xf numFmtId="0" fontId="13" fillId="8" borderId="1" xfId="0" applyFont="1" applyFill="1" applyBorder="1" applyAlignment="1">
      <alignment horizontal="center" vertical="center" wrapText="1"/>
    </xf>
    <xf numFmtId="9" fontId="18" fillId="0" borderId="1" xfId="2" applyFont="1" applyFill="1" applyBorder="1" applyAlignment="1">
      <alignment horizontal="center" vertical="center"/>
    </xf>
    <xf numFmtId="3" fontId="18" fillId="0" borderId="1" xfId="3" applyNumberFormat="1" applyFont="1" applyFill="1" applyBorder="1" applyAlignment="1">
      <alignment horizontal="center" vertical="center"/>
    </xf>
    <xf numFmtId="0" fontId="27" fillId="5" borderId="6" xfId="0" applyFont="1" applyFill="1" applyBorder="1" applyAlignment="1">
      <alignment horizontal="left" vertical="center" wrapText="1"/>
    </xf>
    <xf numFmtId="0" fontId="27" fillId="5" borderId="7" xfId="0" applyFont="1" applyFill="1" applyBorder="1" applyAlignment="1">
      <alignment horizontal="left" vertical="center" wrapText="1"/>
    </xf>
    <xf numFmtId="9" fontId="5" fillId="0" borderId="1" xfId="2" applyFont="1" applyBorder="1" applyAlignment="1">
      <alignment horizontal="center" vertical="center"/>
    </xf>
    <xf numFmtId="49" fontId="4" fillId="6" borderId="12" xfId="0" applyNumberFormat="1" applyFont="1" applyFill="1" applyBorder="1" applyAlignment="1">
      <alignment horizontal="center" wrapText="1"/>
    </xf>
    <xf numFmtId="49" fontId="4" fillId="6" borderId="0" xfId="0" applyNumberFormat="1" applyFont="1" applyFill="1" applyBorder="1" applyAlignment="1">
      <alignment horizontal="center" wrapText="1"/>
    </xf>
    <xf numFmtId="164" fontId="3" fillId="0" borderId="1" xfId="1" applyNumberFormat="1" applyFont="1" applyBorder="1" applyAlignment="1">
      <alignment horizontal="center" vertical="center"/>
    </xf>
    <xf numFmtId="164" fontId="3" fillId="0" borderId="10" xfId="1" applyNumberFormat="1" applyFont="1" applyBorder="1" applyAlignment="1">
      <alignment horizontal="center" vertical="center"/>
    </xf>
    <xf numFmtId="164" fontId="3" fillId="0" borderId="6" xfId="1" applyNumberFormat="1" applyFont="1" applyBorder="1" applyAlignment="1">
      <alignment horizontal="center"/>
    </xf>
    <xf numFmtId="164" fontId="3" fillId="0" borderId="7" xfId="1" applyNumberFormat="1" applyFont="1" applyBorder="1" applyAlignment="1">
      <alignment horizontal="center"/>
    </xf>
    <xf numFmtId="164" fontId="3" fillId="0" borderId="6" xfId="1" applyNumberFormat="1" applyFont="1" applyBorder="1" applyAlignment="1">
      <alignment horizontal="center" vertical="center"/>
    </xf>
    <xf numFmtId="164" fontId="3" fillId="0" borderId="7" xfId="1" applyNumberFormat="1" applyFont="1" applyBorder="1" applyAlignment="1">
      <alignment horizontal="center" vertical="center"/>
    </xf>
    <xf numFmtId="0" fontId="4" fillId="6" borderId="8" xfId="0" applyFont="1" applyFill="1" applyBorder="1" applyAlignment="1">
      <alignment horizontal="center" vertical="center"/>
    </xf>
    <xf numFmtId="0" fontId="4" fillId="6" borderId="9" xfId="0" applyFont="1" applyFill="1" applyBorder="1" applyAlignment="1">
      <alignment horizontal="center" vertical="center"/>
    </xf>
    <xf numFmtId="0" fontId="7" fillId="6" borderId="8" xfId="0" applyFont="1" applyFill="1" applyBorder="1" applyAlignment="1">
      <alignment horizontal="center" vertical="center" wrapText="1"/>
    </xf>
    <xf numFmtId="0" fontId="7" fillId="6" borderId="9" xfId="0" applyFont="1" applyFill="1" applyBorder="1" applyAlignment="1">
      <alignment horizontal="center" vertical="center" wrapText="1"/>
    </xf>
    <xf numFmtId="49" fontId="0" fillId="0" borderId="4" xfId="0" applyNumberFormat="1" applyBorder="1" applyAlignment="1">
      <alignment horizontal="center" wrapText="1"/>
    </xf>
    <xf numFmtId="0" fontId="0" fillId="0" borderId="1" xfId="0" applyBorder="1" applyAlignment="1">
      <alignment horizontal="center" vertical="center" wrapText="1"/>
    </xf>
    <xf numFmtId="0" fontId="0" fillId="0" borderId="6" xfId="0" applyBorder="1" applyAlignment="1">
      <alignment horizontal="center"/>
    </xf>
    <xf numFmtId="0" fontId="0" fillId="0" borderId="7" xfId="0" applyBorder="1" applyAlignment="1">
      <alignment horizontal="center"/>
    </xf>
    <xf numFmtId="0" fontId="0" fillId="7" borderId="1" xfId="0" applyFill="1" applyBorder="1" applyAlignment="1">
      <alignment horizontal="center"/>
    </xf>
    <xf numFmtId="0" fontId="0" fillId="0" borderId="6" xfId="0" applyBorder="1" applyAlignment="1">
      <alignment horizontal="center" vertical="center" wrapText="1"/>
    </xf>
    <xf numFmtId="0" fontId="0" fillId="0" borderId="7" xfId="0" applyBorder="1" applyAlignment="1">
      <alignment horizontal="center" vertical="center" wrapText="1"/>
    </xf>
    <xf numFmtId="3" fontId="0" fillId="7" borderId="6" xfId="0" applyNumberFormat="1" applyFill="1" applyBorder="1" applyAlignment="1">
      <alignment horizontal="center" vertical="center"/>
    </xf>
    <xf numFmtId="3" fontId="0" fillId="7" borderId="7" xfId="0" applyNumberFormat="1" applyFill="1" applyBorder="1" applyAlignment="1">
      <alignment horizontal="center" vertical="center"/>
    </xf>
    <xf numFmtId="0" fontId="11" fillId="5" borderId="6" xfId="0" applyFont="1" applyFill="1" applyBorder="1" applyAlignment="1">
      <alignment horizontal="center" vertical="center" wrapText="1"/>
    </xf>
    <xf numFmtId="0" fontId="11" fillId="5" borderId="7" xfId="0" applyFont="1" applyFill="1" applyBorder="1" applyAlignment="1">
      <alignment horizontal="center" vertical="center" wrapText="1"/>
    </xf>
    <xf numFmtId="3" fontId="0" fillId="0" borderId="6" xfId="0" applyNumberFormat="1" applyBorder="1" applyAlignment="1">
      <alignment horizontal="center" vertical="center"/>
    </xf>
    <xf numFmtId="3" fontId="0" fillId="0" borderId="7" xfId="0" applyNumberFormat="1" applyBorder="1" applyAlignment="1">
      <alignment horizontal="center" vertical="center"/>
    </xf>
    <xf numFmtId="0" fontId="0" fillId="0" borderId="11" xfId="0" applyBorder="1" applyAlignment="1">
      <alignment horizontal="center"/>
    </xf>
    <xf numFmtId="0" fontId="0" fillId="0" borderId="6" xfId="0" applyBorder="1" applyAlignment="1">
      <alignment horizontal="center" vertical="center"/>
    </xf>
    <xf numFmtId="0" fontId="0" fillId="0" borderId="7" xfId="0" applyBorder="1" applyAlignment="1">
      <alignment horizontal="center" vertical="center"/>
    </xf>
    <xf numFmtId="0" fontId="0" fillId="7" borderId="1" xfId="0" applyFill="1" applyBorder="1" applyAlignment="1">
      <alignment horizontal="center" vertical="center"/>
    </xf>
    <xf numFmtId="0" fontId="9" fillId="5" borderId="6" xfId="0" applyFont="1" applyFill="1" applyBorder="1" applyAlignment="1">
      <alignment horizontal="center" vertical="center" wrapText="1"/>
    </xf>
    <xf numFmtId="0" fontId="9" fillId="5" borderId="7" xfId="0" applyFont="1" applyFill="1" applyBorder="1" applyAlignment="1">
      <alignment horizontal="center" vertical="center" wrapText="1"/>
    </xf>
    <xf numFmtId="0" fontId="10" fillId="5" borderId="6" xfId="0" applyFont="1" applyFill="1" applyBorder="1" applyAlignment="1">
      <alignment horizontal="center" vertical="center" wrapText="1"/>
    </xf>
    <xf numFmtId="0" fontId="10" fillId="5" borderId="7" xfId="0" applyFont="1" applyFill="1" applyBorder="1" applyAlignment="1">
      <alignment horizontal="center" vertical="center" wrapText="1"/>
    </xf>
    <xf numFmtId="49" fontId="17" fillId="8" borderId="12" xfId="0" applyNumberFormat="1" applyFont="1" applyFill="1" applyBorder="1" applyAlignment="1">
      <alignment horizontal="center" vertical="center" wrapText="1"/>
    </xf>
    <xf numFmtId="49" fontId="17" fillId="8" borderId="0" xfId="0" applyNumberFormat="1" applyFont="1" applyFill="1" applyBorder="1" applyAlignment="1">
      <alignment horizontal="center" vertical="center" wrapText="1"/>
    </xf>
    <xf numFmtId="0" fontId="18" fillId="8" borderId="1" xfId="0" applyFont="1" applyFill="1" applyBorder="1" applyAlignment="1">
      <alignment horizontal="center" vertical="center" wrapText="1"/>
    </xf>
    <xf numFmtId="0" fontId="18" fillId="8" borderId="6" xfId="0" applyFont="1" applyFill="1" applyBorder="1" applyAlignment="1">
      <alignment horizontal="center" vertical="center" wrapText="1"/>
    </xf>
    <xf numFmtId="0" fontId="18" fillId="8" borderId="7" xfId="0" applyFont="1" applyFill="1" applyBorder="1" applyAlignment="1">
      <alignment horizontal="center" vertical="center" wrapText="1"/>
    </xf>
    <xf numFmtId="0" fontId="13" fillId="8" borderId="1" xfId="0" applyFont="1" applyFill="1" applyBorder="1" applyAlignment="1">
      <alignment horizontal="center" vertical="center" wrapText="1"/>
    </xf>
    <xf numFmtId="0" fontId="14" fillId="8" borderId="1" xfId="0" applyFont="1" applyFill="1" applyBorder="1" applyAlignment="1">
      <alignment horizontal="center" vertical="center" wrapText="1"/>
    </xf>
    <xf numFmtId="0" fontId="14" fillId="8" borderId="6" xfId="0" applyFont="1" applyFill="1" applyBorder="1" applyAlignment="1">
      <alignment horizontal="center" vertical="center"/>
    </xf>
    <xf numFmtId="0" fontId="14" fillId="8" borderId="7" xfId="0" applyFont="1" applyFill="1" applyBorder="1" applyAlignment="1">
      <alignment horizontal="center" vertical="center"/>
    </xf>
    <xf numFmtId="0" fontId="16" fillId="0" borderId="6"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13" xfId="0" applyFont="1" applyBorder="1" applyAlignment="1">
      <alignment horizontal="center" vertical="center" wrapText="1"/>
    </xf>
    <xf numFmtId="0" fontId="16" fillId="14" borderId="6" xfId="0" applyFont="1" applyFill="1" applyBorder="1" applyAlignment="1">
      <alignment horizontal="center" vertical="center" wrapText="1"/>
    </xf>
    <xf numFmtId="0" fontId="16" fillId="14" borderId="13" xfId="0" applyFont="1" applyFill="1" applyBorder="1" applyAlignment="1">
      <alignment horizontal="center" vertical="center" wrapText="1"/>
    </xf>
    <xf numFmtId="0" fontId="16" fillId="14" borderId="7" xfId="0" applyFont="1" applyFill="1" applyBorder="1" applyAlignment="1">
      <alignment horizontal="center" vertical="center" wrapText="1"/>
    </xf>
    <xf numFmtId="0" fontId="15" fillId="14" borderId="6" xfId="0" applyFont="1" applyFill="1" applyBorder="1" applyAlignment="1">
      <alignment horizontal="center" vertical="center" wrapText="1"/>
    </xf>
    <xf numFmtId="0" fontId="15" fillId="14" borderId="7" xfId="0" applyFont="1" applyFill="1" applyBorder="1" applyAlignment="1">
      <alignment horizontal="center" vertical="center" wrapText="1"/>
    </xf>
    <xf numFmtId="0" fontId="18" fillId="9" borderId="6" xfId="0" applyFont="1" applyFill="1" applyBorder="1" applyAlignment="1">
      <alignment horizontal="center" vertical="center" wrapText="1"/>
    </xf>
    <xf numFmtId="0" fontId="18" fillId="9" borderId="7"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5" fillId="2" borderId="6" xfId="0" applyFont="1" applyFill="1" applyBorder="1" applyAlignment="1">
      <alignment horizontal="left" vertical="center" wrapText="1"/>
    </xf>
    <xf numFmtId="0" fontId="15" fillId="2" borderId="13" xfId="0" applyFont="1" applyFill="1" applyBorder="1" applyAlignment="1">
      <alignment horizontal="left" vertical="center" wrapText="1"/>
    </xf>
    <xf numFmtId="0" fontId="15" fillId="2" borderId="7" xfId="0" applyFont="1" applyFill="1" applyBorder="1" applyAlignment="1">
      <alignment horizontal="left" vertical="center" wrapText="1"/>
    </xf>
    <xf numFmtId="0" fontId="14" fillId="3" borderId="6" xfId="0" applyFont="1" applyFill="1" applyBorder="1" applyAlignment="1">
      <alignment horizontal="center" vertical="center" wrapText="1"/>
    </xf>
    <xf numFmtId="0" fontId="14" fillId="3" borderId="13"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4" fillId="3" borderId="6" xfId="0" applyFont="1" applyFill="1" applyBorder="1" applyAlignment="1">
      <alignment horizontal="center" wrapText="1"/>
    </xf>
    <xf numFmtId="0" fontId="14" fillId="3" borderId="13" xfId="0" applyFont="1" applyFill="1" applyBorder="1" applyAlignment="1">
      <alignment horizontal="center" wrapText="1"/>
    </xf>
    <xf numFmtId="0" fontId="14" fillId="3" borderId="7" xfId="0" applyFont="1" applyFill="1" applyBorder="1" applyAlignment="1">
      <alignment horizontal="center" wrapText="1"/>
    </xf>
    <xf numFmtId="0" fontId="15" fillId="5" borderId="6" xfId="0" applyFont="1" applyFill="1" applyBorder="1" applyAlignment="1">
      <alignment horizontal="center" vertical="center" wrapText="1"/>
    </xf>
    <xf numFmtId="0" fontId="15" fillId="5" borderId="13" xfId="0" applyFont="1" applyFill="1" applyBorder="1" applyAlignment="1">
      <alignment horizontal="center" vertical="center" wrapText="1"/>
    </xf>
    <xf numFmtId="0" fontId="15" fillId="5" borderId="7" xfId="0" applyFont="1" applyFill="1" applyBorder="1" applyAlignment="1">
      <alignment horizontal="center" vertical="center" wrapText="1"/>
    </xf>
    <xf numFmtId="0" fontId="16" fillId="0" borderId="13" xfId="0" applyFont="1" applyBorder="1" applyAlignment="1">
      <alignment horizontal="center"/>
    </xf>
    <xf numFmtId="0" fontId="15" fillId="8" borderId="6" xfId="0" applyFont="1" applyFill="1" applyBorder="1" applyAlignment="1">
      <alignment horizontal="left" vertical="center" wrapText="1"/>
    </xf>
    <xf numFmtId="0" fontId="15" fillId="8" borderId="7" xfId="0" applyFont="1" applyFill="1" applyBorder="1" applyAlignment="1">
      <alignment horizontal="left" vertical="center" wrapText="1"/>
    </xf>
    <xf numFmtId="0" fontId="25" fillId="8" borderId="6" xfId="0" applyFont="1" applyFill="1" applyBorder="1" applyAlignment="1">
      <alignment horizontal="center" vertical="center" wrapText="1"/>
    </xf>
    <xf numFmtId="0" fontId="25" fillId="8" borderId="7" xfId="0" applyFont="1" applyFill="1" applyBorder="1" applyAlignment="1">
      <alignment horizontal="center" vertical="center" wrapText="1"/>
    </xf>
    <xf numFmtId="0" fontId="25" fillId="8" borderId="6" xfId="0" applyFont="1" applyFill="1" applyBorder="1" applyAlignment="1">
      <alignment horizontal="center" vertical="center"/>
    </xf>
    <xf numFmtId="0" fontId="25" fillId="8" borderId="7" xfId="0" applyFont="1" applyFill="1" applyBorder="1" applyAlignment="1">
      <alignment horizontal="center" vertical="center"/>
    </xf>
    <xf numFmtId="0" fontId="15" fillId="8" borderId="1" xfId="0" applyFont="1" applyFill="1" applyBorder="1" applyAlignment="1">
      <alignment horizontal="left" vertical="center" wrapText="1"/>
    </xf>
    <xf numFmtId="3" fontId="18" fillId="8" borderId="6" xfId="3" applyNumberFormat="1" applyFont="1" applyFill="1" applyBorder="1" applyAlignment="1">
      <alignment horizontal="center" vertical="center"/>
    </xf>
    <xf numFmtId="3" fontId="18" fillId="8" borderId="7" xfId="3" applyNumberFormat="1" applyFont="1" applyFill="1" applyBorder="1" applyAlignment="1">
      <alignment horizontal="center" vertical="center"/>
    </xf>
    <xf numFmtId="0" fontId="25" fillId="8" borderId="1" xfId="0" applyFont="1" applyFill="1" applyBorder="1" applyAlignment="1">
      <alignment horizontal="center" vertical="center"/>
    </xf>
    <xf numFmtId="9" fontId="25" fillId="8" borderId="6" xfId="2" applyFont="1" applyFill="1" applyBorder="1" applyAlignment="1">
      <alignment horizontal="center" vertical="center"/>
    </xf>
    <xf numFmtId="9" fontId="25" fillId="8" borderId="7" xfId="2" applyFont="1" applyFill="1" applyBorder="1" applyAlignment="1">
      <alignment horizontal="center" vertical="center"/>
    </xf>
    <xf numFmtId="0" fontId="0" fillId="0" borderId="1" xfId="0" applyBorder="1" applyAlignment="1">
      <alignment horizontal="center"/>
    </xf>
    <xf numFmtId="0" fontId="25" fillId="8" borderId="1" xfId="0" applyFont="1" applyFill="1" applyBorder="1" applyAlignment="1">
      <alignment horizontal="left" vertical="center" wrapText="1"/>
    </xf>
    <xf numFmtId="0" fontId="5" fillId="0" borderId="6" xfId="0" applyFont="1" applyBorder="1" applyAlignment="1">
      <alignment horizontal="left" vertical="center" wrapText="1"/>
    </xf>
    <xf numFmtId="0" fontId="5" fillId="0" borderId="13" xfId="0" applyFont="1" applyBorder="1" applyAlignment="1">
      <alignment horizontal="left" vertical="center" wrapText="1"/>
    </xf>
    <xf numFmtId="0" fontId="5" fillId="0" borderId="7" xfId="0" applyFont="1" applyBorder="1" applyAlignment="1">
      <alignment horizontal="left"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25" fillId="8" borderId="6" xfId="0" applyFont="1" applyFill="1" applyBorder="1" applyAlignment="1">
      <alignment horizontal="left" vertical="center" wrapText="1"/>
    </xf>
    <xf numFmtId="0" fontId="25" fillId="8" borderId="7" xfId="0" applyFont="1" applyFill="1" applyBorder="1" applyAlignment="1">
      <alignment horizontal="left" vertical="center" wrapText="1"/>
    </xf>
    <xf numFmtId="0" fontId="5" fillId="0" borderId="6"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7" xfId="0" applyFont="1" applyBorder="1" applyAlignment="1">
      <alignment horizontal="center" vertical="center" wrapText="1"/>
    </xf>
    <xf numFmtId="0" fontId="15" fillId="8" borderId="6" xfId="0" applyFont="1" applyFill="1" applyBorder="1" applyAlignment="1">
      <alignment horizontal="center" vertical="center" wrapText="1"/>
    </xf>
    <xf numFmtId="0" fontId="15" fillId="8" borderId="13" xfId="0" applyFont="1" applyFill="1" applyBorder="1" applyAlignment="1">
      <alignment horizontal="center" vertical="center" wrapText="1"/>
    </xf>
    <xf numFmtId="0" fontId="15" fillId="8" borderId="7" xfId="0" applyFont="1" applyFill="1" applyBorder="1" applyAlignment="1">
      <alignment horizontal="center" vertical="center" wrapText="1"/>
    </xf>
    <xf numFmtId="0" fontId="14" fillId="8" borderId="6" xfId="0" applyFont="1" applyFill="1" applyBorder="1" applyAlignment="1">
      <alignment horizontal="center" vertical="center" wrapText="1"/>
    </xf>
    <xf numFmtId="0" fontId="14" fillId="8" borderId="13" xfId="0" applyFont="1" applyFill="1" applyBorder="1" applyAlignment="1">
      <alignment horizontal="center" vertical="center" wrapText="1"/>
    </xf>
    <xf numFmtId="0" fontId="14" fillId="8" borderId="7" xfId="0" applyFont="1" applyFill="1" applyBorder="1" applyAlignment="1">
      <alignment horizontal="center" vertical="center" wrapText="1"/>
    </xf>
    <xf numFmtId="0" fontId="15" fillId="8" borderId="13" xfId="0" applyFont="1" applyFill="1" applyBorder="1" applyAlignment="1">
      <alignment horizontal="left" vertical="center" wrapText="1"/>
    </xf>
    <xf numFmtId="0" fontId="14" fillId="8" borderId="1" xfId="0" applyFont="1" applyFill="1" applyBorder="1" applyAlignment="1">
      <alignment horizontal="center" vertical="center"/>
    </xf>
    <xf numFmtId="0" fontId="14" fillId="8" borderId="6" xfId="0" applyFont="1" applyFill="1" applyBorder="1" applyAlignment="1">
      <alignment horizontal="center" wrapText="1"/>
    </xf>
    <xf numFmtId="0" fontId="14" fillId="8" borderId="13" xfId="0" applyFont="1" applyFill="1" applyBorder="1" applyAlignment="1">
      <alignment horizontal="center" wrapText="1"/>
    </xf>
    <xf numFmtId="0" fontId="14" fillId="8" borderId="7" xfId="0" applyFont="1" applyFill="1" applyBorder="1" applyAlignment="1">
      <alignment horizontal="center" wrapText="1"/>
    </xf>
    <xf numFmtId="0" fontId="13" fillId="10" borderId="1" xfId="0" applyFont="1" applyFill="1" applyBorder="1" applyAlignment="1">
      <alignment horizontal="center" vertical="center" wrapText="1"/>
    </xf>
    <xf numFmtId="0" fontId="15" fillId="5" borderId="6" xfId="0" applyFont="1" applyFill="1" applyBorder="1" applyAlignment="1">
      <alignment vertical="center" wrapText="1"/>
    </xf>
    <xf numFmtId="0" fontId="15" fillId="5" borderId="7" xfId="0" applyFont="1" applyFill="1" applyBorder="1" applyAlignment="1">
      <alignment vertical="center" wrapText="1"/>
    </xf>
    <xf numFmtId="0" fontId="15" fillId="5" borderId="6" xfId="0" applyFont="1" applyFill="1" applyBorder="1" applyAlignment="1">
      <alignment horizontal="left" vertical="center" wrapText="1"/>
    </xf>
    <xf numFmtId="0" fontId="15" fillId="5" borderId="7" xfId="0" applyFont="1" applyFill="1" applyBorder="1" applyAlignment="1">
      <alignment horizontal="left" vertical="center" wrapText="1"/>
    </xf>
    <xf numFmtId="0" fontId="15" fillId="5" borderId="13" xfId="0" applyFont="1" applyFill="1" applyBorder="1" applyAlignment="1">
      <alignment horizontal="left" vertical="center" wrapText="1"/>
    </xf>
    <xf numFmtId="0" fontId="32" fillId="0" borderId="1" xfId="0" applyFont="1" applyBorder="1" applyAlignment="1">
      <alignment horizontal="center" vertical="center"/>
    </xf>
    <xf numFmtId="0" fontId="30" fillId="0" borderId="1" xfId="0" applyFont="1" applyBorder="1" applyAlignment="1">
      <alignment horizontal="center" vertical="center"/>
    </xf>
    <xf numFmtId="0" fontId="19" fillId="5" borderId="6" xfId="0" applyFont="1" applyFill="1" applyBorder="1" applyAlignment="1">
      <alignment horizontal="center" vertical="center" wrapText="1"/>
    </xf>
    <xf numFmtId="0" fontId="19" fillId="5" borderId="7" xfId="0" applyFont="1" applyFill="1" applyBorder="1" applyAlignment="1">
      <alignment horizontal="center" vertical="center" wrapText="1"/>
    </xf>
    <xf numFmtId="3" fontId="18" fillId="0" borderId="6" xfId="3" applyNumberFormat="1" applyFont="1" applyFill="1" applyBorder="1" applyAlignment="1">
      <alignment horizontal="center" vertical="center"/>
    </xf>
    <xf numFmtId="3" fontId="18" fillId="0" borderId="7" xfId="3" applyNumberFormat="1" applyFont="1" applyFill="1" applyBorder="1" applyAlignment="1">
      <alignment horizontal="center" vertical="center"/>
    </xf>
    <xf numFmtId="0" fontId="27" fillId="5" borderId="6" xfId="0" applyFont="1" applyFill="1" applyBorder="1" applyAlignment="1">
      <alignment horizontal="center" vertical="center" wrapText="1"/>
    </xf>
    <xf numFmtId="0" fontId="27" fillId="5" borderId="7" xfId="0" applyFont="1" applyFill="1" applyBorder="1" applyAlignment="1">
      <alignment horizontal="center" vertical="center" wrapText="1"/>
    </xf>
    <xf numFmtId="0" fontId="27" fillId="5" borderId="1" xfId="0" applyFont="1" applyFill="1" applyBorder="1" applyAlignment="1">
      <alignment horizontal="left" vertical="center" wrapText="1"/>
    </xf>
    <xf numFmtId="9" fontId="18" fillId="0" borderId="1" xfId="2" applyFont="1" applyFill="1" applyBorder="1" applyAlignment="1">
      <alignment horizontal="center" vertical="center"/>
    </xf>
    <xf numFmtId="3" fontId="18" fillId="0" borderId="1" xfId="3" applyNumberFormat="1" applyFont="1" applyFill="1" applyBorder="1" applyAlignment="1">
      <alignment horizontal="center" vertical="center"/>
    </xf>
    <xf numFmtId="0" fontId="31" fillId="8" borderId="6" xfId="0" applyFont="1" applyFill="1" applyBorder="1" applyAlignment="1">
      <alignment horizontal="center" vertical="center" wrapText="1"/>
    </xf>
    <xf numFmtId="0" fontId="31" fillId="8" borderId="7" xfId="0" applyFont="1" applyFill="1" applyBorder="1" applyAlignment="1">
      <alignment horizontal="center" vertical="center" wrapText="1"/>
    </xf>
    <xf numFmtId="3" fontId="26" fillId="8" borderId="6" xfId="3" applyNumberFormat="1" applyFont="1" applyFill="1" applyBorder="1" applyAlignment="1">
      <alignment horizontal="center" vertical="center"/>
    </xf>
    <xf numFmtId="3" fontId="26" fillId="8" borderId="7" xfId="3" applyNumberFormat="1" applyFont="1" applyFill="1" applyBorder="1" applyAlignment="1">
      <alignment horizontal="center" vertical="center"/>
    </xf>
    <xf numFmtId="0" fontId="16" fillId="0" borderId="1" xfId="0" applyFont="1" applyBorder="1" applyAlignment="1">
      <alignment horizontal="center" vertical="center" wrapText="1"/>
    </xf>
    <xf numFmtId="0" fontId="15" fillId="5" borderId="1" xfId="0" applyFont="1" applyFill="1" applyBorder="1" applyAlignment="1">
      <alignment horizontal="left" vertical="center" wrapText="1"/>
    </xf>
    <xf numFmtId="0" fontId="15" fillId="5" borderId="1" xfId="0" applyFont="1" applyFill="1" applyBorder="1" applyAlignment="1">
      <alignment horizontal="center" vertical="center" wrapText="1"/>
    </xf>
    <xf numFmtId="0" fontId="34" fillId="0" borderId="1" xfId="0" applyFont="1" applyBorder="1" applyAlignment="1">
      <alignment horizontal="center" vertical="center"/>
    </xf>
    <xf numFmtId="0" fontId="0" fillId="0" borderId="1" xfId="0" applyBorder="1" applyAlignment="1">
      <alignment horizontal="center" vertical="center"/>
    </xf>
    <xf numFmtId="9" fontId="0" fillId="0" borderId="6" xfId="2" applyFont="1" applyBorder="1" applyAlignment="1">
      <alignment horizontal="center" vertical="center"/>
    </xf>
    <xf numFmtId="9" fontId="0" fillId="0" borderId="7" xfId="2" applyFont="1" applyBorder="1" applyAlignment="1">
      <alignment horizontal="center" vertical="center"/>
    </xf>
    <xf numFmtId="165" fontId="0" fillId="0" borderId="6" xfId="0" applyNumberFormat="1" applyBorder="1" applyAlignment="1">
      <alignment horizontal="center" vertical="center"/>
    </xf>
    <xf numFmtId="165" fontId="0" fillId="0" borderId="7" xfId="0" applyNumberFormat="1" applyBorder="1" applyAlignment="1">
      <alignment horizontal="center" vertical="center"/>
    </xf>
    <xf numFmtId="165" fontId="0" fillId="0" borderId="1" xfId="0" applyNumberFormat="1" applyBorder="1" applyAlignment="1">
      <alignment horizontal="center" vertical="center"/>
    </xf>
    <xf numFmtId="9" fontId="18" fillId="0" borderId="6" xfId="2" applyFont="1" applyFill="1" applyBorder="1" applyAlignment="1">
      <alignment horizontal="center" vertical="center"/>
    </xf>
    <xf numFmtId="9" fontId="18" fillId="0" borderId="7" xfId="2" applyFont="1" applyFill="1" applyBorder="1" applyAlignment="1">
      <alignment horizontal="center" vertical="center"/>
    </xf>
    <xf numFmtId="0" fontId="27" fillId="5" borderId="6" xfId="0" applyFont="1" applyFill="1" applyBorder="1" applyAlignment="1">
      <alignment horizontal="left" vertical="center" wrapText="1"/>
    </xf>
    <xf numFmtId="0" fontId="27" fillId="5" borderId="7" xfId="0" applyFont="1" applyFill="1" applyBorder="1" applyAlignment="1">
      <alignment horizontal="left" vertical="center" wrapText="1"/>
    </xf>
    <xf numFmtId="0" fontId="31" fillId="8" borderId="6" xfId="0" applyFont="1" applyFill="1" applyBorder="1" applyAlignment="1">
      <alignment horizontal="left" vertical="center" wrapText="1"/>
    </xf>
    <xf numFmtId="0" fontId="31" fillId="8" borderId="7" xfId="0" applyFont="1" applyFill="1" applyBorder="1" applyAlignment="1">
      <alignment horizontal="left" vertical="center" wrapText="1"/>
    </xf>
    <xf numFmtId="0" fontId="34" fillId="0" borderId="5" xfId="0" applyFont="1" applyBorder="1" applyAlignment="1">
      <alignment horizontal="center" vertical="center"/>
    </xf>
    <xf numFmtId="0" fontId="34" fillId="0" borderId="14" xfId="0" applyFont="1" applyBorder="1" applyAlignment="1">
      <alignment horizontal="center" vertical="center"/>
    </xf>
    <xf numFmtId="0" fontId="34" fillId="0" borderId="10" xfId="0" applyFont="1" applyBorder="1" applyAlignment="1">
      <alignment horizontal="center" vertical="center"/>
    </xf>
    <xf numFmtId="166" fontId="18" fillId="8" borderId="6" xfId="3" applyNumberFormat="1" applyFont="1" applyFill="1" applyBorder="1" applyAlignment="1">
      <alignment horizontal="center" vertical="center"/>
    </xf>
    <xf numFmtId="3" fontId="28" fillId="0" borderId="6" xfId="3" applyNumberFormat="1" applyFont="1" applyFill="1" applyBorder="1" applyAlignment="1">
      <alignment horizontal="center" vertical="center" wrapText="1"/>
    </xf>
    <xf numFmtId="0" fontId="18" fillId="15" borderId="1" xfId="0" applyFont="1" applyFill="1" applyBorder="1" applyAlignment="1">
      <alignment horizontal="center" vertical="center" wrapText="1"/>
    </xf>
    <xf numFmtId="0" fontId="16" fillId="15" borderId="1" xfId="0" applyFont="1" applyFill="1" applyBorder="1" applyAlignment="1">
      <alignment horizontal="center" vertical="center" wrapText="1"/>
    </xf>
    <xf numFmtId="0" fontId="15" fillId="15" borderId="6" xfId="0" applyFont="1" applyFill="1" applyBorder="1" applyAlignment="1">
      <alignment horizontal="center" vertical="center" wrapText="1"/>
    </xf>
    <xf numFmtId="0" fontId="15" fillId="15" borderId="13" xfId="0" applyFont="1" applyFill="1" applyBorder="1" applyAlignment="1">
      <alignment horizontal="center" vertical="center" wrapText="1"/>
    </xf>
    <xf numFmtId="0" fontId="15" fillId="15" borderId="7" xfId="0" applyFont="1" applyFill="1" applyBorder="1" applyAlignment="1">
      <alignment horizontal="center" vertical="center" wrapText="1"/>
    </xf>
    <xf numFmtId="0" fontId="18" fillId="3" borderId="1"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5" fillId="3" borderId="1" xfId="0" applyFont="1" applyFill="1" applyBorder="1" applyAlignment="1">
      <alignment horizontal="left" vertical="center" wrapText="1"/>
    </xf>
    <xf numFmtId="0" fontId="18" fillId="2" borderId="1"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5" fillId="2" borderId="13"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8" fillId="16" borderId="1" xfId="0" applyFont="1" applyFill="1" applyBorder="1" applyAlignment="1">
      <alignment horizontal="center" vertical="center" wrapText="1"/>
    </xf>
    <xf numFmtId="0" fontId="18" fillId="17" borderId="1" xfId="0" applyFont="1" applyFill="1" applyBorder="1" applyAlignment="1">
      <alignment horizontal="center" vertical="center" wrapText="1"/>
    </xf>
    <xf numFmtId="0" fontId="16" fillId="17" borderId="6" xfId="0" applyFont="1" applyFill="1" applyBorder="1" applyAlignment="1">
      <alignment horizontal="center" vertical="center" wrapText="1"/>
    </xf>
    <xf numFmtId="0" fontId="15" fillId="17" borderId="6" xfId="0" applyFont="1" applyFill="1" applyBorder="1" applyAlignment="1">
      <alignment horizontal="center" vertical="center" wrapText="1"/>
    </xf>
    <xf numFmtId="0" fontId="16" fillId="17" borderId="13" xfId="0" applyFont="1" applyFill="1" applyBorder="1" applyAlignment="1">
      <alignment horizontal="center" vertical="center" wrapText="1"/>
    </xf>
    <xf numFmtId="0" fontId="15" fillId="17" borderId="13" xfId="0" applyFont="1" applyFill="1" applyBorder="1" applyAlignment="1">
      <alignment horizontal="center" vertical="center" wrapText="1"/>
    </xf>
    <xf numFmtId="0" fontId="16" fillId="17" borderId="7" xfId="0" applyFont="1" applyFill="1" applyBorder="1" applyAlignment="1">
      <alignment horizontal="center" vertical="center" wrapText="1"/>
    </xf>
    <xf numFmtId="0" fontId="15" fillId="17" borderId="7" xfId="0" applyFont="1" applyFill="1" applyBorder="1" applyAlignment="1">
      <alignment horizontal="center" vertical="center" wrapText="1"/>
    </xf>
    <xf numFmtId="0" fontId="16" fillId="16" borderId="1" xfId="0" applyFont="1" applyFill="1" applyBorder="1" applyAlignment="1">
      <alignment horizontal="center" vertical="center" wrapText="1"/>
    </xf>
    <xf numFmtId="0" fontId="15" fillId="16" borderId="1" xfId="0" applyFont="1" applyFill="1" applyBorder="1" applyAlignment="1">
      <alignment horizontal="center" vertical="center" wrapText="1"/>
    </xf>
  </cellXfs>
  <cellStyles count="4">
    <cellStyle name="Millares" xfId="1" builtinId="3"/>
    <cellStyle name="Normal" xfId="0" builtinId="0"/>
    <cellStyle name="Normal 2" xfId="3"/>
    <cellStyle name="Porcentaje" xfId="2" builtinId="5"/>
  </cellStyles>
  <dxfs count="0"/>
  <tableStyles count="0" defaultTableStyle="TableStyleMedium2" defaultPivotStyle="PivotStyleLight16"/>
  <colors>
    <mruColors>
      <color rgb="FFFFCC66"/>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latin typeface="Arial" panose="020B0604020202020204" pitchFamily="34" charset="0"/>
                <a:cs typeface="Arial" panose="020B0604020202020204" pitchFamily="34" charset="0"/>
              </a:rPr>
              <a:t>Ejecución metas del Proyecto 1078: Generación de alternativas comerciales transitorias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'Metas anualizadas (4)'!$L$2</c:f>
              <c:strCache>
                <c:ptCount val="1"/>
                <c:pt idx="0">
                  <c:v>META 2016</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'Metas anualizadas (4)'!$K$3:$K$5</c:f>
              <c:strCache>
                <c:ptCount val="3"/>
                <c:pt idx="1">
                  <c:v> Brindar 2000 Alternativas Comerciales Transitorias En Puntos Comerciales y la Red de Prestación de Servicios al Usuario del Espacio Público ¿REDEP (Quioscos y Puntos de Encuentro).</c:v>
                </c:pt>
                <c:pt idx="2">
                  <c:v> Brindar 1000 Alternativas Comerciales Transitorias En Ferias Comerciales y Zonas de Aprovechamiento Económico Reguladas Temporales  -ZAERT</c:v>
                </c:pt>
              </c:strCache>
            </c:strRef>
          </c:cat>
          <c:val>
            <c:numRef>
              <c:f>'Metas anualizadas (4)'!$L$3:$L$5</c:f>
              <c:numCache>
                <c:formatCode>#,##0</c:formatCode>
                <c:ptCount val="3"/>
                <c:pt idx="1">
                  <c:v>250</c:v>
                </c:pt>
                <c:pt idx="2">
                  <c:v>125</c:v>
                </c:pt>
              </c:numCache>
            </c:numRef>
          </c:val>
        </c:ser>
        <c:ser>
          <c:idx val="1"/>
          <c:order val="1"/>
          <c:tx>
            <c:strRef>
              <c:f>'Metas anualizadas (4)'!$M$2</c:f>
              <c:strCache>
                <c:ptCount val="1"/>
                <c:pt idx="0">
                  <c:v>Metas a 30 de Agosto </c:v>
                </c:pt>
              </c:strCache>
            </c:strRef>
          </c:tx>
          <c:spPr>
            <a:solidFill>
              <a:schemeClr val="accent2"/>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'Metas anualizadas (4)'!$K$3:$K$5</c:f>
              <c:strCache>
                <c:ptCount val="3"/>
                <c:pt idx="1">
                  <c:v> Brindar 2000 Alternativas Comerciales Transitorias En Puntos Comerciales y la Red de Prestación de Servicios al Usuario del Espacio Público ¿REDEP (Quioscos y Puntos de Encuentro).</c:v>
                </c:pt>
                <c:pt idx="2">
                  <c:v> Brindar 1000 Alternativas Comerciales Transitorias En Ferias Comerciales y Zonas de Aprovechamiento Económico Reguladas Temporales  -ZAERT</c:v>
                </c:pt>
              </c:strCache>
            </c:strRef>
          </c:cat>
          <c:val>
            <c:numRef>
              <c:f>'Metas anualizadas (4)'!$M$3:$M$5</c:f>
              <c:numCache>
                <c:formatCode>#,##0</c:formatCode>
                <c:ptCount val="3"/>
                <c:pt idx="1">
                  <c:v>37</c:v>
                </c:pt>
                <c:pt idx="2">
                  <c:v>51</c:v>
                </c:pt>
              </c:numCache>
            </c:numRef>
          </c:val>
        </c:ser>
        <c:dLbls>
          <c:showLegendKey val="0"/>
          <c:showVal val="1"/>
          <c:showCatName val="0"/>
          <c:showSerName val="0"/>
          <c:showPercent val="0"/>
          <c:showBubbleSize val="0"/>
        </c:dLbls>
        <c:gapWidth val="150"/>
        <c:shape val="box"/>
        <c:axId val="129705664"/>
        <c:axId val="129706752"/>
        <c:axId val="0"/>
      </c:bar3DChart>
      <c:catAx>
        <c:axId val="129705664"/>
        <c:scaling>
          <c:orientation val="minMax"/>
        </c:scaling>
        <c:delete val="0"/>
        <c:axPos val="b"/>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29706752"/>
        <c:crosses val="autoZero"/>
        <c:auto val="1"/>
        <c:lblAlgn val="ctr"/>
        <c:lblOffset val="100"/>
        <c:noMultiLvlLbl val="0"/>
      </c:catAx>
      <c:valAx>
        <c:axId val="12970675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2970566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r>
              <a:rPr lang="es-CO" sz="1100"/>
              <a:t>% Cumplimiento de metas Proyecto 1078: Generación de alternativas comerciales transitorias</a:t>
            </a:r>
          </a:p>
          <a:p>
            <a:pPr>
              <a:defRPr/>
            </a:pPr>
            <a:r>
              <a:rPr lang="es-CO"/>
              <a:t> </a:t>
            </a:r>
          </a:p>
        </c:rich>
      </c:tx>
      <c:overlay val="0"/>
      <c:spPr>
        <a:noFill/>
        <a:ln>
          <a:noFill/>
        </a:ln>
        <a:effectLst/>
      </c:spPr>
      <c:txPr>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endParaRPr lang="es-CO"/>
        </a:p>
      </c:txPr>
    </c:title>
    <c:autoTitleDeleted val="0"/>
    <c:plotArea>
      <c:layout/>
      <c:barChart>
        <c:barDir val="col"/>
        <c:grouping val="clustered"/>
        <c:varyColors val="0"/>
        <c:ser>
          <c:idx val="0"/>
          <c:order val="0"/>
          <c:tx>
            <c:strRef>
              <c:f>'Metas anualizadas (4)'!$N$2</c:f>
              <c:strCache>
                <c:ptCount val="1"/>
                <c:pt idx="0">
                  <c:v>% Cumplimiento</c:v>
                </c:pt>
              </c:strCache>
            </c:strRef>
          </c:tx>
          <c:spPr>
            <a:pattFill prst="narHorz">
              <a:fgClr>
                <a:schemeClr val="accent1"/>
              </a:fgClr>
              <a:bgClr>
                <a:schemeClr val="accent1">
                  <a:lumMod val="20000"/>
                  <a:lumOff val="80000"/>
                </a:schemeClr>
              </a:bgClr>
            </a:pattFill>
            <a:ln>
              <a:noFill/>
            </a:ln>
            <a:effectLst>
              <a:innerShdw blurRad="114300">
                <a:schemeClr val="accent1"/>
              </a:inn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'Metas anualizadas (4)'!$K$3:$K$5</c:f>
              <c:strCache>
                <c:ptCount val="3"/>
                <c:pt idx="1">
                  <c:v> Brindar 2000 Alternativas Comerciales Transitorias En Puntos Comerciales y la Red de Prestación de Servicios al Usuario del Espacio Público ¿REDEP (Quioscos y Puntos de Encuentro).</c:v>
                </c:pt>
                <c:pt idx="2">
                  <c:v> Brindar 1000 Alternativas Comerciales Transitorias En Ferias Comerciales y Zonas de Aprovechamiento Económico Reguladas Temporales  -ZAERT</c:v>
                </c:pt>
              </c:strCache>
            </c:strRef>
          </c:cat>
          <c:val>
            <c:numRef>
              <c:f>'Metas anualizadas (4)'!$N$3:$N$5</c:f>
              <c:numCache>
                <c:formatCode>0%</c:formatCode>
                <c:ptCount val="3"/>
                <c:pt idx="1">
                  <c:v>0.14799999999999999</c:v>
                </c:pt>
                <c:pt idx="2">
                  <c:v>0.40799999999999997</c:v>
                </c:pt>
              </c:numCache>
            </c:numRef>
          </c:val>
        </c:ser>
        <c:dLbls>
          <c:showLegendKey val="0"/>
          <c:showVal val="1"/>
          <c:showCatName val="0"/>
          <c:showSerName val="0"/>
          <c:showPercent val="0"/>
          <c:showBubbleSize val="0"/>
        </c:dLbls>
        <c:gapWidth val="164"/>
        <c:overlap val="-22"/>
        <c:axId val="129699680"/>
        <c:axId val="129710560"/>
      </c:barChart>
      <c:catAx>
        <c:axId val="129699680"/>
        <c:scaling>
          <c:orientation val="minMax"/>
        </c:scaling>
        <c:delete val="0"/>
        <c:axPos val="b"/>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29710560"/>
        <c:crosses val="autoZero"/>
        <c:auto val="1"/>
        <c:lblAlgn val="ctr"/>
        <c:lblOffset val="100"/>
        <c:noMultiLvlLbl val="0"/>
      </c:catAx>
      <c:valAx>
        <c:axId val="129710560"/>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29699680"/>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Ejecución metas del proyecto 1134: Oportunidades de generación de ingresos para vendedores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'Metas anualizadas (4)'!$L$2</c:f>
              <c:strCache>
                <c:ptCount val="1"/>
                <c:pt idx="0">
                  <c:v>META 2016</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'Metas anualizadas (4)'!$K$3:$K$10</c:f>
              <c:strCache>
                <c:ptCount val="8"/>
                <c:pt idx="1">
                  <c:v> Brindar 2000 Alternativas Comerciales Transitorias En Puntos Comerciales y la Red de Prestación de Servicios al Usuario del Espacio Público ¿REDEP (Quioscos y Puntos de Encuentro).</c:v>
                </c:pt>
                <c:pt idx="2">
                  <c:v> Brindar 1000 Alternativas Comerciales Transitorias En Ferias Comerciales y Zonas de Aprovechamiento Económico Reguladas Temporales  -ZAERT</c:v>
                </c:pt>
                <c:pt idx="3">
                  <c:v>Implementar 1 plan Plan de  Fortalecimiento Administrativo y Comercialmente para las Alternativas Comerciales transitorias existentes.</c:v>
                </c:pt>
                <c:pt idx="4">
                  <c:v>Consolidar 2.044 alternativas comerciales con gastos de administración, gastos de operación y de gestión  en Puntos comerciales y en la  Red de prestación de servicios al usuario del espacio público REDEP</c:v>
                </c:pt>
                <c:pt idx="5">
                  <c:v>Ofertar a 8000 Vendedores informales Los servicios de la entidad con el fin de dar cumplimiento  a la intervención del IPES frente al vendedor informal</c:v>
                </c:pt>
                <c:pt idx="6">
                  <c:v>Acompañar 880 vendedores informales en proceso de emprendimiento y/o fortalecimiento empresarial integralmente</c:v>
                </c:pt>
                <c:pt idx="7">
                  <c:v>Asignar 320 alternativas de generación de ingresos a vendedores informales personas mayores y/o en condicion de discapacidad</c:v>
                </c:pt>
              </c:strCache>
            </c:strRef>
          </c:cat>
          <c:val>
            <c:numRef>
              <c:f>'Metas anualizadas (4)'!$L$3:$L$10</c:f>
              <c:numCache>
                <c:formatCode>#,##0</c:formatCode>
                <c:ptCount val="8"/>
                <c:pt idx="1">
                  <c:v>250</c:v>
                </c:pt>
                <c:pt idx="2">
                  <c:v>125</c:v>
                </c:pt>
                <c:pt idx="3" formatCode="0.0%">
                  <c:v>0.125</c:v>
                </c:pt>
                <c:pt idx="4">
                  <c:v>2044</c:v>
                </c:pt>
                <c:pt idx="5">
                  <c:v>1000</c:v>
                </c:pt>
                <c:pt idx="6">
                  <c:v>80</c:v>
                </c:pt>
                <c:pt idx="7">
                  <c:v>70</c:v>
                </c:pt>
              </c:numCache>
            </c:numRef>
          </c:val>
        </c:ser>
        <c:ser>
          <c:idx val="1"/>
          <c:order val="1"/>
          <c:tx>
            <c:strRef>
              <c:f>'Metas anualizadas (4)'!$M$2</c:f>
              <c:strCache>
                <c:ptCount val="1"/>
                <c:pt idx="0">
                  <c:v>Metas a 30 de Agosto </c:v>
                </c:pt>
              </c:strCache>
            </c:strRef>
          </c:tx>
          <c:spPr>
            <a:solidFill>
              <a:schemeClr val="accent2"/>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'Metas anualizadas (4)'!$K$3:$K$10</c:f>
              <c:strCache>
                <c:ptCount val="8"/>
                <c:pt idx="1">
                  <c:v> Brindar 2000 Alternativas Comerciales Transitorias En Puntos Comerciales y la Red de Prestación de Servicios al Usuario del Espacio Público ¿REDEP (Quioscos y Puntos de Encuentro).</c:v>
                </c:pt>
                <c:pt idx="2">
                  <c:v> Brindar 1000 Alternativas Comerciales Transitorias En Ferias Comerciales y Zonas de Aprovechamiento Económico Reguladas Temporales  -ZAERT</c:v>
                </c:pt>
                <c:pt idx="3">
                  <c:v>Implementar 1 plan Plan de  Fortalecimiento Administrativo y Comercialmente para las Alternativas Comerciales transitorias existentes.</c:v>
                </c:pt>
                <c:pt idx="4">
                  <c:v>Consolidar 2.044 alternativas comerciales con gastos de administración, gastos de operación y de gestión  en Puntos comerciales y en la  Red de prestación de servicios al usuario del espacio público REDEP</c:v>
                </c:pt>
                <c:pt idx="5">
                  <c:v>Ofertar a 8000 Vendedores informales Los servicios de la entidad con el fin de dar cumplimiento  a la intervención del IPES frente al vendedor informal</c:v>
                </c:pt>
                <c:pt idx="6">
                  <c:v>Acompañar 880 vendedores informales en proceso de emprendimiento y/o fortalecimiento empresarial integralmente</c:v>
                </c:pt>
                <c:pt idx="7">
                  <c:v>Asignar 320 alternativas de generación de ingresos a vendedores informales personas mayores y/o en condicion de discapacidad</c:v>
                </c:pt>
              </c:strCache>
            </c:strRef>
          </c:cat>
          <c:val>
            <c:numRef>
              <c:f>'Metas anualizadas (4)'!$M$3:$M$10</c:f>
              <c:numCache>
                <c:formatCode>#,##0</c:formatCode>
                <c:ptCount val="8"/>
                <c:pt idx="1">
                  <c:v>37</c:v>
                </c:pt>
                <c:pt idx="2">
                  <c:v>51</c:v>
                </c:pt>
                <c:pt idx="3" formatCode="0.0%">
                  <c:v>0</c:v>
                </c:pt>
                <c:pt idx="4">
                  <c:v>2044</c:v>
                </c:pt>
                <c:pt idx="5">
                  <c:v>1227</c:v>
                </c:pt>
                <c:pt idx="6">
                  <c:v>6</c:v>
                </c:pt>
                <c:pt idx="7">
                  <c:v>17</c:v>
                </c:pt>
              </c:numCache>
            </c:numRef>
          </c:val>
        </c:ser>
        <c:dLbls>
          <c:showLegendKey val="0"/>
          <c:showVal val="1"/>
          <c:showCatName val="0"/>
          <c:showSerName val="0"/>
          <c:showPercent val="0"/>
          <c:showBubbleSize val="0"/>
        </c:dLbls>
        <c:gapWidth val="150"/>
        <c:shape val="box"/>
        <c:axId val="129712192"/>
        <c:axId val="129707840"/>
        <c:axId val="0"/>
      </c:bar3DChart>
      <c:catAx>
        <c:axId val="129712192"/>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29707840"/>
        <c:crosses val="autoZero"/>
        <c:auto val="1"/>
        <c:lblAlgn val="ctr"/>
        <c:lblOffset val="100"/>
        <c:noMultiLvlLbl val="0"/>
      </c:catAx>
      <c:valAx>
        <c:axId val="129707840"/>
        <c:scaling>
          <c:orientation val="minMax"/>
        </c:scaling>
        <c:delete val="1"/>
        <c:axPos val="l"/>
        <c:numFmt formatCode="General" sourceLinked="1"/>
        <c:majorTickMark val="none"/>
        <c:minorTickMark val="none"/>
        <c:tickLblPos val="nextTo"/>
        <c:crossAx val="12971219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sz="1100"/>
              <a:t>% CUMPLIMIENTO</a:t>
            </a:r>
            <a:r>
              <a:rPr lang="es-CO" sz="1100" baseline="0"/>
              <a:t> DE METAS PROYECTO 1134: OPORTUNIDADES DE GENERACIÓN DE INGRESOS PARA VENDEDORES</a:t>
            </a:r>
            <a:endParaRPr lang="es-CO" sz="110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'Metas anualizadas (4)'!$K$9:$K$10</c:f>
              <c:strCache>
                <c:ptCount val="2"/>
                <c:pt idx="0">
                  <c:v>Acompañar 880 vendedores informales en proceso de emprendimiento y/o fortalecimiento empresarial integralmente</c:v>
                </c:pt>
                <c:pt idx="1">
                  <c:v>Asignar 320 alternativas de generación de ingresos a vendedores informales personas mayores y/o en condicion de discapacidad</c:v>
                </c:pt>
              </c:strCache>
            </c:strRef>
          </c:cat>
          <c:val>
            <c:numRef>
              <c:f>'Metas anualizadas (4)'!$N$9:$N$10</c:f>
              <c:numCache>
                <c:formatCode>0%</c:formatCode>
                <c:ptCount val="2"/>
                <c:pt idx="0">
                  <c:v>7.4999999999999997E-2</c:v>
                </c:pt>
                <c:pt idx="1">
                  <c:v>0.24285714285714285</c:v>
                </c:pt>
              </c:numCache>
            </c:numRef>
          </c:val>
        </c:ser>
        <c:dLbls>
          <c:showLegendKey val="0"/>
          <c:showVal val="1"/>
          <c:showCatName val="0"/>
          <c:showSerName val="0"/>
          <c:showPercent val="0"/>
          <c:showBubbleSize val="0"/>
        </c:dLbls>
        <c:gapWidth val="150"/>
        <c:overlap val="-25"/>
        <c:axId val="129696960"/>
        <c:axId val="129697504"/>
      </c:barChart>
      <c:catAx>
        <c:axId val="1296969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29697504"/>
        <c:crosses val="autoZero"/>
        <c:auto val="1"/>
        <c:lblAlgn val="ctr"/>
        <c:lblOffset val="100"/>
        <c:noMultiLvlLbl val="0"/>
      </c:catAx>
      <c:valAx>
        <c:axId val="129697504"/>
        <c:scaling>
          <c:orientation val="minMax"/>
        </c:scaling>
        <c:delete val="1"/>
        <c:axPos val="l"/>
        <c:numFmt formatCode="0%" sourceLinked="1"/>
        <c:majorTickMark val="none"/>
        <c:minorTickMark val="none"/>
        <c:tickLblPos val="nextTo"/>
        <c:crossAx val="129696960"/>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28</xdr:col>
      <xdr:colOff>2424546</xdr:colOff>
      <xdr:row>0</xdr:row>
      <xdr:rowOff>346365</xdr:rowOff>
    </xdr:from>
    <xdr:to>
      <xdr:col>31</xdr:col>
      <xdr:colOff>1125682</xdr:colOff>
      <xdr:row>7</xdr:row>
      <xdr:rowOff>173182</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31</xdr:col>
      <xdr:colOff>1766452</xdr:colOff>
      <xdr:row>0</xdr:row>
      <xdr:rowOff>260638</xdr:rowOff>
    </xdr:from>
    <xdr:to>
      <xdr:col>34</xdr:col>
      <xdr:colOff>1402773</xdr:colOff>
      <xdr:row>6</xdr:row>
      <xdr:rowOff>467592</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28</xdr:col>
      <xdr:colOff>2407226</xdr:colOff>
      <xdr:row>11</xdr:row>
      <xdr:rowOff>494434</xdr:rowOff>
    </xdr:from>
    <xdr:to>
      <xdr:col>30</xdr:col>
      <xdr:colOff>2026226</xdr:colOff>
      <xdr:row>16</xdr:row>
      <xdr:rowOff>329046</xdr:rowOff>
    </xdr:to>
    <xdr:graphicFrame macro="">
      <xdr:nvGraphicFramePr>
        <xdr:cNvPr id="4"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31</xdr:col>
      <xdr:colOff>818283</xdr:colOff>
      <xdr:row>12</xdr:row>
      <xdr:rowOff>589684</xdr:rowOff>
    </xdr:from>
    <xdr:to>
      <xdr:col>33</xdr:col>
      <xdr:colOff>142874</xdr:colOff>
      <xdr:row>17</xdr:row>
      <xdr:rowOff>502227</xdr:rowOff>
    </xdr:to>
    <xdr:graphicFrame macro="">
      <xdr:nvGraphicFramePr>
        <xdr:cNvPr id="7" name="Gráfico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P193"/>
  <sheetViews>
    <sheetView topLeftCell="D1" zoomScale="95" zoomScaleNormal="95" workbookViewId="0">
      <pane ySplit="1" topLeftCell="A2" activePane="bottomLeft" state="frozen"/>
      <selection pane="bottomLeft" activeCell="F202" sqref="F202"/>
    </sheetView>
  </sheetViews>
  <sheetFormatPr baseColWidth="10" defaultRowHeight="15" x14ac:dyDescent="0.25"/>
  <cols>
    <col min="1" max="1" width="3.7109375" style="5" customWidth="1"/>
    <col min="2" max="2" width="33.7109375" customWidth="1"/>
    <col min="3" max="3" width="3.7109375" style="3" customWidth="1"/>
    <col min="4" max="4" width="29.7109375" customWidth="1"/>
    <col min="5" max="5" width="10.5703125" style="3" customWidth="1"/>
    <col min="6" max="6" width="31.5703125" customWidth="1"/>
    <col min="7" max="7" width="6.85546875" style="5" customWidth="1"/>
    <col min="8" max="8" width="26.85546875" customWidth="1"/>
    <col min="9" max="9" width="7.42578125" style="3" customWidth="1"/>
    <col min="10" max="10" width="18.42578125" style="3" customWidth="1"/>
    <col min="12" max="12" width="45.28515625" customWidth="1"/>
  </cols>
  <sheetData>
    <row r="1" spans="1:12" s="13" customFormat="1" x14ac:dyDescent="0.25">
      <c r="A1" s="11" t="s">
        <v>8</v>
      </c>
      <c r="B1" s="12"/>
      <c r="C1" s="12" t="s">
        <v>33</v>
      </c>
      <c r="D1" s="12"/>
      <c r="E1" s="12" t="s">
        <v>112</v>
      </c>
      <c r="F1" s="12"/>
      <c r="G1" s="11" t="s">
        <v>302</v>
      </c>
      <c r="H1" s="12"/>
      <c r="I1" s="12" t="s">
        <v>303</v>
      </c>
      <c r="J1" s="12"/>
      <c r="K1" s="12" t="s">
        <v>390</v>
      </c>
      <c r="L1" s="14" t="s">
        <v>391</v>
      </c>
    </row>
    <row r="2" spans="1:12" hidden="1" x14ac:dyDescent="0.25">
      <c r="A2" s="1" t="s">
        <v>1</v>
      </c>
      <c r="B2" t="s">
        <v>9</v>
      </c>
      <c r="C2" s="1" t="s">
        <v>1</v>
      </c>
      <c r="D2" t="s">
        <v>10</v>
      </c>
      <c r="E2" s="1" t="s">
        <v>113</v>
      </c>
      <c r="F2" t="s">
        <v>114</v>
      </c>
      <c r="G2" t="s">
        <v>34</v>
      </c>
      <c r="H2" t="s">
        <v>11</v>
      </c>
      <c r="I2" s="1" t="s">
        <v>150</v>
      </c>
      <c r="J2" s="1" t="s">
        <v>12</v>
      </c>
    </row>
    <row r="3" spans="1:12" hidden="1" x14ac:dyDescent="0.25">
      <c r="A3" s="1" t="s">
        <v>1</v>
      </c>
      <c r="B3" t="s">
        <v>9</v>
      </c>
      <c r="C3" s="1" t="s">
        <v>2</v>
      </c>
      <c r="D3" t="s">
        <v>13</v>
      </c>
      <c r="E3" s="1" t="s">
        <v>115</v>
      </c>
      <c r="F3" t="s">
        <v>13</v>
      </c>
      <c r="G3" t="s">
        <v>34</v>
      </c>
      <c r="H3" t="s">
        <v>11</v>
      </c>
      <c r="I3" s="1" t="s">
        <v>150</v>
      </c>
      <c r="J3" s="1" t="s">
        <v>12</v>
      </c>
    </row>
    <row r="4" spans="1:12" hidden="1" x14ac:dyDescent="0.25">
      <c r="A4" s="1" t="s">
        <v>1</v>
      </c>
      <c r="B4" t="s">
        <v>9</v>
      </c>
      <c r="C4" s="1" t="s">
        <v>2</v>
      </c>
      <c r="D4" t="s">
        <v>13</v>
      </c>
      <c r="E4" s="1" t="s">
        <v>116</v>
      </c>
      <c r="F4" t="s">
        <v>14</v>
      </c>
      <c r="G4" t="s">
        <v>6</v>
      </c>
      <c r="H4" t="s">
        <v>15</v>
      </c>
      <c r="I4" s="1" t="s">
        <v>130</v>
      </c>
      <c r="J4" s="1" t="s">
        <v>16</v>
      </c>
    </row>
    <row r="5" spans="1:12" hidden="1" x14ac:dyDescent="0.25">
      <c r="A5" s="1" t="s">
        <v>1</v>
      </c>
      <c r="B5" t="s">
        <v>9</v>
      </c>
      <c r="C5" s="1" t="s">
        <v>3</v>
      </c>
      <c r="D5" t="s">
        <v>17</v>
      </c>
      <c r="E5" s="1" t="s">
        <v>117</v>
      </c>
      <c r="F5" t="s">
        <v>18</v>
      </c>
      <c r="G5" t="s">
        <v>34</v>
      </c>
      <c r="H5" t="s">
        <v>11</v>
      </c>
      <c r="I5" s="1" t="s">
        <v>150</v>
      </c>
      <c r="J5" s="1" t="s">
        <v>12</v>
      </c>
    </row>
    <row r="6" spans="1:12" hidden="1" x14ac:dyDescent="0.25">
      <c r="A6" s="1" t="s">
        <v>1</v>
      </c>
      <c r="B6" t="s">
        <v>9</v>
      </c>
      <c r="C6" s="1" t="s">
        <v>3</v>
      </c>
      <c r="D6" t="s">
        <v>17</v>
      </c>
      <c r="E6" s="1" t="s">
        <v>118</v>
      </c>
      <c r="F6" t="s">
        <v>19</v>
      </c>
      <c r="G6" t="s">
        <v>4</v>
      </c>
      <c r="H6" t="s">
        <v>20</v>
      </c>
      <c r="I6" s="1" t="s">
        <v>146</v>
      </c>
      <c r="J6" s="1" t="s">
        <v>21</v>
      </c>
    </row>
    <row r="7" spans="1:12" hidden="1" x14ac:dyDescent="0.25">
      <c r="A7" s="1" t="s">
        <v>1</v>
      </c>
      <c r="B7" t="s">
        <v>9</v>
      </c>
      <c r="C7" s="1" t="s">
        <v>3</v>
      </c>
      <c r="D7" t="s">
        <v>17</v>
      </c>
      <c r="E7" s="1" t="s">
        <v>118</v>
      </c>
      <c r="F7" t="s">
        <v>19</v>
      </c>
      <c r="G7" t="s">
        <v>34</v>
      </c>
      <c r="H7" t="s">
        <v>11</v>
      </c>
      <c r="I7" s="1" t="s">
        <v>150</v>
      </c>
      <c r="J7" s="1" t="s">
        <v>12</v>
      </c>
    </row>
    <row r="8" spans="1:12" hidden="1" x14ac:dyDescent="0.25">
      <c r="A8" s="1" t="s">
        <v>1</v>
      </c>
      <c r="B8" t="s">
        <v>9</v>
      </c>
      <c r="C8" s="1" t="s">
        <v>3</v>
      </c>
      <c r="D8" t="s">
        <v>17</v>
      </c>
      <c r="E8" s="1" t="s">
        <v>119</v>
      </c>
      <c r="F8" t="s">
        <v>22</v>
      </c>
      <c r="G8" t="s">
        <v>34</v>
      </c>
      <c r="H8" t="s">
        <v>11</v>
      </c>
      <c r="I8" s="1" t="s">
        <v>150</v>
      </c>
      <c r="J8" s="1" t="s">
        <v>12</v>
      </c>
    </row>
    <row r="9" spans="1:12" hidden="1" x14ac:dyDescent="0.25">
      <c r="A9" s="1" t="s">
        <v>1</v>
      </c>
      <c r="B9" t="s">
        <v>9</v>
      </c>
      <c r="C9" s="1" t="s">
        <v>3</v>
      </c>
      <c r="D9" t="s">
        <v>17</v>
      </c>
      <c r="E9" s="1" t="s">
        <v>120</v>
      </c>
      <c r="F9" t="s">
        <v>121</v>
      </c>
      <c r="G9" t="s">
        <v>34</v>
      </c>
      <c r="H9" t="s">
        <v>11</v>
      </c>
      <c r="I9" s="1" t="s">
        <v>150</v>
      </c>
      <c r="J9" s="1" t="s">
        <v>12</v>
      </c>
    </row>
    <row r="10" spans="1:12" hidden="1" x14ac:dyDescent="0.25">
      <c r="A10" s="1" t="s">
        <v>1</v>
      </c>
      <c r="B10" t="s">
        <v>9</v>
      </c>
      <c r="C10" s="1" t="s">
        <v>3</v>
      </c>
      <c r="D10" t="s">
        <v>17</v>
      </c>
      <c r="E10" s="1" t="s">
        <v>122</v>
      </c>
      <c r="F10" t="s">
        <v>123</v>
      </c>
      <c r="G10" t="s">
        <v>34</v>
      </c>
      <c r="H10" t="s">
        <v>11</v>
      </c>
      <c r="I10" s="1" t="s">
        <v>150</v>
      </c>
      <c r="J10" s="1" t="s">
        <v>12</v>
      </c>
    </row>
    <row r="11" spans="1:12" hidden="1" x14ac:dyDescent="0.25">
      <c r="A11" s="1" t="s">
        <v>1</v>
      </c>
      <c r="B11" t="s">
        <v>9</v>
      </c>
      <c r="C11" s="1" t="s">
        <v>3</v>
      </c>
      <c r="D11" t="s">
        <v>17</v>
      </c>
      <c r="E11" s="1" t="s">
        <v>124</v>
      </c>
      <c r="F11" t="s">
        <v>125</v>
      </c>
      <c r="G11" t="s">
        <v>34</v>
      </c>
      <c r="H11" t="s">
        <v>11</v>
      </c>
      <c r="I11" s="1" t="s">
        <v>150</v>
      </c>
      <c r="J11" s="1" t="s">
        <v>12</v>
      </c>
    </row>
    <row r="12" spans="1:12" hidden="1" x14ac:dyDescent="0.25">
      <c r="A12" s="1" t="s">
        <v>1</v>
      </c>
      <c r="B12" t="s">
        <v>9</v>
      </c>
      <c r="C12" s="1" t="s">
        <v>4</v>
      </c>
      <c r="D12" t="s">
        <v>72</v>
      </c>
      <c r="E12" s="1" t="s">
        <v>126</v>
      </c>
      <c r="F12" t="s">
        <v>127</v>
      </c>
      <c r="G12" t="s">
        <v>36</v>
      </c>
      <c r="H12" t="s">
        <v>304</v>
      </c>
      <c r="I12" s="1" t="s">
        <v>317</v>
      </c>
      <c r="J12" s="1" t="s">
        <v>318</v>
      </c>
    </row>
    <row r="13" spans="1:12" hidden="1" x14ac:dyDescent="0.25">
      <c r="A13" s="1" t="s">
        <v>1</v>
      </c>
      <c r="B13" t="s">
        <v>9</v>
      </c>
      <c r="C13" s="1" t="s">
        <v>5</v>
      </c>
      <c r="D13" t="s">
        <v>73</v>
      </c>
      <c r="E13" s="1" t="s">
        <v>128</v>
      </c>
      <c r="F13" t="s">
        <v>129</v>
      </c>
      <c r="G13" t="s">
        <v>34</v>
      </c>
      <c r="H13" t="s">
        <v>11</v>
      </c>
      <c r="I13" s="1" t="s">
        <v>319</v>
      </c>
      <c r="J13" s="1" t="s">
        <v>320</v>
      </c>
    </row>
    <row r="14" spans="1:12" hidden="1" x14ac:dyDescent="0.25">
      <c r="A14" s="1" t="s">
        <v>1</v>
      </c>
      <c r="B14" t="s">
        <v>9</v>
      </c>
      <c r="C14" s="1" t="s">
        <v>5</v>
      </c>
      <c r="D14" t="s">
        <v>73</v>
      </c>
      <c r="E14" s="1" t="s">
        <v>130</v>
      </c>
      <c r="F14" t="s">
        <v>131</v>
      </c>
      <c r="G14" t="s">
        <v>34</v>
      </c>
      <c r="H14" t="s">
        <v>11</v>
      </c>
      <c r="I14" s="1" t="s">
        <v>150</v>
      </c>
      <c r="J14" s="1" t="s">
        <v>12</v>
      </c>
    </row>
    <row r="15" spans="1:12" hidden="1" x14ac:dyDescent="0.25">
      <c r="A15" s="1" t="s">
        <v>1</v>
      </c>
      <c r="B15" t="s">
        <v>9</v>
      </c>
      <c r="C15" s="1" t="s">
        <v>5</v>
      </c>
      <c r="D15" t="s">
        <v>73</v>
      </c>
      <c r="E15" s="1" t="s">
        <v>130</v>
      </c>
      <c r="F15" t="s">
        <v>131</v>
      </c>
      <c r="G15" t="s">
        <v>34</v>
      </c>
      <c r="H15" t="s">
        <v>11</v>
      </c>
      <c r="I15" s="1" t="s">
        <v>319</v>
      </c>
      <c r="J15" s="1" t="s">
        <v>320</v>
      </c>
    </row>
    <row r="16" spans="1:12" hidden="1" x14ac:dyDescent="0.25">
      <c r="A16" s="1" t="s">
        <v>1</v>
      </c>
      <c r="B16" t="s">
        <v>9</v>
      </c>
      <c r="C16" s="1" t="s">
        <v>6</v>
      </c>
      <c r="D16" t="s">
        <v>74</v>
      </c>
      <c r="E16" s="1" t="s">
        <v>132</v>
      </c>
      <c r="F16" t="s">
        <v>133</v>
      </c>
      <c r="G16" t="s">
        <v>6</v>
      </c>
      <c r="H16" t="s">
        <v>15</v>
      </c>
      <c r="I16" s="1" t="s">
        <v>130</v>
      </c>
      <c r="J16" s="1" t="s">
        <v>16</v>
      </c>
    </row>
    <row r="17" spans="1:10" hidden="1" x14ac:dyDescent="0.25">
      <c r="A17" s="1" t="s">
        <v>1</v>
      </c>
      <c r="B17" t="s">
        <v>9</v>
      </c>
      <c r="C17" s="1" t="s">
        <v>6</v>
      </c>
      <c r="D17" t="s">
        <v>74</v>
      </c>
      <c r="E17" s="1" t="s">
        <v>132</v>
      </c>
      <c r="F17" t="s">
        <v>133</v>
      </c>
      <c r="G17" t="s">
        <v>6</v>
      </c>
      <c r="H17" t="s">
        <v>15</v>
      </c>
      <c r="I17" s="1" t="s">
        <v>321</v>
      </c>
      <c r="J17" s="1" t="s">
        <v>322</v>
      </c>
    </row>
    <row r="18" spans="1:10" hidden="1" x14ac:dyDescent="0.25">
      <c r="A18" s="1" t="s">
        <v>1</v>
      </c>
      <c r="B18" t="s">
        <v>9</v>
      </c>
      <c r="C18" s="1" t="s">
        <v>6</v>
      </c>
      <c r="D18" t="s">
        <v>74</v>
      </c>
      <c r="E18" s="1" t="s">
        <v>134</v>
      </c>
      <c r="F18" t="s">
        <v>135</v>
      </c>
      <c r="G18" t="s">
        <v>6</v>
      </c>
      <c r="H18" t="s">
        <v>15</v>
      </c>
      <c r="I18" s="1" t="s">
        <v>130</v>
      </c>
      <c r="J18" s="1" t="s">
        <v>16</v>
      </c>
    </row>
    <row r="19" spans="1:10" hidden="1" x14ac:dyDescent="0.25">
      <c r="A19" s="1" t="s">
        <v>1</v>
      </c>
      <c r="B19" t="s">
        <v>9</v>
      </c>
      <c r="C19" s="1" t="s">
        <v>6</v>
      </c>
      <c r="D19" t="s">
        <v>74</v>
      </c>
      <c r="E19" s="1" t="s">
        <v>136</v>
      </c>
      <c r="F19" t="s">
        <v>137</v>
      </c>
      <c r="G19" t="s">
        <v>6</v>
      </c>
      <c r="H19" t="s">
        <v>15</v>
      </c>
      <c r="I19" s="1" t="s">
        <v>130</v>
      </c>
      <c r="J19" s="1" t="s">
        <v>16</v>
      </c>
    </row>
    <row r="20" spans="1:10" hidden="1" x14ac:dyDescent="0.25">
      <c r="A20" s="1" t="s">
        <v>1</v>
      </c>
      <c r="B20" t="s">
        <v>9</v>
      </c>
      <c r="C20" s="1" t="s">
        <v>6</v>
      </c>
      <c r="D20" t="s">
        <v>74</v>
      </c>
      <c r="E20" s="1" t="s">
        <v>136</v>
      </c>
      <c r="F20" t="s">
        <v>137</v>
      </c>
      <c r="G20" t="s">
        <v>6</v>
      </c>
      <c r="H20" t="s">
        <v>15</v>
      </c>
      <c r="I20" s="1" t="s">
        <v>321</v>
      </c>
      <c r="J20" s="1" t="s">
        <v>322</v>
      </c>
    </row>
    <row r="21" spans="1:10" hidden="1" x14ac:dyDescent="0.25">
      <c r="A21" s="1" t="s">
        <v>1</v>
      </c>
      <c r="B21" t="s">
        <v>9</v>
      </c>
      <c r="C21" s="1" t="s">
        <v>6</v>
      </c>
      <c r="D21" t="s">
        <v>74</v>
      </c>
      <c r="E21" s="1" t="s">
        <v>138</v>
      </c>
      <c r="F21" t="s">
        <v>139</v>
      </c>
      <c r="G21" t="s">
        <v>6</v>
      </c>
      <c r="H21" t="s">
        <v>15</v>
      </c>
      <c r="I21" s="1" t="s">
        <v>130</v>
      </c>
      <c r="J21" s="1" t="s">
        <v>16</v>
      </c>
    </row>
    <row r="22" spans="1:10" hidden="1" x14ac:dyDescent="0.25">
      <c r="A22" s="1" t="s">
        <v>1</v>
      </c>
      <c r="B22" t="s">
        <v>9</v>
      </c>
      <c r="C22" s="1" t="s">
        <v>7</v>
      </c>
      <c r="D22" t="s">
        <v>75</v>
      </c>
      <c r="E22" s="1" t="s">
        <v>140</v>
      </c>
      <c r="F22" t="s">
        <v>141</v>
      </c>
      <c r="G22" t="s">
        <v>6</v>
      </c>
      <c r="H22" t="s">
        <v>15</v>
      </c>
      <c r="I22" s="1" t="s">
        <v>130</v>
      </c>
      <c r="J22" s="1" t="s">
        <v>16</v>
      </c>
    </row>
    <row r="23" spans="1:10" hidden="1" x14ac:dyDescent="0.25">
      <c r="A23" s="1" t="s">
        <v>1</v>
      </c>
      <c r="B23" t="s">
        <v>9</v>
      </c>
      <c r="C23" s="1" t="s">
        <v>7</v>
      </c>
      <c r="D23" t="s">
        <v>75</v>
      </c>
      <c r="E23" s="1" t="s">
        <v>142</v>
      </c>
      <c r="F23" t="s">
        <v>143</v>
      </c>
      <c r="G23" t="s">
        <v>6</v>
      </c>
      <c r="H23" t="s">
        <v>15</v>
      </c>
      <c r="I23" s="1" t="s">
        <v>130</v>
      </c>
      <c r="J23" s="1" t="s">
        <v>16</v>
      </c>
    </row>
    <row r="24" spans="1:10" hidden="1" x14ac:dyDescent="0.25">
      <c r="A24" s="1" t="s">
        <v>1</v>
      </c>
      <c r="B24" t="s">
        <v>9</v>
      </c>
      <c r="C24" s="1" t="s">
        <v>34</v>
      </c>
      <c r="D24" t="s">
        <v>76</v>
      </c>
      <c r="E24" s="1" t="s">
        <v>144</v>
      </c>
      <c r="F24" t="s">
        <v>145</v>
      </c>
      <c r="G24" t="s">
        <v>6</v>
      </c>
      <c r="H24" t="s">
        <v>15</v>
      </c>
      <c r="I24" s="1" t="s">
        <v>130</v>
      </c>
      <c r="J24" s="1" t="s">
        <v>16</v>
      </c>
    </row>
    <row r="25" spans="1:10" hidden="1" x14ac:dyDescent="0.25">
      <c r="A25" s="1" t="s">
        <v>1</v>
      </c>
      <c r="B25" t="s">
        <v>9</v>
      </c>
      <c r="C25" s="1" t="s">
        <v>34</v>
      </c>
      <c r="D25" t="s">
        <v>76</v>
      </c>
      <c r="E25" s="1" t="s">
        <v>144</v>
      </c>
      <c r="F25" t="s">
        <v>145</v>
      </c>
      <c r="G25" t="s">
        <v>6</v>
      </c>
      <c r="H25" t="s">
        <v>15</v>
      </c>
      <c r="I25" s="1" t="s">
        <v>323</v>
      </c>
      <c r="J25" s="1" t="s">
        <v>324</v>
      </c>
    </row>
    <row r="26" spans="1:10" hidden="1" x14ac:dyDescent="0.25">
      <c r="A26" s="1" t="s">
        <v>1</v>
      </c>
      <c r="B26" t="s">
        <v>9</v>
      </c>
      <c r="C26" s="1" t="s">
        <v>35</v>
      </c>
      <c r="D26" t="s">
        <v>77</v>
      </c>
      <c r="E26" s="1" t="s">
        <v>146</v>
      </c>
      <c r="F26" t="s">
        <v>147</v>
      </c>
      <c r="G26" t="s">
        <v>7</v>
      </c>
      <c r="H26" t="s">
        <v>305</v>
      </c>
      <c r="I26" s="1" t="s">
        <v>325</v>
      </c>
      <c r="J26" s="1" t="s">
        <v>326</v>
      </c>
    </row>
    <row r="27" spans="1:10" hidden="1" x14ac:dyDescent="0.25">
      <c r="A27" s="1" t="s">
        <v>1</v>
      </c>
      <c r="B27" t="s">
        <v>9</v>
      </c>
      <c r="C27" s="1" t="s">
        <v>35</v>
      </c>
      <c r="D27" t="s">
        <v>77</v>
      </c>
      <c r="E27" s="1" t="s">
        <v>148</v>
      </c>
      <c r="F27" t="s">
        <v>149</v>
      </c>
      <c r="G27" t="s">
        <v>7</v>
      </c>
      <c r="H27" t="s">
        <v>305</v>
      </c>
      <c r="I27" s="1" t="s">
        <v>325</v>
      </c>
      <c r="J27" s="1" t="s">
        <v>326</v>
      </c>
    </row>
    <row r="28" spans="1:10" hidden="1" x14ac:dyDescent="0.25">
      <c r="A28" s="1" t="s">
        <v>1</v>
      </c>
      <c r="B28" t="s">
        <v>9</v>
      </c>
      <c r="C28" s="1" t="s">
        <v>35</v>
      </c>
      <c r="D28" t="s">
        <v>77</v>
      </c>
      <c r="E28" s="1" t="s">
        <v>150</v>
      </c>
      <c r="F28" t="s">
        <v>151</v>
      </c>
      <c r="G28" t="s">
        <v>7</v>
      </c>
      <c r="H28" t="s">
        <v>305</v>
      </c>
      <c r="I28" s="1" t="s">
        <v>325</v>
      </c>
      <c r="J28" s="1" t="s">
        <v>326</v>
      </c>
    </row>
    <row r="29" spans="1:10" hidden="1" x14ac:dyDescent="0.25">
      <c r="A29" s="1" t="s">
        <v>1</v>
      </c>
      <c r="B29" t="s">
        <v>9</v>
      </c>
      <c r="C29" s="1" t="s">
        <v>36</v>
      </c>
      <c r="D29" t="s">
        <v>78</v>
      </c>
      <c r="E29" s="1" t="s">
        <v>152</v>
      </c>
      <c r="F29" t="s">
        <v>153</v>
      </c>
      <c r="G29" t="s">
        <v>7</v>
      </c>
      <c r="H29" t="s">
        <v>305</v>
      </c>
      <c r="I29" s="1" t="s">
        <v>325</v>
      </c>
      <c r="J29" s="1" t="s">
        <v>326</v>
      </c>
    </row>
    <row r="30" spans="1:10" hidden="1" x14ac:dyDescent="0.25">
      <c r="A30" s="1" t="s">
        <v>1</v>
      </c>
      <c r="B30" t="s">
        <v>9</v>
      </c>
      <c r="C30" s="1" t="s">
        <v>37</v>
      </c>
      <c r="D30" t="s">
        <v>79</v>
      </c>
      <c r="E30" s="1" t="s">
        <v>154</v>
      </c>
      <c r="F30" t="s">
        <v>155</v>
      </c>
      <c r="G30" t="s">
        <v>35</v>
      </c>
      <c r="H30" t="s">
        <v>306</v>
      </c>
      <c r="I30" s="1" t="s">
        <v>144</v>
      </c>
      <c r="J30" s="1" t="s">
        <v>327</v>
      </c>
    </row>
    <row r="31" spans="1:10" hidden="1" x14ac:dyDescent="0.25">
      <c r="A31" s="1" t="s">
        <v>1</v>
      </c>
      <c r="B31" t="s">
        <v>9</v>
      </c>
      <c r="C31" s="1" t="s">
        <v>37</v>
      </c>
      <c r="D31" t="s">
        <v>79</v>
      </c>
      <c r="E31" s="1" t="s">
        <v>154</v>
      </c>
      <c r="F31" t="s">
        <v>155</v>
      </c>
      <c r="G31" t="s">
        <v>35</v>
      </c>
      <c r="H31" t="s">
        <v>306</v>
      </c>
      <c r="I31" s="1" t="s">
        <v>328</v>
      </c>
      <c r="J31" s="1" t="s">
        <v>329</v>
      </c>
    </row>
    <row r="32" spans="1:10" hidden="1" x14ac:dyDescent="0.25">
      <c r="A32" s="1" t="s">
        <v>1</v>
      </c>
      <c r="B32" t="s">
        <v>9</v>
      </c>
      <c r="C32" s="1" t="s">
        <v>37</v>
      </c>
      <c r="D32" t="s">
        <v>79</v>
      </c>
      <c r="E32" s="1" t="s">
        <v>154</v>
      </c>
      <c r="F32" t="s">
        <v>155</v>
      </c>
      <c r="G32" t="s">
        <v>35</v>
      </c>
      <c r="H32" t="s">
        <v>306</v>
      </c>
      <c r="I32" s="1" t="s">
        <v>330</v>
      </c>
      <c r="J32" s="1" t="s">
        <v>331</v>
      </c>
    </row>
    <row r="33" spans="1:10" hidden="1" x14ac:dyDescent="0.25">
      <c r="A33" s="1" t="s">
        <v>1</v>
      </c>
      <c r="B33" t="s">
        <v>9</v>
      </c>
      <c r="C33" s="1" t="s">
        <v>37</v>
      </c>
      <c r="D33" t="s">
        <v>79</v>
      </c>
      <c r="E33" s="1" t="s">
        <v>154</v>
      </c>
      <c r="F33" t="s">
        <v>155</v>
      </c>
      <c r="G33" t="s">
        <v>35</v>
      </c>
      <c r="H33" t="s">
        <v>306</v>
      </c>
      <c r="I33" s="1" t="s">
        <v>332</v>
      </c>
      <c r="J33" s="1" t="s">
        <v>333</v>
      </c>
    </row>
    <row r="34" spans="1:10" hidden="1" x14ac:dyDescent="0.25">
      <c r="A34" s="1" t="s">
        <v>1</v>
      </c>
      <c r="B34" t="s">
        <v>9</v>
      </c>
      <c r="C34" s="1" t="s">
        <v>37</v>
      </c>
      <c r="D34" t="s">
        <v>79</v>
      </c>
      <c r="E34" s="1" t="s">
        <v>154</v>
      </c>
      <c r="F34" t="s">
        <v>155</v>
      </c>
      <c r="G34" t="s">
        <v>35</v>
      </c>
      <c r="H34" t="s">
        <v>306</v>
      </c>
      <c r="I34" s="1" t="s">
        <v>334</v>
      </c>
      <c r="J34" s="1" t="s">
        <v>335</v>
      </c>
    </row>
    <row r="35" spans="1:10" hidden="1" x14ac:dyDescent="0.25">
      <c r="A35" s="1" t="s">
        <v>1</v>
      </c>
      <c r="B35" t="s">
        <v>9</v>
      </c>
      <c r="C35" s="1" t="s">
        <v>37</v>
      </c>
      <c r="D35" t="s">
        <v>79</v>
      </c>
      <c r="E35" s="1" t="s">
        <v>156</v>
      </c>
      <c r="F35" t="s">
        <v>157</v>
      </c>
      <c r="G35" t="s">
        <v>35</v>
      </c>
      <c r="H35" t="s">
        <v>306</v>
      </c>
      <c r="I35" s="1" t="s">
        <v>144</v>
      </c>
      <c r="J35" s="1" t="s">
        <v>327</v>
      </c>
    </row>
    <row r="36" spans="1:10" hidden="1" x14ac:dyDescent="0.25">
      <c r="A36" s="1" t="s">
        <v>1</v>
      </c>
      <c r="B36" t="s">
        <v>9</v>
      </c>
      <c r="C36" s="1" t="s">
        <v>37</v>
      </c>
      <c r="D36" t="s">
        <v>79</v>
      </c>
      <c r="E36" s="1" t="s">
        <v>158</v>
      </c>
      <c r="F36" t="s">
        <v>159</v>
      </c>
      <c r="G36" t="s">
        <v>35</v>
      </c>
      <c r="H36" t="s">
        <v>306</v>
      </c>
      <c r="I36" s="1" t="s">
        <v>334</v>
      </c>
      <c r="J36" s="1" t="s">
        <v>335</v>
      </c>
    </row>
    <row r="37" spans="1:10" hidden="1" x14ac:dyDescent="0.25">
      <c r="A37" s="1" t="s">
        <v>1</v>
      </c>
      <c r="B37" t="s">
        <v>9</v>
      </c>
      <c r="C37" s="1" t="s">
        <v>37</v>
      </c>
      <c r="D37" t="s">
        <v>79</v>
      </c>
      <c r="E37" s="1" t="s">
        <v>160</v>
      </c>
      <c r="F37" t="s">
        <v>161</v>
      </c>
      <c r="G37" t="s">
        <v>35</v>
      </c>
      <c r="H37" t="s">
        <v>306</v>
      </c>
      <c r="I37" s="1" t="s">
        <v>144</v>
      </c>
      <c r="J37" s="1" t="s">
        <v>327</v>
      </c>
    </row>
    <row r="38" spans="1:10" hidden="1" x14ac:dyDescent="0.25">
      <c r="A38" s="1" t="s">
        <v>1</v>
      </c>
      <c r="B38" t="s">
        <v>9</v>
      </c>
      <c r="C38" s="1" t="s">
        <v>37</v>
      </c>
      <c r="D38" t="s">
        <v>79</v>
      </c>
      <c r="E38" s="1" t="s">
        <v>160</v>
      </c>
      <c r="F38" t="s">
        <v>161</v>
      </c>
      <c r="G38" t="s">
        <v>35</v>
      </c>
      <c r="H38" t="s">
        <v>306</v>
      </c>
      <c r="I38" s="1" t="s">
        <v>336</v>
      </c>
      <c r="J38" s="1" t="s">
        <v>337</v>
      </c>
    </row>
    <row r="39" spans="1:10" hidden="1" x14ac:dyDescent="0.25">
      <c r="A39" s="1" t="s">
        <v>1</v>
      </c>
      <c r="B39" t="s">
        <v>9</v>
      </c>
      <c r="C39" s="1" t="s">
        <v>37</v>
      </c>
      <c r="D39" t="s">
        <v>79</v>
      </c>
      <c r="E39" s="1" t="s">
        <v>160</v>
      </c>
      <c r="F39" t="s">
        <v>161</v>
      </c>
      <c r="G39" t="s">
        <v>35</v>
      </c>
      <c r="H39" t="s">
        <v>306</v>
      </c>
      <c r="I39" s="1" t="s">
        <v>332</v>
      </c>
      <c r="J39" s="1" t="s">
        <v>333</v>
      </c>
    </row>
    <row r="40" spans="1:10" hidden="1" x14ac:dyDescent="0.25">
      <c r="A40" s="1" t="s">
        <v>1</v>
      </c>
      <c r="B40" t="s">
        <v>9</v>
      </c>
      <c r="C40" s="1" t="s">
        <v>37</v>
      </c>
      <c r="D40" t="s">
        <v>79</v>
      </c>
      <c r="E40" s="1" t="s">
        <v>160</v>
      </c>
      <c r="F40" t="s">
        <v>161</v>
      </c>
      <c r="G40" t="s">
        <v>35</v>
      </c>
      <c r="H40" t="s">
        <v>306</v>
      </c>
      <c r="I40" s="1" t="s">
        <v>334</v>
      </c>
      <c r="J40" s="1" t="s">
        <v>335</v>
      </c>
    </row>
    <row r="41" spans="1:10" hidden="1" x14ac:dyDescent="0.25">
      <c r="A41" s="1" t="s">
        <v>1</v>
      </c>
      <c r="B41" t="s">
        <v>9</v>
      </c>
      <c r="C41" s="1" t="s">
        <v>38</v>
      </c>
      <c r="D41" t="s">
        <v>80</v>
      </c>
      <c r="E41" s="1" t="s">
        <v>162</v>
      </c>
      <c r="F41" t="s">
        <v>163</v>
      </c>
      <c r="G41" t="s">
        <v>39</v>
      </c>
      <c r="H41" t="s">
        <v>307</v>
      </c>
      <c r="I41" s="1" t="s">
        <v>148</v>
      </c>
      <c r="J41" s="1" t="s">
        <v>338</v>
      </c>
    </row>
    <row r="42" spans="1:10" hidden="1" x14ac:dyDescent="0.25">
      <c r="A42" s="1" t="s">
        <v>1</v>
      </c>
      <c r="B42" t="s">
        <v>9</v>
      </c>
      <c r="C42" s="1" t="s">
        <v>38</v>
      </c>
      <c r="D42" t="s">
        <v>80</v>
      </c>
      <c r="E42" s="1" t="s">
        <v>164</v>
      </c>
      <c r="F42" t="s">
        <v>165</v>
      </c>
      <c r="G42" t="s">
        <v>39</v>
      </c>
      <c r="H42" t="s">
        <v>307</v>
      </c>
      <c r="I42" s="1" t="s">
        <v>148</v>
      </c>
      <c r="J42" s="1" t="s">
        <v>338</v>
      </c>
    </row>
    <row r="43" spans="1:10" hidden="1" x14ac:dyDescent="0.25">
      <c r="A43" s="1" t="s">
        <v>2</v>
      </c>
      <c r="B43" t="s">
        <v>23</v>
      </c>
      <c r="C43" s="1" t="s">
        <v>39</v>
      </c>
      <c r="D43" t="s">
        <v>24</v>
      </c>
      <c r="E43" s="1" t="s">
        <v>166</v>
      </c>
      <c r="F43" t="s">
        <v>25</v>
      </c>
      <c r="G43" t="s">
        <v>38</v>
      </c>
      <c r="H43" t="s">
        <v>308</v>
      </c>
      <c r="I43" s="1" t="s">
        <v>339</v>
      </c>
      <c r="J43" s="1" t="s">
        <v>340</v>
      </c>
    </row>
    <row r="44" spans="1:10" hidden="1" x14ac:dyDescent="0.25">
      <c r="A44" s="1" t="s">
        <v>2</v>
      </c>
      <c r="B44" t="s">
        <v>23</v>
      </c>
      <c r="C44" s="1" t="s">
        <v>39</v>
      </c>
      <c r="D44" t="s">
        <v>24</v>
      </c>
      <c r="E44" s="1" t="s">
        <v>167</v>
      </c>
      <c r="F44" t="s">
        <v>168</v>
      </c>
      <c r="G44" t="s">
        <v>38</v>
      </c>
      <c r="H44" t="s">
        <v>308</v>
      </c>
      <c r="I44" s="1" t="s">
        <v>339</v>
      </c>
      <c r="J44" s="1" t="s">
        <v>340</v>
      </c>
    </row>
    <row r="45" spans="1:10" hidden="1" x14ac:dyDescent="0.25">
      <c r="A45" s="1" t="s">
        <v>2</v>
      </c>
      <c r="B45" t="s">
        <v>23</v>
      </c>
      <c r="C45" s="1" t="s">
        <v>39</v>
      </c>
      <c r="D45" t="s">
        <v>24</v>
      </c>
      <c r="E45" s="1" t="s">
        <v>169</v>
      </c>
      <c r="F45" t="s">
        <v>170</v>
      </c>
      <c r="G45" t="s">
        <v>38</v>
      </c>
      <c r="H45" t="s">
        <v>308</v>
      </c>
      <c r="I45" s="1" t="s">
        <v>339</v>
      </c>
      <c r="J45" s="1" t="s">
        <v>340</v>
      </c>
    </row>
    <row r="46" spans="1:10" hidden="1" x14ac:dyDescent="0.25">
      <c r="A46" s="1" t="s">
        <v>2</v>
      </c>
      <c r="B46" t="s">
        <v>23</v>
      </c>
      <c r="C46" s="1" t="s">
        <v>39</v>
      </c>
      <c r="D46" t="s">
        <v>24</v>
      </c>
      <c r="E46" s="1" t="s">
        <v>171</v>
      </c>
      <c r="F46" t="s">
        <v>172</v>
      </c>
      <c r="G46" t="s">
        <v>38</v>
      </c>
      <c r="H46" t="s">
        <v>308</v>
      </c>
      <c r="I46" s="1" t="s">
        <v>341</v>
      </c>
      <c r="J46" s="1" t="s">
        <v>342</v>
      </c>
    </row>
    <row r="47" spans="1:10" hidden="1" x14ac:dyDescent="0.25">
      <c r="A47" s="1" t="s">
        <v>2</v>
      </c>
      <c r="B47" t="s">
        <v>23</v>
      </c>
      <c r="C47" s="1" t="s">
        <v>40</v>
      </c>
      <c r="D47" t="s">
        <v>81</v>
      </c>
      <c r="E47" s="1" t="s">
        <v>173</v>
      </c>
      <c r="F47" t="s">
        <v>174</v>
      </c>
      <c r="G47" t="s">
        <v>38</v>
      </c>
      <c r="H47" t="s">
        <v>308</v>
      </c>
      <c r="I47" s="1" t="s">
        <v>142</v>
      </c>
      <c r="J47" s="1" t="s">
        <v>343</v>
      </c>
    </row>
    <row r="48" spans="1:10" hidden="1" x14ac:dyDescent="0.25">
      <c r="A48" s="1" t="s">
        <v>2</v>
      </c>
      <c r="B48" t="s">
        <v>23</v>
      </c>
      <c r="C48" s="1" t="s">
        <v>40</v>
      </c>
      <c r="D48" t="s">
        <v>81</v>
      </c>
      <c r="E48" s="1" t="s">
        <v>173</v>
      </c>
      <c r="F48" t="s">
        <v>174</v>
      </c>
      <c r="G48" t="s">
        <v>38</v>
      </c>
      <c r="H48" t="s">
        <v>308</v>
      </c>
      <c r="I48" s="1" t="s">
        <v>344</v>
      </c>
      <c r="J48" s="1" t="s">
        <v>345</v>
      </c>
    </row>
    <row r="49" spans="1:10" hidden="1" x14ac:dyDescent="0.25">
      <c r="A49" s="1" t="s">
        <v>2</v>
      </c>
      <c r="B49" t="s">
        <v>23</v>
      </c>
      <c r="C49" s="1" t="s">
        <v>40</v>
      </c>
      <c r="D49" t="s">
        <v>81</v>
      </c>
      <c r="E49" s="1" t="s">
        <v>173</v>
      </c>
      <c r="F49" t="s">
        <v>174</v>
      </c>
      <c r="G49" t="s">
        <v>38</v>
      </c>
      <c r="H49" t="s">
        <v>308</v>
      </c>
      <c r="I49" s="1" t="s">
        <v>346</v>
      </c>
      <c r="J49" s="1" t="s">
        <v>347</v>
      </c>
    </row>
    <row r="50" spans="1:10" hidden="1" x14ac:dyDescent="0.25">
      <c r="A50" s="1" t="s">
        <v>2</v>
      </c>
      <c r="B50" t="s">
        <v>23</v>
      </c>
      <c r="C50" s="1" t="s">
        <v>40</v>
      </c>
      <c r="D50" t="s">
        <v>81</v>
      </c>
      <c r="E50" s="1" t="s">
        <v>173</v>
      </c>
      <c r="F50" t="s">
        <v>174</v>
      </c>
      <c r="G50" t="s">
        <v>38</v>
      </c>
      <c r="H50" t="s">
        <v>308</v>
      </c>
      <c r="I50" s="1" t="s">
        <v>348</v>
      </c>
      <c r="J50" s="1" t="s">
        <v>349</v>
      </c>
    </row>
    <row r="51" spans="1:10" hidden="1" x14ac:dyDescent="0.25">
      <c r="A51" s="1" t="s">
        <v>2</v>
      </c>
      <c r="B51" t="s">
        <v>23</v>
      </c>
      <c r="C51" s="1" t="s">
        <v>40</v>
      </c>
      <c r="D51" t="s">
        <v>81</v>
      </c>
      <c r="E51" s="1" t="s">
        <v>175</v>
      </c>
      <c r="F51" t="s">
        <v>176</v>
      </c>
      <c r="G51" t="s">
        <v>38</v>
      </c>
      <c r="H51" t="s">
        <v>308</v>
      </c>
      <c r="I51" s="1" t="s">
        <v>142</v>
      </c>
      <c r="J51" s="1" t="s">
        <v>343</v>
      </c>
    </row>
    <row r="52" spans="1:10" hidden="1" x14ac:dyDescent="0.25">
      <c r="A52" s="1" t="s">
        <v>2</v>
      </c>
      <c r="B52" t="s">
        <v>23</v>
      </c>
      <c r="C52" s="1" t="s">
        <v>41</v>
      </c>
      <c r="D52" t="s">
        <v>82</v>
      </c>
      <c r="E52" s="1" t="s">
        <v>177</v>
      </c>
      <c r="F52" t="s">
        <v>82</v>
      </c>
      <c r="G52" t="s">
        <v>38</v>
      </c>
      <c r="H52" t="s">
        <v>308</v>
      </c>
      <c r="I52" s="1" t="s">
        <v>142</v>
      </c>
      <c r="J52" s="1" t="s">
        <v>343</v>
      </c>
    </row>
    <row r="53" spans="1:10" hidden="1" x14ac:dyDescent="0.25">
      <c r="A53" s="1" t="s">
        <v>2</v>
      </c>
      <c r="B53" t="s">
        <v>23</v>
      </c>
      <c r="C53" s="1" t="s">
        <v>42</v>
      </c>
      <c r="D53" t="s">
        <v>83</v>
      </c>
      <c r="E53" s="1" t="s">
        <v>178</v>
      </c>
      <c r="F53" t="s">
        <v>179</v>
      </c>
      <c r="G53" t="s">
        <v>34</v>
      </c>
      <c r="H53" t="s">
        <v>11</v>
      </c>
      <c r="I53" s="1" t="s">
        <v>150</v>
      </c>
      <c r="J53" s="1" t="s">
        <v>12</v>
      </c>
    </row>
    <row r="54" spans="1:10" hidden="1" x14ac:dyDescent="0.25">
      <c r="A54" s="1" t="s">
        <v>2</v>
      </c>
      <c r="B54" t="s">
        <v>23</v>
      </c>
      <c r="C54" s="1" t="s">
        <v>42</v>
      </c>
      <c r="D54" t="s">
        <v>83</v>
      </c>
      <c r="E54" s="1" t="s">
        <v>178</v>
      </c>
      <c r="F54" t="s">
        <v>179</v>
      </c>
      <c r="G54" t="s">
        <v>34</v>
      </c>
      <c r="H54" t="s">
        <v>11</v>
      </c>
      <c r="I54" s="1" t="s">
        <v>319</v>
      </c>
      <c r="J54" s="1" t="s">
        <v>320</v>
      </c>
    </row>
    <row r="55" spans="1:10" hidden="1" x14ac:dyDescent="0.25">
      <c r="A55" s="1" t="s">
        <v>2</v>
      </c>
      <c r="B55" t="s">
        <v>23</v>
      </c>
      <c r="C55" s="1" t="s">
        <v>43</v>
      </c>
      <c r="D55" t="s">
        <v>84</v>
      </c>
      <c r="E55" s="1" t="s">
        <v>180</v>
      </c>
      <c r="F55" t="s">
        <v>181</v>
      </c>
      <c r="G55" t="s">
        <v>2</v>
      </c>
      <c r="H55" t="s">
        <v>309</v>
      </c>
      <c r="I55" s="1" t="s">
        <v>160</v>
      </c>
      <c r="J55" s="1" t="s">
        <v>350</v>
      </c>
    </row>
    <row r="56" spans="1:10" hidden="1" x14ac:dyDescent="0.25">
      <c r="A56" s="1" t="s">
        <v>2</v>
      </c>
      <c r="B56" t="s">
        <v>23</v>
      </c>
      <c r="C56" s="1" t="s">
        <v>43</v>
      </c>
      <c r="D56" t="s">
        <v>84</v>
      </c>
      <c r="E56" s="1" t="s">
        <v>182</v>
      </c>
      <c r="F56" t="s">
        <v>183</v>
      </c>
      <c r="G56" t="s">
        <v>35</v>
      </c>
      <c r="H56" t="s">
        <v>306</v>
      </c>
      <c r="I56" s="1" t="s">
        <v>144</v>
      </c>
      <c r="J56" s="1" t="s">
        <v>327</v>
      </c>
    </row>
    <row r="57" spans="1:10" hidden="1" x14ac:dyDescent="0.25">
      <c r="A57" s="1" t="s">
        <v>2</v>
      </c>
      <c r="B57" t="s">
        <v>23</v>
      </c>
      <c r="C57" s="1" t="s">
        <v>43</v>
      </c>
      <c r="D57" t="s">
        <v>84</v>
      </c>
      <c r="E57" s="1" t="s">
        <v>182</v>
      </c>
      <c r="F57" t="s">
        <v>183</v>
      </c>
      <c r="G57" t="s">
        <v>35</v>
      </c>
      <c r="H57" t="s">
        <v>306</v>
      </c>
      <c r="I57" s="1" t="s">
        <v>328</v>
      </c>
      <c r="J57" s="1" t="s">
        <v>329</v>
      </c>
    </row>
    <row r="58" spans="1:10" hidden="1" x14ac:dyDescent="0.25">
      <c r="A58" s="1" t="s">
        <v>2</v>
      </c>
      <c r="B58" t="s">
        <v>23</v>
      </c>
      <c r="C58" s="1" t="s">
        <v>43</v>
      </c>
      <c r="D58" t="s">
        <v>84</v>
      </c>
      <c r="E58" s="1" t="s">
        <v>182</v>
      </c>
      <c r="F58" t="s">
        <v>183</v>
      </c>
      <c r="G58" t="s">
        <v>35</v>
      </c>
      <c r="H58" t="s">
        <v>306</v>
      </c>
      <c r="I58" s="1" t="s">
        <v>336</v>
      </c>
      <c r="J58" s="1" t="s">
        <v>337</v>
      </c>
    </row>
    <row r="59" spans="1:10" hidden="1" x14ac:dyDescent="0.25">
      <c r="A59" s="1" t="s">
        <v>2</v>
      </c>
      <c r="B59" t="s">
        <v>23</v>
      </c>
      <c r="C59" s="1" t="s">
        <v>43</v>
      </c>
      <c r="D59" t="s">
        <v>84</v>
      </c>
      <c r="E59" s="1" t="s">
        <v>182</v>
      </c>
      <c r="F59" t="s">
        <v>183</v>
      </c>
      <c r="G59" t="s">
        <v>35</v>
      </c>
      <c r="H59" t="s">
        <v>306</v>
      </c>
      <c r="I59" s="1" t="s">
        <v>334</v>
      </c>
      <c r="J59" s="1" t="s">
        <v>335</v>
      </c>
    </row>
    <row r="60" spans="1:10" hidden="1" x14ac:dyDescent="0.25">
      <c r="A60" s="1" t="s">
        <v>2</v>
      </c>
      <c r="B60" t="s">
        <v>23</v>
      </c>
      <c r="C60" s="1" t="s">
        <v>43</v>
      </c>
      <c r="D60" t="s">
        <v>84</v>
      </c>
      <c r="E60" s="1" t="s">
        <v>184</v>
      </c>
      <c r="F60" t="s">
        <v>185</v>
      </c>
      <c r="G60" t="s">
        <v>35</v>
      </c>
      <c r="H60" t="s">
        <v>306</v>
      </c>
      <c r="I60" s="1" t="s">
        <v>330</v>
      </c>
      <c r="J60" s="1" t="s">
        <v>331</v>
      </c>
    </row>
    <row r="61" spans="1:10" hidden="1" x14ac:dyDescent="0.25">
      <c r="A61" s="1" t="s">
        <v>2</v>
      </c>
      <c r="B61" t="s">
        <v>23</v>
      </c>
      <c r="C61" s="1" t="s">
        <v>43</v>
      </c>
      <c r="D61" t="s">
        <v>84</v>
      </c>
      <c r="E61" s="1" t="s">
        <v>186</v>
      </c>
      <c r="F61" t="s">
        <v>187</v>
      </c>
      <c r="G61" t="s">
        <v>35</v>
      </c>
      <c r="H61" t="s">
        <v>306</v>
      </c>
      <c r="I61" s="1" t="s">
        <v>332</v>
      </c>
      <c r="J61" s="1" t="s">
        <v>333</v>
      </c>
    </row>
    <row r="62" spans="1:10" hidden="1" x14ac:dyDescent="0.25">
      <c r="A62" s="1" t="s">
        <v>2</v>
      </c>
      <c r="B62" t="s">
        <v>23</v>
      </c>
      <c r="C62" s="1" t="s">
        <v>43</v>
      </c>
      <c r="D62" t="s">
        <v>84</v>
      </c>
      <c r="E62" s="1" t="s">
        <v>188</v>
      </c>
      <c r="F62" t="s">
        <v>189</v>
      </c>
      <c r="G62" t="s">
        <v>36</v>
      </c>
      <c r="H62" t="s">
        <v>304</v>
      </c>
      <c r="I62" s="1" t="s">
        <v>158</v>
      </c>
      <c r="J62" s="1" t="s">
        <v>351</v>
      </c>
    </row>
    <row r="63" spans="1:10" hidden="1" x14ac:dyDescent="0.25">
      <c r="A63" s="1" t="s">
        <v>2</v>
      </c>
      <c r="B63" t="s">
        <v>23</v>
      </c>
      <c r="C63" s="1" t="s">
        <v>44</v>
      </c>
      <c r="D63" t="s">
        <v>85</v>
      </c>
      <c r="E63" s="1" t="s">
        <v>190</v>
      </c>
      <c r="F63" t="s">
        <v>191</v>
      </c>
      <c r="G63" t="s">
        <v>37</v>
      </c>
      <c r="H63" t="s">
        <v>310</v>
      </c>
      <c r="I63" s="1" t="s">
        <v>132</v>
      </c>
      <c r="J63" s="1" t="s">
        <v>352</v>
      </c>
    </row>
    <row r="64" spans="1:10" hidden="1" x14ac:dyDescent="0.25">
      <c r="A64" s="1" t="s">
        <v>2</v>
      </c>
      <c r="B64" t="s">
        <v>23</v>
      </c>
      <c r="C64" s="1" t="s">
        <v>44</v>
      </c>
      <c r="D64" t="s">
        <v>85</v>
      </c>
      <c r="E64" s="1" t="s">
        <v>190</v>
      </c>
      <c r="F64" t="s">
        <v>191</v>
      </c>
      <c r="G64" t="s">
        <v>37</v>
      </c>
      <c r="H64" t="s">
        <v>310</v>
      </c>
      <c r="I64" s="1" t="s">
        <v>353</v>
      </c>
      <c r="J64" s="1" t="s">
        <v>354</v>
      </c>
    </row>
    <row r="65" spans="1:11" hidden="1" x14ac:dyDescent="0.25">
      <c r="A65" s="1" t="s">
        <v>2</v>
      </c>
      <c r="B65" t="s">
        <v>23</v>
      </c>
      <c r="C65" s="1" t="s">
        <v>44</v>
      </c>
      <c r="D65" t="s">
        <v>85</v>
      </c>
      <c r="E65" s="1" t="s">
        <v>190</v>
      </c>
      <c r="F65" t="s">
        <v>191</v>
      </c>
      <c r="G65" t="s">
        <v>37</v>
      </c>
      <c r="H65" t="s">
        <v>310</v>
      </c>
      <c r="I65" s="1" t="s">
        <v>355</v>
      </c>
      <c r="J65" s="1" t="s">
        <v>356</v>
      </c>
    </row>
    <row r="66" spans="1:11" hidden="1" x14ac:dyDescent="0.25">
      <c r="A66" s="1" t="s">
        <v>2</v>
      </c>
      <c r="B66" t="s">
        <v>23</v>
      </c>
      <c r="C66" s="1" t="s">
        <v>44</v>
      </c>
      <c r="D66" t="s">
        <v>85</v>
      </c>
      <c r="E66" s="1" t="s">
        <v>192</v>
      </c>
      <c r="F66" t="s">
        <v>193</v>
      </c>
      <c r="G66" t="s">
        <v>37</v>
      </c>
      <c r="H66" t="s">
        <v>310</v>
      </c>
      <c r="I66" s="1" t="s">
        <v>132</v>
      </c>
      <c r="J66" s="1" t="s">
        <v>352</v>
      </c>
    </row>
    <row r="67" spans="1:11" hidden="1" x14ac:dyDescent="0.25">
      <c r="A67" s="1" t="s">
        <v>2</v>
      </c>
      <c r="B67" t="s">
        <v>23</v>
      </c>
      <c r="C67" s="1" t="s">
        <v>44</v>
      </c>
      <c r="D67" t="s">
        <v>85</v>
      </c>
      <c r="E67" s="1" t="s">
        <v>194</v>
      </c>
      <c r="F67" t="s">
        <v>195</v>
      </c>
      <c r="G67" t="s">
        <v>37</v>
      </c>
      <c r="H67" t="s">
        <v>310</v>
      </c>
      <c r="I67" s="1" t="s">
        <v>132</v>
      </c>
      <c r="J67" s="1" t="s">
        <v>352</v>
      </c>
    </row>
    <row r="68" spans="1:11" hidden="1" x14ac:dyDescent="0.25">
      <c r="A68" s="1" t="s">
        <v>2</v>
      </c>
      <c r="B68" t="s">
        <v>23</v>
      </c>
      <c r="C68" s="1" t="s">
        <v>44</v>
      </c>
      <c r="D68" t="s">
        <v>85</v>
      </c>
      <c r="E68" s="1" t="s">
        <v>194</v>
      </c>
      <c r="F68" t="s">
        <v>195</v>
      </c>
      <c r="G68" t="s">
        <v>37</v>
      </c>
      <c r="H68" t="s">
        <v>310</v>
      </c>
      <c r="I68" s="1" t="s">
        <v>353</v>
      </c>
      <c r="J68" s="1" t="s">
        <v>354</v>
      </c>
    </row>
    <row r="69" spans="1:11" hidden="1" x14ac:dyDescent="0.25">
      <c r="A69" s="1" t="s">
        <v>2</v>
      </c>
      <c r="B69" t="s">
        <v>23</v>
      </c>
      <c r="C69" s="1" t="s">
        <v>44</v>
      </c>
      <c r="D69" t="s">
        <v>85</v>
      </c>
      <c r="E69" s="1" t="s">
        <v>196</v>
      </c>
      <c r="F69" t="s">
        <v>197</v>
      </c>
      <c r="G69" t="s">
        <v>37</v>
      </c>
      <c r="H69" t="s">
        <v>310</v>
      </c>
      <c r="I69" s="1" t="s">
        <v>132</v>
      </c>
      <c r="J69" s="1" t="s">
        <v>352</v>
      </c>
    </row>
    <row r="70" spans="1:11" hidden="1" x14ac:dyDescent="0.25">
      <c r="A70" s="1" t="s">
        <v>2</v>
      </c>
      <c r="B70" t="s">
        <v>23</v>
      </c>
      <c r="C70" s="1" t="s">
        <v>44</v>
      </c>
      <c r="D70" t="s">
        <v>85</v>
      </c>
      <c r="E70" s="1" t="s">
        <v>196</v>
      </c>
      <c r="F70" t="s">
        <v>197</v>
      </c>
      <c r="G70" t="s">
        <v>37</v>
      </c>
      <c r="H70" t="s">
        <v>310</v>
      </c>
      <c r="I70" s="1" t="s">
        <v>357</v>
      </c>
      <c r="J70" s="1" t="s">
        <v>358</v>
      </c>
    </row>
    <row r="71" spans="1:11" hidden="1" x14ac:dyDescent="0.25">
      <c r="A71" s="1" t="s">
        <v>2</v>
      </c>
      <c r="B71" t="s">
        <v>23</v>
      </c>
      <c r="C71" s="1" t="s">
        <v>44</v>
      </c>
      <c r="D71" t="s">
        <v>85</v>
      </c>
      <c r="E71" s="1" t="s">
        <v>198</v>
      </c>
      <c r="F71" t="s">
        <v>199</v>
      </c>
      <c r="G71" t="s">
        <v>37</v>
      </c>
      <c r="H71" t="s">
        <v>310</v>
      </c>
      <c r="I71" s="1" t="s">
        <v>132</v>
      </c>
      <c r="J71" s="1" t="s">
        <v>352</v>
      </c>
    </row>
    <row r="72" spans="1:11" hidden="1" x14ac:dyDescent="0.25">
      <c r="A72" s="1" t="s">
        <v>2</v>
      </c>
      <c r="B72" t="s">
        <v>23</v>
      </c>
      <c r="C72" s="1" t="s">
        <v>44</v>
      </c>
      <c r="D72" t="s">
        <v>85</v>
      </c>
      <c r="E72" s="1" t="s">
        <v>198</v>
      </c>
      <c r="F72" t="s">
        <v>199</v>
      </c>
      <c r="G72" t="s">
        <v>37</v>
      </c>
      <c r="H72" t="s">
        <v>310</v>
      </c>
      <c r="I72" s="1" t="s">
        <v>357</v>
      </c>
      <c r="J72" s="1" t="s">
        <v>358</v>
      </c>
    </row>
    <row r="73" spans="1:11" hidden="1" x14ac:dyDescent="0.25">
      <c r="A73" s="1" t="s">
        <v>3</v>
      </c>
      <c r="B73" t="s">
        <v>26</v>
      </c>
      <c r="C73" s="1" t="s">
        <v>45</v>
      </c>
      <c r="D73" t="s">
        <v>27</v>
      </c>
      <c r="E73" s="1" t="s">
        <v>200</v>
      </c>
      <c r="F73" t="s">
        <v>28</v>
      </c>
      <c r="G73" t="s">
        <v>40</v>
      </c>
      <c r="H73" t="s">
        <v>311</v>
      </c>
      <c r="I73" s="1" t="s">
        <v>167</v>
      </c>
      <c r="J73" s="1" t="s">
        <v>359</v>
      </c>
    </row>
    <row r="74" spans="1:11" hidden="1" x14ac:dyDescent="0.25">
      <c r="A74" s="1" t="s">
        <v>3</v>
      </c>
      <c r="B74" t="s">
        <v>26</v>
      </c>
      <c r="C74" s="1" t="s">
        <v>45</v>
      </c>
      <c r="D74" t="s">
        <v>27</v>
      </c>
      <c r="E74" s="1" t="s">
        <v>200</v>
      </c>
      <c r="F74" t="s">
        <v>28</v>
      </c>
      <c r="G74" t="s">
        <v>40</v>
      </c>
      <c r="H74" t="s">
        <v>311</v>
      </c>
      <c r="I74" s="1" t="s">
        <v>360</v>
      </c>
      <c r="J74" s="1" t="s">
        <v>361</v>
      </c>
    </row>
    <row r="75" spans="1:11" hidden="1" x14ac:dyDescent="0.25">
      <c r="A75" s="1" t="s">
        <v>3</v>
      </c>
      <c r="B75" t="s">
        <v>26</v>
      </c>
      <c r="C75" s="1" t="s">
        <v>45</v>
      </c>
      <c r="D75" t="s">
        <v>27</v>
      </c>
      <c r="E75" s="1" t="s">
        <v>200</v>
      </c>
      <c r="F75" t="s">
        <v>28</v>
      </c>
      <c r="G75" t="s">
        <v>40</v>
      </c>
      <c r="H75" t="s">
        <v>311</v>
      </c>
      <c r="I75" s="1" t="s">
        <v>362</v>
      </c>
      <c r="J75" s="1" t="s">
        <v>363</v>
      </c>
      <c r="K75" t="s">
        <v>0</v>
      </c>
    </row>
    <row r="76" spans="1:11" hidden="1" x14ac:dyDescent="0.25">
      <c r="A76" s="1" t="s">
        <v>3</v>
      </c>
      <c r="B76" t="s">
        <v>26</v>
      </c>
      <c r="C76" s="1" t="s">
        <v>46</v>
      </c>
      <c r="D76" t="s">
        <v>86</v>
      </c>
      <c r="E76" s="1" t="s">
        <v>201</v>
      </c>
      <c r="F76" t="s">
        <v>202</v>
      </c>
      <c r="G76" t="s">
        <v>39</v>
      </c>
      <c r="H76" t="s">
        <v>307</v>
      </c>
      <c r="I76" s="1" t="s">
        <v>148</v>
      </c>
      <c r="J76" s="1" t="s">
        <v>338</v>
      </c>
    </row>
    <row r="77" spans="1:11" hidden="1" x14ac:dyDescent="0.25">
      <c r="A77" s="1" t="s">
        <v>3</v>
      </c>
      <c r="B77" t="s">
        <v>26</v>
      </c>
      <c r="C77" s="1" t="s">
        <v>46</v>
      </c>
      <c r="D77" t="s">
        <v>86</v>
      </c>
      <c r="E77" s="1" t="s">
        <v>203</v>
      </c>
      <c r="F77" t="s">
        <v>204</v>
      </c>
      <c r="G77" t="s">
        <v>39</v>
      </c>
      <c r="H77" t="s">
        <v>307</v>
      </c>
      <c r="I77" s="1" t="s">
        <v>148</v>
      </c>
      <c r="J77" s="1" t="s">
        <v>338</v>
      </c>
    </row>
    <row r="78" spans="1:11" hidden="1" x14ac:dyDescent="0.25">
      <c r="A78" s="1" t="s">
        <v>3</v>
      </c>
      <c r="B78" t="s">
        <v>26</v>
      </c>
      <c r="C78" s="1" t="s">
        <v>47</v>
      </c>
      <c r="D78" t="s">
        <v>87</v>
      </c>
      <c r="E78" s="1" t="s">
        <v>205</v>
      </c>
      <c r="F78" t="s">
        <v>206</v>
      </c>
      <c r="G78" t="s">
        <v>40</v>
      </c>
      <c r="H78" t="s">
        <v>311</v>
      </c>
      <c r="I78" s="1" t="s">
        <v>362</v>
      </c>
      <c r="J78" s="1" t="s">
        <v>363</v>
      </c>
      <c r="K78" t="s">
        <v>0</v>
      </c>
    </row>
    <row r="79" spans="1:11" hidden="1" x14ac:dyDescent="0.25">
      <c r="A79" s="1" t="s">
        <v>3</v>
      </c>
      <c r="B79" t="s">
        <v>26</v>
      </c>
      <c r="C79" s="1" t="s">
        <v>48</v>
      </c>
      <c r="D79" t="s">
        <v>88</v>
      </c>
      <c r="E79" s="1" t="s">
        <v>207</v>
      </c>
      <c r="F79" t="s">
        <v>208</v>
      </c>
      <c r="G79" t="s">
        <v>2</v>
      </c>
      <c r="H79" t="s">
        <v>309</v>
      </c>
      <c r="I79" s="1" t="s">
        <v>126</v>
      </c>
      <c r="J79" s="1" t="s">
        <v>364</v>
      </c>
    </row>
    <row r="80" spans="1:11" hidden="1" x14ac:dyDescent="0.25">
      <c r="A80" s="1" t="s">
        <v>3</v>
      </c>
      <c r="B80" t="s">
        <v>26</v>
      </c>
      <c r="C80" s="1" t="s">
        <v>49</v>
      </c>
      <c r="D80" t="s">
        <v>89</v>
      </c>
      <c r="E80" s="1" t="s">
        <v>209</v>
      </c>
      <c r="F80" t="s">
        <v>210</v>
      </c>
      <c r="G80" t="s">
        <v>1</v>
      </c>
      <c r="H80" t="s">
        <v>312</v>
      </c>
      <c r="I80" s="1" t="s">
        <v>117</v>
      </c>
      <c r="J80" s="1" t="s">
        <v>365</v>
      </c>
    </row>
    <row r="81" spans="1:10" hidden="1" x14ac:dyDescent="0.25">
      <c r="A81" s="1" t="s">
        <v>3</v>
      </c>
      <c r="B81" t="s">
        <v>26</v>
      </c>
      <c r="C81" s="1" t="s">
        <v>50</v>
      </c>
      <c r="D81" t="s">
        <v>90</v>
      </c>
      <c r="E81" s="1" t="s">
        <v>211</v>
      </c>
      <c r="F81" t="s">
        <v>90</v>
      </c>
      <c r="G81" t="s">
        <v>6</v>
      </c>
      <c r="H81" t="s">
        <v>15</v>
      </c>
      <c r="I81" s="1" t="s">
        <v>130</v>
      </c>
      <c r="J81" s="1" t="s">
        <v>16</v>
      </c>
    </row>
    <row r="82" spans="1:10" hidden="1" x14ac:dyDescent="0.25">
      <c r="A82" s="1" t="s">
        <v>3</v>
      </c>
      <c r="B82" t="s">
        <v>26</v>
      </c>
      <c r="C82" s="1" t="s">
        <v>51</v>
      </c>
      <c r="D82" t="s">
        <v>91</v>
      </c>
      <c r="E82" s="1" t="s">
        <v>212</v>
      </c>
      <c r="F82" t="s">
        <v>213</v>
      </c>
      <c r="G82" t="s">
        <v>35</v>
      </c>
      <c r="H82" t="s">
        <v>306</v>
      </c>
      <c r="I82" s="1" t="s">
        <v>366</v>
      </c>
      <c r="J82" s="1" t="s">
        <v>367</v>
      </c>
    </row>
    <row r="83" spans="1:10" hidden="1" x14ac:dyDescent="0.25">
      <c r="A83" s="1" t="s">
        <v>3</v>
      </c>
      <c r="B83" t="s">
        <v>26</v>
      </c>
      <c r="C83" s="1" t="s">
        <v>51</v>
      </c>
      <c r="D83" t="s">
        <v>91</v>
      </c>
      <c r="E83" s="1" t="s">
        <v>214</v>
      </c>
      <c r="F83" t="s">
        <v>215</v>
      </c>
      <c r="G83" t="s">
        <v>35</v>
      </c>
      <c r="H83" t="s">
        <v>306</v>
      </c>
      <c r="I83" s="1" t="s">
        <v>144</v>
      </c>
      <c r="J83" s="1" t="s">
        <v>327</v>
      </c>
    </row>
    <row r="84" spans="1:10" hidden="1" x14ac:dyDescent="0.25">
      <c r="A84" s="1" t="s">
        <v>3</v>
      </c>
      <c r="B84" t="s">
        <v>26</v>
      </c>
      <c r="C84" s="1" t="s">
        <v>51</v>
      </c>
      <c r="D84" t="s">
        <v>91</v>
      </c>
      <c r="E84" s="1" t="s">
        <v>216</v>
      </c>
      <c r="F84" t="s">
        <v>217</v>
      </c>
      <c r="G84" t="s">
        <v>35</v>
      </c>
      <c r="H84" t="s">
        <v>306</v>
      </c>
      <c r="I84" s="1" t="s">
        <v>144</v>
      </c>
      <c r="J84" s="1" t="s">
        <v>327</v>
      </c>
    </row>
    <row r="85" spans="1:10" hidden="1" x14ac:dyDescent="0.25">
      <c r="A85" s="1" t="s">
        <v>3</v>
      </c>
      <c r="B85" t="s">
        <v>26</v>
      </c>
      <c r="C85" s="1" t="s">
        <v>51</v>
      </c>
      <c r="D85" t="s">
        <v>91</v>
      </c>
      <c r="E85" s="1" t="s">
        <v>216</v>
      </c>
      <c r="F85" t="s">
        <v>217</v>
      </c>
      <c r="G85" t="s">
        <v>35</v>
      </c>
      <c r="H85" t="s">
        <v>306</v>
      </c>
      <c r="I85" s="1" t="s">
        <v>328</v>
      </c>
      <c r="J85" s="1" t="s">
        <v>329</v>
      </c>
    </row>
    <row r="86" spans="1:10" hidden="1" x14ac:dyDescent="0.25">
      <c r="A86" s="1" t="s">
        <v>3</v>
      </c>
      <c r="B86" t="s">
        <v>26</v>
      </c>
      <c r="C86" s="1" t="s">
        <v>51</v>
      </c>
      <c r="D86" t="s">
        <v>91</v>
      </c>
      <c r="E86" s="1" t="s">
        <v>216</v>
      </c>
      <c r="F86" t="s">
        <v>217</v>
      </c>
      <c r="G86" t="s">
        <v>35</v>
      </c>
      <c r="H86" t="s">
        <v>306</v>
      </c>
      <c r="I86" s="1" t="s">
        <v>332</v>
      </c>
      <c r="J86" s="1" t="s">
        <v>333</v>
      </c>
    </row>
    <row r="87" spans="1:10" hidden="1" x14ac:dyDescent="0.25">
      <c r="A87" s="1" t="s">
        <v>3</v>
      </c>
      <c r="B87" t="s">
        <v>26</v>
      </c>
      <c r="C87" s="1" t="s">
        <v>51</v>
      </c>
      <c r="D87" t="s">
        <v>91</v>
      </c>
      <c r="E87" s="1" t="s">
        <v>216</v>
      </c>
      <c r="F87" t="s">
        <v>217</v>
      </c>
      <c r="G87" t="s">
        <v>35</v>
      </c>
      <c r="H87" t="s">
        <v>306</v>
      </c>
      <c r="I87" s="1" t="s">
        <v>334</v>
      </c>
      <c r="J87" s="1" t="s">
        <v>335</v>
      </c>
    </row>
    <row r="88" spans="1:10" hidden="1" x14ac:dyDescent="0.25">
      <c r="A88" s="1" t="s">
        <v>3</v>
      </c>
      <c r="B88" t="s">
        <v>26</v>
      </c>
      <c r="C88" s="1" t="s">
        <v>51</v>
      </c>
      <c r="D88" t="s">
        <v>91</v>
      </c>
      <c r="E88" s="1" t="s">
        <v>218</v>
      </c>
      <c r="F88" t="s">
        <v>219</v>
      </c>
      <c r="G88" t="s">
        <v>35</v>
      </c>
      <c r="H88" t="s">
        <v>306</v>
      </c>
      <c r="I88" s="1" t="s">
        <v>330</v>
      </c>
      <c r="J88" s="1" t="s">
        <v>331</v>
      </c>
    </row>
    <row r="89" spans="1:10" hidden="1" x14ac:dyDescent="0.25">
      <c r="A89" s="1" t="s">
        <v>3</v>
      </c>
      <c r="B89" t="s">
        <v>26</v>
      </c>
      <c r="C89" s="1" t="s">
        <v>51</v>
      </c>
      <c r="D89" t="s">
        <v>91</v>
      </c>
      <c r="E89" s="1" t="s">
        <v>218</v>
      </c>
      <c r="F89" t="s">
        <v>219</v>
      </c>
      <c r="G89" t="s">
        <v>35</v>
      </c>
      <c r="H89" t="s">
        <v>306</v>
      </c>
      <c r="I89" s="1" t="s">
        <v>336</v>
      </c>
      <c r="J89" s="1" t="s">
        <v>337</v>
      </c>
    </row>
    <row r="90" spans="1:10" hidden="1" x14ac:dyDescent="0.25">
      <c r="A90" s="1" t="s">
        <v>4</v>
      </c>
      <c r="B90" t="s">
        <v>29</v>
      </c>
      <c r="C90" s="1" t="s">
        <v>52</v>
      </c>
      <c r="D90" t="s">
        <v>92</v>
      </c>
      <c r="E90" s="1" t="s">
        <v>220</v>
      </c>
      <c r="F90" t="s">
        <v>221</v>
      </c>
      <c r="G90" t="s">
        <v>4</v>
      </c>
      <c r="H90" t="s">
        <v>20</v>
      </c>
      <c r="I90" s="1" t="s">
        <v>146</v>
      </c>
      <c r="J90" s="1" t="s">
        <v>21</v>
      </c>
    </row>
    <row r="91" spans="1:10" hidden="1" x14ac:dyDescent="0.25">
      <c r="A91" s="1" t="s">
        <v>4</v>
      </c>
      <c r="B91" t="s">
        <v>29</v>
      </c>
      <c r="C91" s="1" t="s">
        <v>53</v>
      </c>
      <c r="D91" t="s">
        <v>93</v>
      </c>
      <c r="E91" s="1" t="s">
        <v>222</v>
      </c>
      <c r="F91" t="s">
        <v>223</v>
      </c>
      <c r="G91" t="s">
        <v>4</v>
      </c>
      <c r="H91" t="s">
        <v>20</v>
      </c>
      <c r="I91" s="1" t="s">
        <v>146</v>
      </c>
      <c r="J91" s="1" t="s">
        <v>21</v>
      </c>
    </row>
    <row r="92" spans="1:10" hidden="1" x14ac:dyDescent="0.25">
      <c r="A92" s="1" t="s">
        <v>4</v>
      </c>
      <c r="B92" t="s">
        <v>29</v>
      </c>
      <c r="C92" s="1" t="s">
        <v>54</v>
      </c>
      <c r="D92" t="s">
        <v>94</v>
      </c>
      <c r="E92" s="1" t="s">
        <v>224</v>
      </c>
      <c r="F92" t="s">
        <v>225</v>
      </c>
      <c r="G92" t="s">
        <v>4</v>
      </c>
      <c r="H92" t="s">
        <v>20</v>
      </c>
      <c r="I92" s="1" t="s">
        <v>146</v>
      </c>
      <c r="J92" s="1" t="s">
        <v>21</v>
      </c>
    </row>
    <row r="93" spans="1:10" hidden="1" x14ac:dyDescent="0.25">
      <c r="A93" s="1" t="s">
        <v>4</v>
      </c>
      <c r="B93" t="s">
        <v>29</v>
      </c>
      <c r="C93" s="1" t="s">
        <v>55</v>
      </c>
      <c r="D93" t="s">
        <v>95</v>
      </c>
      <c r="E93" s="1" t="s">
        <v>226</v>
      </c>
      <c r="F93" t="s">
        <v>95</v>
      </c>
      <c r="G93" t="s">
        <v>37</v>
      </c>
      <c r="H93" t="s">
        <v>310</v>
      </c>
      <c r="I93" s="1" t="s">
        <v>132</v>
      </c>
      <c r="J93" s="1" t="s">
        <v>352</v>
      </c>
    </row>
    <row r="94" spans="1:10" hidden="1" x14ac:dyDescent="0.25">
      <c r="A94" s="1" t="s">
        <v>4</v>
      </c>
      <c r="B94" t="s">
        <v>29</v>
      </c>
      <c r="C94" s="1" t="s">
        <v>55</v>
      </c>
      <c r="D94" t="s">
        <v>95</v>
      </c>
      <c r="E94" s="1" t="s">
        <v>226</v>
      </c>
      <c r="F94" t="s">
        <v>95</v>
      </c>
      <c r="G94" t="s">
        <v>37</v>
      </c>
      <c r="H94" t="s">
        <v>310</v>
      </c>
      <c r="I94" s="1" t="s">
        <v>353</v>
      </c>
      <c r="J94" s="1" t="s">
        <v>354</v>
      </c>
    </row>
    <row r="95" spans="1:10" hidden="1" x14ac:dyDescent="0.25">
      <c r="A95" s="1" t="s">
        <v>4</v>
      </c>
      <c r="B95" t="s">
        <v>29</v>
      </c>
      <c r="C95" s="1" t="s">
        <v>56</v>
      </c>
      <c r="D95" t="s">
        <v>96</v>
      </c>
      <c r="E95" s="1" t="s">
        <v>227</v>
      </c>
      <c r="F95" t="s">
        <v>96</v>
      </c>
      <c r="G95" t="s">
        <v>38</v>
      </c>
      <c r="H95" t="s">
        <v>308</v>
      </c>
      <c r="I95" s="1" t="s">
        <v>142</v>
      </c>
      <c r="J95" s="1" t="s">
        <v>343</v>
      </c>
    </row>
    <row r="96" spans="1:10" hidden="1" x14ac:dyDescent="0.25">
      <c r="A96" s="1" t="s">
        <v>5</v>
      </c>
      <c r="B96" t="s">
        <v>30</v>
      </c>
      <c r="C96" s="1" t="s">
        <v>57</v>
      </c>
      <c r="D96" t="s">
        <v>97</v>
      </c>
      <c r="E96" s="1" t="s">
        <v>228</v>
      </c>
      <c r="F96" t="s">
        <v>229</v>
      </c>
      <c r="G96" t="s">
        <v>5</v>
      </c>
      <c r="H96" t="s">
        <v>313</v>
      </c>
      <c r="I96" s="1" t="s">
        <v>140</v>
      </c>
      <c r="J96" s="1" t="s">
        <v>368</v>
      </c>
    </row>
    <row r="97" spans="1:16" hidden="1" x14ac:dyDescent="0.25">
      <c r="A97" s="1" t="s">
        <v>5</v>
      </c>
      <c r="B97" t="s">
        <v>30</v>
      </c>
      <c r="C97" s="1" t="s">
        <v>57</v>
      </c>
      <c r="D97" t="s">
        <v>97</v>
      </c>
      <c r="E97" s="1" t="s">
        <v>230</v>
      </c>
      <c r="F97" t="s">
        <v>231</v>
      </c>
      <c r="G97" t="s">
        <v>5</v>
      </c>
      <c r="H97" t="s">
        <v>313</v>
      </c>
      <c r="I97" s="1" t="s">
        <v>140</v>
      </c>
      <c r="J97" s="1" t="s">
        <v>368</v>
      </c>
    </row>
    <row r="98" spans="1:16" hidden="1" x14ac:dyDescent="0.25">
      <c r="A98" s="1" t="s">
        <v>5</v>
      </c>
      <c r="B98" t="s">
        <v>30</v>
      </c>
      <c r="C98" s="1" t="s">
        <v>57</v>
      </c>
      <c r="D98" t="s">
        <v>97</v>
      </c>
      <c r="E98" s="1" t="s">
        <v>232</v>
      </c>
      <c r="F98" t="s">
        <v>233</v>
      </c>
      <c r="G98" t="s">
        <v>5</v>
      </c>
      <c r="H98" t="s">
        <v>313</v>
      </c>
      <c r="I98" s="1" t="s">
        <v>140</v>
      </c>
      <c r="J98" s="1" t="s">
        <v>368</v>
      </c>
    </row>
    <row r="99" spans="1:16" hidden="1" x14ac:dyDescent="0.25">
      <c r="A99" s="1" t="s">
        <v>5</v>
      </c>
      <c r="B99" t="s">
        <v>30</v>
      </c>
      <c r="C99" s="1" t="s">
        <v>58</v>
      </c>
      <c r="D99" t="s">
        <v>98</v>
      </c>
      <c r="E99" s="1" t="s">
        <v>235</v>
      </c>
      <c r="F99" t="s">
        <v>236</v>
      </c>
      <c r="G99" t="s">
        <v>5</v>
      </c>
      <c r="H99" t="s">
        <v>313</v>
      </c>
      <c r="I99" s="1" t="s">
        <v>140</v>
      </c>
      <c r="J99" s="1" t="s">
        <v>368</v>
      </c>
    </row>
    <row r="100" spans="1:16" hidden="1" x14ac:dyDescent="0.25">
      <c r="A100" s="1" t="s">
        <v>5</v>
      </c>
      <c r="B100" t="s">
        <v>30</v>
      </c>
      <c r="C100" s="1" t="s">
        <v>59</v>
      </c>
      <c r="D100" t="s">
        <v>99</v>
      </c>
      <c r="E100" s="1" t="s">
        <v>237</v>
      </c>
      <c r="F100" t="s">
        <v>238</v>
      </c>
      <c r="G100" t="s">
        <v>5</v>
      </c>
      <c r="H100" t="s">
        <v>313</v>
      </c>
      <c r="I100" s="1" t="s">
        <v>140</v>
      </c>
      <c r="J100" s="1" t="s">
        <v>368</v>
      </c>
    </row>
    <row r="101" spans="1:16" s="6" customFormat="1" ht="48" customHeight="1" x14ac:dyDescent="0.25">
      <c r="A101" s="10" t="s">
        <v>5</v>
      </c>
      <c r="B101" s="7" t="s">
        <v>30</v>
      </c>
      <c r="C101" s="8">
        <v>32</v>
      </c>
      <c r="D101" s="7" t="s">
        <v>98</v>
      </c>
      <c r="E101" s="8">
        <v>167</v>
      </c>
      <c r="F101" s="7" t="s">
        <v>234</v>
      </c>
      <c r="G101" s="9" t="s">
        <v>5</v>
      </c>
      <c r="H101" s="7" t="s">
        <v>313</v>
      </c>
      <c r="I101" s="8">
        <v>200</v>
      </c>
      <c r="J101" s="8" t="s">
        <v>369</v>
      </c>
      <c r="K101" s="7" t="s">
        <v>398</v>
      </c>
      <c r="L101" s="7" t="s">
        <v>393</v>
      </c>
      <c r="M101"/>
      <c r="N101"/>
      <c r="O101"/>
      <c r="P101"/>
    </row>
    <row r="102" spans="1:16" s="6" customFormat="1" ht="48" customHeight="1" x14ac:dyDescent="0.25">
      <c r="A102" s="10" t="s">
        <v>5</v>
      </c>
      <c r="B102" s="7" t="s">
        <v>30</v>
      </c>
      <c r="C102" s="8">
        <v>32</v>
      </c>
      <c r="D102" s="7" t="s">
        <v>98</v>
      </c>
      <c r="E102" s="8">
        <v>167</v>
      </c>
      <c r="F102" s="7" t="s">
        <v>234</v>
      </c>
      <c r="G102" s="9" t="s">
        <v>5</v>
      </c>
      <c r="H102" s="7" t="s">
        <v>313</v>
      </c>
      <c r="I102" s="8">
        <v>200</v>
      </c>
      <c r="J102" s="8" t="s">
        <v>369</v>
      </c>
      <c r="K102" s="7" t="s">
        <v>398</v>
      </c>
      <c r="L102" s="7" t="s">
        <v>394</v>
      </c>
      <c r="M102"/>
      <c r="N102"/>
      <c r="O102"/>
      <c r="P102"/>
    </row>
    <row r="103" spans="1:16" s="6" customFormat="1" ht="48" customHeight="1" x14ac:dyDescent="0.25">
      <c r="A103" s="10" t="s">
        <v>5</v>
      </c>
      <c r="B103" s="7" t="s">
        <v>30</v>
      </c>
      <c r="C103" s="8">
        <v>32</v>
      </c>
      <c r="D103" s="7" t="s">
        <v>98</v>
      </c>
      <c r="E103" s="8">
        <v>167</v>
      </c>
      <c r="F103" s="7" t="s">
        <v>234</v>
      </c>
      <c r="G103" s="9" t="s">
        <v>5</v>
      </c>
      <c r="H103" s="7" t="s">
        <v>313</v>
      </c>
      <c r="I103" s="8">
        <v>200</v>
      </c>
      <c r="J103" s="8" t="s">
        <v>369</v>
      </c>
      <c r="K103" s="7" t="s">
        <v>398</v>
      </c>
      <c r="L103" s="7" t="s">
        <v>395</v>
      </c>
      <c r="M103"/>
      <c r="N103"/>
      <c r="O103"/>
      <c r="P103"/>
    </row>
    <row r="104" spans="1:16" s="6" customFormat="1" ht="48" customHeight="1" x14ac:dyDescent="0.25">
      <c r="A104" s="10" t="s">
        <v>5</v>
      </c>
      <c r="B104" s="7" t="s">
        <v>30</v>
      </c>
      <c r="C104" s="8" t="s">
        <v>59</v>
      </c>
      <c r="D104" s="7" t="s">
        <v>99</v>
      </c>
      <c r="E104" s="8" t="s">
        <v>237</v>
      </c>
      <c r="F104" s="7" t="s">
        <v>238</v>
      </c>
      <c r="G104" s="9" t="s">
        <v>5</v>
      </c>
      <c r="H104" s="7" t="s">
        <v>313</v>
      </c>
      <c r="I104" s="8" t="s">
        <v>299</v>
      </c>
      <c r="J104" s="8" t="s">
        <v>369</v>
      </c>
      <c r="K104" s="7" t="s">
        <v>398</v>
      </c>
      <c r="L104" s="7" t="s">
        <v>396</v>
      </c>
      <c r="M104"/>
      <c r="N104"/>
      <c r="O104"/>
      <c r="P104"/>
    </row>
    <row r="105" spans="1:16" hidden="1" x14ac:dyDescent="0.25">
      <c r="A105" s="4" t="s">
        <v>5</v>
      </c>
      <c r="B105" t="s">
        <v>30</v>
      </c>
      <c r="C105" s="2" t="s">
        <v>60</v>
      </c>
      <c r="D105" t="s">
        <v>100</v>
      </c>
      <c r="E105" s="2" t="s">
        <v>239</v>
      </c>
      <c r="F105" t="s">
        <v>240</v>
      </c>
      <c r="G105" s="5" t="s">
        <v>3</v>
      </c>
      <c r="H105" t="s">
        <v>314</v>
      </c>
      <c r="I105" s="2" t="s">
        <v>128</v>
      </c>
      <c r="J105" s="2" t="s">
        <v>370</v>
      </c>
    </row>
    <row r="106" spans="1:16" hidden="1" x14ac:dyDescent="0.25">
      <c r="A106" s="4" t="s">
        <v>5</v>
      </c>
      <c r="B106" t="s">
        <v>30</v>
      </c>
      <c r="C106" s="2" t="s">
        <v>61</v>
      </c>
      <c r="D106" t="s">
        <v>101</v>
      </c>
      <c r="E106" s="2" t="s">
        <v>241</v>
      </c>
      <c r="F106" t="s">
        <v>242</v>
      </c>
      <c r="G106" s="5" t="s">
        <v>4</v>
      </c>
      <c r="H106" t="s">
        <v>20</v>
      </c>
      <c r="I106" s="2" t="s">
        <v>146</v>
      </c>
      <c r="J106" s="2" t="s">
        <v>21</v>
      </c>
    </row>
    <row r="107" spans="1:16" hidden="1" x14ac:dyDescent="0.25">
      <c r="A107" s="4" t="s">
        <v>5</v>
      </c>
      <c r="B107" t="s">
        <v>30</v>
      </c>
      <c r="C107" s="2" t="s">
        <v>62</v>
      </c>
      <c r="D107" t="s">
        <v>102</v>
      </c>
      <c r="E107" s="2" t="s">
        <v>243</v>
      </c>
      <c r="F107" t="s">
        <v>244</v>
      </c>
      <c r="G107" s="5" t="s">
        <v>1</v>
      </c>
      <c r="H107" t="s">
        <v>312</v>
      </c>
      <c r="I107" s="2" t="s">
        <v>117</v>
      </c>
      <c r="J107" s="2" t="s">
        <v>365</v>
      </c>
    </row>
    <row r="108" spans="1:16" hidden="1" x14ac:dyDescent="0.25">
      <c r="A108" s="4" t="s">
        <v>5</v>
      </c>
      <c r="B108" t="s">
        <v>30</v>
      </c>
      <c r="C108" s="2" t="s">
        <v>63</v>
      </c>
      <c r="D108" t="s">
        <v>103</v>
      </c>
      <c r="E108" s="2" t="s">
        <v>245</v>
      </c>
      <c r="F108" t="s">
        <v>246</v>
      </c>
      <c r="G108" s="5" t="s">
        <v>5</v>
      </c>
      <c r="H108" t="s">
        <v>313</v>
      </c>
      <c r="I108" s="2" t="s">
        <v>371</v>
      </c>
      <c r="J108" s="2" t="s">
        <v>372</v>
      </c>
    </row>
    <row r="109" spans="1:16" hidden="1" x14ac:dyDescent="0.25">
      <c r="A109" s="4" t="s">
        <v>5</v>
      </c>
      <c r="B109" t="s">
        <v>30</v>
      </c>
      <c r="C109" s="2" t="s">
        <v>63</v>
      </c>
      <c r="D109" t="s">
        <v>103</v>
      </c>
      <c r="E109" s="2" t="s">
        <v>247</v>
      </c>
      <c r="F109" t="s">
        <v>248</v>
      </c>
      <c r="G109" s="5" t="s">
        <v>5</v>
      </c>
      <c r="H109" t="s">
        <v>313</v>
      </c>
      <c r="I109" s="2" t="s">
        <v>371</v>
      </c>
      <c r="J109" s="2" t="s">
        <v>372</v>
      </c>
    </row>
    <row r="110" spans="1:16" hidden="1" x14ac:dyDescent="0.25">
      <c r="A110" s="4" t="s">
        <v>5</v>
      </c>
      <c r="B110" t="s">
        <v>30</v>
      </c>
      <c r="C110" s="2" t="s">
        <v>63</v>
      </c>
      <c r="D110" t="s">
        <v>103</v>
      </c>
      <c r="E110" s="2" t="s">
        <v>249</v>
      </c>
      <c r="F110" t="s">
        <v>250</v>
      </c>
      <c r="G110" s="5" t="s">
        <v>5</v>
      </c>
      <c r="H110" t="s">
        <v>313</v>
      </c>
      <c r="I110" s="2" t="s">
        <v>371</v>
      </c>
      <c r="J110" s="2" t="s">
        <v>372</v>
      </c>
    </row>
    <row r="111" spans="1:16" hidden="1" x14ac:dyDescent="0.25">
      <c r="A111" s="4" t="s">
        <v>5</v>
      </c>
      <c r="B111" t="s">
        <v>30</v>
      </c>
      <c r="C111" s="2" t="s">
        <v>63</v>
      </c>
      <c r="D111" t="s">
        <v>103</v>
      </c>
      <c r="E111" s="2" t="s">
        <v>251</v>
      </c>
      <c r="F111" t="s">
        <v>252</v>
      </c>
      <c r="G111" s="5" t="s">
        <v>5</v>
      </c>
      <c r="H111" t="s">
        <v>313</v>
      </c>
      <c r="I111" s="2" t="s">
        <v>371</v>
      </c>
      <c r="J111" s="2" t="s">
        <v>372</v>
      </c>
    </row>
    <row r="112" spans="1:16" hidden="1" x14ac:dyDescent="0.25">
      <c r="A112" s="4" t="s">
        <v>6</v>
      </c>
      <c r="B112" t="s">
        <v>31</v>
      </c>
      <c r="C112" s="2" t="s">
        <v>64</v>
      </c>
      <c r="D112" t="s">
        <v>104</v>
      </c>
      <c r="E112" s="2" t="s">
        <v>253</v>
      </c>
      <c r="F112" t="s">
        <v>254</v>
      </c>
      <c r="G112" s="5" t="s">
        <v>36</v>
      </c>
      <c r="H112" t="s">
        <v>304</v>
      </c>
      <c r="I112" s="2" t="s">
        <v>158</v>
      </c>
      <c r="J112" s="2" t="s">
        <v>351</v>
      </c>
    </row>
    <row r="113" spans="1:10" hidden="1" x14ac:dyDescent="0.25">
      <c r="A113" s="4" t="s">
        <v>6</v>
      </c>
      <c r="B113" t="s">
        <v>31</v>
      </c>
      <c r="C113" s="2" t="s">
        <v>64</v>
      </c>
      <c r="D113" t="s">
        <v>104</v>
      </c>
      <c r="E113" s="2" t="s">
        <v>253</v>
      </c>
      <c r="F113" t="s">
        <v>254</v>
      </c>
      <c r="G113" s="5" t="s">
        <v>36</v>
      </c>
      <c r="H113" t="s">
        <v>304</v>
      </c>
      <c r="I113" s="2" t="s">
        <v>373</v>
      </c>
      <c r="J113" s="2" t="s">
        <v>374</v>
      </c>
    </row>
    <row r="114" spans="1:10" hidden="1" x14ac:dyDescent="0.25">
      <c r="A114" s="4" t="s">
        <v>6</v>
      </c>
      <c r="B114" t="s">
        <v>31</v>
      </c>
      <c r="C114" s="2" t="s">
        <v>64</v>
      </c>
      <c r="D114" t="s">
        <v>104</v>
      </c>
      <c r="E114" s="2" t="s">
        <v>255</v>
      </c>
      <c r="F114" t="s">
        <v>256</v>
      </c>
      <c r="G114" s="5" t="s">
        <v>4</v>
      </c>
      <c r="H114" t="s">
        <v>20</v>
      </c>
      <c r="I114" s="2" t="s">
        <v>146</v>
      </c>
      <c r="J114" s="2" t="s">
        <v>21</v>
      </c>
    </row>
    <row r="115" spans="1:10" hidden="1" x14ac:dyDescent="0.25">
      <c r="A115" s="4" t="s">
        <v>6</v>
      </c>
      <c r="B115" t="s">
        <v>31</v>
      </c>
      <c r="C115" s="2" t="s">
        <v>65</v>
      </c>
      <c r="D115" t="s">
        <v>105</v>
      </c>
      <c r="E115" s="2" t="s">
        <v>257</v>
      </c>
      <c r="F115" t="s">
        <v>258</v>
      </c>
      <c r="G115" s="5" t="s">
        <v>36</v>
      </c>
      <c r="H115" t="s">
        <v>304</v>
      </c>
      <c r="I115" s="2" t="s">
        <v>158</v>
      </c>
      <c r="J115" s="2" t="s">
        <v>351</v>
      </c>
    </row>
    <row r="116" spans="1:10" hidden="1" x14ac:dyDescent="0.25">
      <c r="A116" s="4" t="s">
        <v>6</v>
      </c>
      <c r="B116" t="s">
        <v>31</v>
      </c>
      <c r="C116" s="2" t="s">
        <v>65</v>
      </c>
      <c r="D116" t="s">
        <v>105</v>
      </c>
      <c r="E116" s="2" t="s">
        <v>257</v>
      </c>
      <c r="F116" t="s">
        <v>258</v>
      </c>
      <c r="G116" s="5" t="s">
        <v>36</v>
      </c>
      <c r="H116" t="s">
        <v>304</v>
      </c>
      <c r="I116" s="2" t="s">
        <v>373</v>
      </c>
      <c r="J116" s="2" t="s">
        <v>374</v>
      </c>
    </row>
    <row r="117" spans="1:10" hidden="1" x14ac:dyDescent="0.25">
      <c r="A117" s="4" t="s">
        <v>6</v>
      </c>
      <c r="B117" t="s">
        <v>31</v>
      </c>
      <c r="C117" s="2" t="s">
        <v>65</v>
      </c>
      <c r="D117" t="s">
        <v>105</v>
      </c>
      <c r="E117" s="2" t="s">
        <v>257</v>
      </c>
      <c r="F117" t="s">
        <v>258</v>
      </c>
      <c r="G117" s="5" t="s">
        <v>37</v>
      </c>
      <c r="H117" t="s">
        <v>310</v>
      </c>
      <c r="I117" s="2" t="s">
        <v>132</v>
      </c>
      <c r="J117" s="2" t="s">
        <v>352</v>
      </c>
    </row>
    <row r="118" spans="1:10" hidden="1" x14ac:dyDescent="0.25">
      <c r="A118" s="4" t="s">
        <v>6</v>
      </c>
      <c r="B118" t="s">
        <v>31</v>
      </c>
      <c r="C118" s="2" t="s">
        <v>65</v>
      </c>
      <c r="D118" t="s">
        <v>105</v>
      </c>
      <c r="E118" s="2" t="s">
        <v>259</v>
      </c>
      <c r="F118" t="s">
        <v>260</v>
      </c>
      <c r="G118" s="5" t="s">
        <v>36</v>
      </c>
      <c r="H118" t="s">
        <v>304</v>
      </c>
      <c r="I118" s="2" t="s">
        <v>158</v>
      </c>
      <c r="J118" s="2" t="s">
        <v>351</v>
      </c>
    </row>
    <row r="119" spans="1:10" hidden="1" x14ac:dyDescent="0.25">
      <c r="A119" s="4" t="s">
        <v>6</v>
      </c>
      <c r="B119" t="s">
        <v>31</v>
      </c>
      <c r="C119" s="2" t="s">
        <v>66</v>
      </c>
      <c r="D119" t="s">
        <v>106</v>
      </c>
      <c r="E119" s="2" t="s">
        <v>261</v>
      </c>
      <c r="F119" t="s">
        <v>262</v>
      </c>
      <c r="G119" s="5" t="s">
        <v>36</v>
      </c>
      <c r="H119" t="s">
        <v>304</v>
      </c>
      <c r="I119" s="2" t="s">
        <v>158</v>
      </c>
      <c r="J119" s="2" t="s">
        <v>351</v>
      </c>
    </row>
    <row r="120" spans="1:10" hidden="1" x14ac:dyDescent="0.25">
      <c r="A120" s="4" t="s">
        <v>6</v>
      </c>
      <c r="B120" t="s">
        <v>31</v>
      </c>
      <c r="C120" s="2" t="s">
        <v>67</v>
      </c>
      <c r="D120" t="s">
        <v>107</v>
      </c>
      <c r="E120" s="2" t="s">
        <v>263</v>
      </c>
      <c r="F120" t="s">
        <v>264</v>
      </c>
      <c r="G120" s="5" t="s">
        <v>5</v>
      </c>
      <c r="H120" t="s">
        <v>313</v>
      </c>
      <c r="I120" s="2" t="s">
        <v>140</v>
      </c>
      <c r="J120" s="2" t="s">
        <v>368</v>
      </c>
    </row>
    <row r="121" spans="1:10" hidden="1" x14ac:dyDescent="0.25">
      <c r="A121" s="4" t="s">
        <v>7</v>
      </c>
      <c r="B121" t="s">
        <v>32</v>
      </c>
      <c r="C121" s="2" t="s">
        <v>68</v>
      </c>
      <c r="D121" t="s">
        <v>108</v>
      </c>
      <c r="E121" s="2" t="s">
        <v>265</v>
      </c>
      <c r="F121" t="s">
        <v>266</v>
      </c>
      <c r="G121" s="5" t="s">
        <v>301</v>
      </c>
      <c r="H121" t="s">
        <v>315</v>
      </c>
      <c r="I121" s="2" t="s">
        <v>115</v>
      </c>
      <c r="J121" s="2" t="s">
        <v>375</v>
      </c>
    </row>
    <row r="122" spans="1:10" hidden="1" x14ac:dyDescent="0.25">
      <c r="A122" s="4" t="s">
        <v>7</v>
      </c>
      <c r="B122" t="s">
        <v>32</v>
      </c>
      <c r="C122" s="2" t="s">
        <v>68</v>
      </c>
      <c r="D122" t="s">
        <v>108</v>
      </c>
      <c r="E122" s="2" t="s">
        <v>267</v>
      </c>
      <c r="F122" t="s">
        <v>268</v>
      </c>
      <c r="G122" s="5" t="s">
        <v>6</v>
      </c>
      <c r="H122" t="s">
        <v>15</v>
      </c>
      <c r="I122" s="2" t="s">
        <v>130</v>
      </c>
      <c r="J122" s="2" t="s">
        <v>16</v>
      </c>
    </row>
    <row r="123" spans="1:10" hidden="1" x14ac:dyDescent="0.25">
      <c r="A123" s="4" t="s">
        <v>7</v>
      </c>
      <c r="B123" t="s">
        <v>32</v>
      </c>
      <c r="C123" s="2" t="s">
        <v>68</v>
      </c>
      <c r="D123" t="s">
        <v>108</v>
      </c>
      <c r="E123" s="2" t="s">
        <v>267</v>
      </c>
      <c r="F123" t="s">
        <v>268</v>
      </c>
      <c r="G123" s="5" t="s">
        <v>6</v>
      </c>
      <c r="H123" t="s">
        <v>15</v>
      </c>
      <c r="I123" s="2" t="s">
        <v>321</v>
      </c>
      <c r="J123" s="2" t="s">
        <v>322</v>
      </c>
    </row>
    <row r="124" spans="1:10" hidden="1" x14ac:dyDescent="0.25">
      <c r="A124" s="4" t="s">
        <v>7</v>
      </c>
      <c r="B124" t="s">
        <v>32</v>
      </c>
      <c r="C124" s="2" t="s">
        <v>68</v>
      </c>
      <c r="D124" t="s">
        <v>108</v>
      </c>
      <c r="E124" s="2" t="s">
        <v>269</v>
      </c>
      <c r="F124" t="s">
        <v>270</v>
      </c>
      <c r="G124" s="5" t="s">
        <v>1</v>
      </c>
      <c r="H124" t="s">
        <v>312</v>
      </c>
      <c r="I124" s="2" t="s">
        <v>117</v>
      </c>
      <c r="J124" s="2" t="s">
        <v>365</v>
      </c>
    </row>
    <row r="125" spans="1:10" hidden="1" x14ac:dyDescent="0.25">
      <c r="A125" s="4" t="s">
        <v>7</v>
      </c>
      <c r="B125" t="s">
        <v>32</v>
      </c>
      <c r="C125" s="2" t="s">
        <v>68</v>
      </c>
      <c r="D125" t="s">
        <v>108</v>
      </c>
      <c r="E125" s="2" t="s">
        <v>269</v>
      </c>
      <c r="F125" t="s">
        <v>270</v>
      </c>
      <c r="G125" s="5" t="s">
        <v>2</v>
      </c>
      <c r="H125" t="s">
        <v>309</v>
      </c>
      <c r="I125" s="2" t="s">
        <v>126</v>
      </c>
      <c r="J125" s="2" t="s">
        <v>364</v>
      </c>
    </row>
    <row r="126" spans="1:10" hidden="1" x14ac:dyDescent="0.25">
      <c r="A126" s="4" t="s">
        <v>7</v>
      </c>
      <c r="B126" t="s">
        <v>32</v>
      </c>
      <c r="C126" s="2" t="s">
        <v>68</v>
      </c>
      <c r="D126" t="s">
        <v>108</v>
      </c>
      <c r="E126" s="2" t="s">
        <v>269</v>
      </c>
      <c r="F126" t="s">
        <v>270</v>
      </c>
      <c r="G126" s="5" t="s">
        <v>2</v>
      </c>
      <c r="H126" t="s">
        <v>309</v>
      </c>
      <c r="I126" s="2" t="s">
        <v>160</v>
      </c>
      <c r="J126" s="2" t="s">
        <v>350</v>
      </c>
    </row>
    <row r="127" spans="1:10" hidden="1" x14ac:dyDescent="0.25">
      <c r="A127" s="4" t="s">
        <v>7</v>
      </c>
      <c r="B127" t="s">
        <v>32</v>
      </c>
      <c r="C127" s="2" t="s">
        <v>68</v>
      </c>
      <c r="D127" t="s">
        <v>108</v>
      </c>
      <c r="E127" s="2" t="s">
        <v>269</v>
      </c>
      <c r="F127" t="s">
        <v>270</v>
      </c>
      <c r="G127" s="5" t="s">
        <v>2</v>
      </c>
      <c r="H127" t="s">
        <v>309</v>
      </c>
      <c r="I127" s="2" t="s">
        <v>376</v>
      </c>
      <c r="J127" s="2" t="s">
        <v>377</v>
      </c>
    </row>
    <row r="128" spans="1:10" hidden="1" x14ac:dyDescent="0.25">
      <c r="A128" s="4" t="s">
        <v>7</v>
      </c>
      <c r="B128" t="s">
        <v>32</v>
      </c>
      <c r="C128" s="2" t="s">
        <v>68</v>
      </c>
      <c r="D128" t="s">
        <v>108</v>
      </c>
      <c r="E128" s="2" t="s">
        <v>269</v>
      </c>
      <c r="F128" t="s">
        <v>270</v>
      </c>
      <c r="G128" s="5" t="s">
        <v>4</v>
      </c>
      <c r="H128" t="s">
        <v>20</v>
      </c>
      <c r="I128" s="2" t="s">
        <v>146</v>
      </c>
      <c r="J128" s="2" t="s">
        <v>21</v>
      </c>
    </row>
    <row r="129" spans="1:16" s="6" customFormat="1" ht="48" customHeight="1" x14ac:dyDescent="0.25">
      <c r="A129" s="10" t="s">
        <v>7</v>
      </c>
      <c r="B129" s="7" t="s">
        <v>32</v>
      </c>
      <c r="C129" s="8" t="s">
        <v>68</v>
      </c>
      <c r="D129" s="7" t="s">
        <v>108</v>
      </c>
      <c r="E129" s="8" t="s">
        <v>269</v>
      </c>
      <c r="F129" s="7" t="s">
        <v>270</v>
      </c>
      <c r="G129" s="9" t="s">
        <v>5</v>
      </c>
      <c r="H129" s="7" t="s">
        <v>313</v>
      </c>
      <c r="I129" s="8" t="s">
        <v>299</v>
      </c>
      <c r="J129" s="8" t="s">
        <v>369</v>
      </c>
      <c r="K129" s="7" t="s">
        <v>398</v>
      </c>
      <c r="L129" s="7" t="s">
        <v>397</v>
      </c>
      <c r="M129"/>
      <c r="N129"/>
      <c r="O129"/>
      <c r="P129"/>
    </row>
    <row r="130" spans="1:16" hidden="1" x14ac:dyDescent="0.25">
      <c r="A130" s="1" t="s">
        <v>7</v>
      </c>
      <c r="B130" t="s">
        <v>32</v>
      </c>
      <c r="C130" s="1" t="s">
        <v>68</v>
      </c>
      <c r="D130" t="s">
        <v>108</v>
      </c>
      <c r="E130" s="1" t="s">
        <v>269</v>
      </c>
      <c r="F130" t="s">
        <v>270</v>
      </c>
      <c r="G130" t="s">
        <v>5</v>
      </c>
      <c r="H130" t="s">
        <v>313</v>
      </c>
      <c r="I130" s="1" t="s">
        <v>371</v>
      </c>
      <c r="J130" s="1" t="s">
        <v>372</v>
      </c>
    </row>
    <row r="131" spans="1:16" hidden="1" x14ac:dyDescent="0.25">
      <c r="A131" s="1" t="s">
        <v>7</v>
      </c>
      <c r="B131" t="s">
        <v>32</v>
      </c>
      <c r="C131" s="1" t="s">
        <v>68</v>
      </c>
      <c r="D131" t="s">
        <v>108</v>
      </c>
      <c r="E131" s="1" t="s">
        <v>269</v>
      </c>
      <c r="F131" t="s">
        <v>270</v>
      </c>
      <c r="G131" t="s">
        <v>35</v>
      </c>
      <c r="H131" t="s">
        <v>306</v>
      </c>
      <c r="I131" s="1" t="s">
        <v>144</v>
      </c>
      <c r="J131" s="1" t="s">
        <v>327</v>
      </c>
    </row>
    <row r="132" spans="1:16" hidden="1" x14ac:dyDescent="0.25">
      <c r="A132" s="1" t="s">
        <v>7</v>
      </c>
      <c r="B132" t="s">
        <v>32</v>
      </c>
      <c r="C132" s="1" t="s">
        <v>68</v>
      </c>
      <c r="D132" t="s">
        <v>108</v>
      </c>
      <c r="E132" s="1" t="s">
        <v>269</v>
      </c>
      <c r="F132" t="s">
        <v>270</v>
      </c>
      <c r="G132" t="s">
        <v>35</v>
      </c>
      <c r="H132" t="s">
        <v>306</v>
      </c>
      <c r="I132" s="1" t="s">
        <v>332</v>
      </c>
      <c r="J132" s="1" t="s">
        <v>333</v>
      </c>
    </row>
    <row r="133" spans="1:16" hidden="1" x14ac:dyDescent="0.25">
      <c r="A133" s="1" t="s">
        <v>7</v>
      </c>
      <c r="B133" t="s">
        <v>32</v>
      </c>
      <c r="C133" s="1" t="s">
        <v>68</v>
      </c>
      <c r="D133" t="s">
        <v>108</v>
      </c>
      <c r="E133" s="1" t="s">
        <v>269</v>
      </c>
      <c r="F133" t="s">
        <v>270</v>
      </c>
      <c r="G133" t="s">
        <v>39</v>
      </c>
      <c r="H133" t="s">
        <v>307</v>
      </c>
      <c r="I133" s="1" t="s">
        <v>148</v>
      </c>
      <c r="J133" s="1" t="s">
        <v>338</v>
      </c>
    </row>
    <row r="134" spans="1:16" hidden="1" x14ac:dyDescent="0.25">
      <c r="A134" s="1" t="s">
        <v>7</v>
      </c>
      <c r="B134" t="s">
        <v>32</v>
      </c>
      <c r="C134" s="1" t="s">
        <v>68</v>
      </c>
      <c r="D134" t="s">
        <v>108</v>
      </c>
      <c r="E134" s="1" t="s">
        <v>269</v>
      </c>
      <c r="F134" t="s">
        <v>270</v>
      </c>
      <c r="G134" t="s">
        <v>40</v>
      </c>
      <c r="H134" t="s">
        <v>311</v>
      </c>
      <c r="I134" s="1" t="s">
        <v>167</v>
      </c>
      <c r="J134" s="1" t="s">
        <v>359</v>
      </c>
    </row>
    <row r="135" spans="1:16" hidden="1" x14ac:dyDescent="0.25">
      <c r="A135" s="1" t="s">
        <v>7</v>
      </c>
      <c r="B135" t="s">
        <v>32</v>
      </c>
      <c r="C135" s="1" t="s">
        <v>68</v>
      </c>
      <c r="D135" t="s">
        <v>108</v>
      </c>
      <c r="E135" s="1" t="s">
        <v>269</v>
      </c>
      <c r="F135" t="s">
        <v>270</v>
      </c>
      <c r="G135" t="s">
        <v>40</v>
      </c>
      <c r="H135" t="s">
        <v>311</v>
      </c>
      <c r="I135" s="1" t="s">
        <v>360</v>
      </c>
      <c r="J135" s="1" t="s">
        <v>361</v>
      </c>
    </row>
    <row r="136" spans="1:16" hidden="1" x14ac:dyDescent="0.25">
      <c r="A136" s="1" t="s">
        <v>7</v>
      </c>
      <c r="B136" t="s">
        <v>32</v>
      </c>
      <c r="C136" s="1" t="s">
        <v>68</v>
      </c>
      <c r="D136" t="s">
        <v>108</v>
      </c>
      <c r="E136" s="1" t="s">
        <v>269</v>
      </c>
      <c r="F136" t="s">
        <v>270</v>
      </c>
      <c r="G136" t="s">
        <v>40</v>
      </c>
      <c r="H136" t="s">
        <v>311</v>
      </c>
      <c r="I136" s="1" t="s">
        <v>362</v>
      </c>
      <c r="J136" s="1" t="s">
        <v>363</v>
      </c>
      <c r="K136" t="s">
        <v>0</v>
      </c>
    </row>
    <row r="137" spans="1:16" hidden="1" x14ac:dyDescent="0.25">
      <c r="A137" s="1" t="s">
        <v>7</v>
      </c>
      <c r="B137" t="s">
        <v>32</v>
      </c>
      <c r="C137" s="1" t="s">
        <v>68</v>
      </c>
      <c r="D137" t="s">
        <v>108</v>
      </c>
      <c r="E137" s="1" t="s">
        <v>269</v>
      </c>
      <c r="F137" t="s">
        <v>270</v>
      </c>
      <c r="G137" t="s">
        <v>301</v>
      </c>
      <c r="H137" t="s">
        <v>315</v>
      </c>
      <c r="I137" s="1" t="s">
        <v>378</v>
      </c>
      <c r="J137" s="1" t="s">
        <v>379</v>
      </c>
    </row>
    <row r="138" spans="1:16" hidden="1" x14ac:dyDescent="0.25">
      <c r="A138" s="1" t="s">
        <v>7</v>
      </c>
      <c r="B138" t="s">
        <v>32</v>
      </c>
      <c r="C138" s="1" t="s">
        <v>68</v>
      </c>
      <c r="D138" t="s">
        <v>108</v>
      </c>
      <c r="E138" s="1" t="s">
        <v>271</v>
      </c>
      <c r="F138" t="s">
        <v>272</v>
      </c>
      <c r="G138" t="s">
        <v>301</v>
      </c>
      <c r="H138" t="s">
        <v>315</v>
      </c>
      <c r="I138" s="1" t="s">
        <v>118</v>
      </c>
      <c r="J138" s="1" t="s">
        <v>380</v>
      </c>
    </row>
    <row r="139" spans="1:16" hidden="1" x14ac:dyDescent="0.25">
      <c r="A139" s="1" t="s">
        <v>7</v>
      </c>
      <c r="B139" t="s">
        <v>32</v>
      </c>
      <c r="C139" s="1" t="s">
        <v>68</v>
      </c>
      <c r="D139" t="s">
        <v>108</v>
      </c>
      <c r="E139" s="1" t="s">
        <v>273</v>
      </c>
      <c r="F139" t="s">
        <v>274</v>
      </c>
      <c r="G139" t="s">
        <v>301</v>
      </c>
      <c r="H139" t="s">
        <v>315</v>
      </c>
      <c r="I139" s="1" t="s">
        <v>115</v>
      </c>
      <c r="J139" s="1" t="s">
        <v>375</v>
      </c>
    </row>
    <row r="140" spans="1:16" hidden="1" x14ac:dyDescent="0.25">
      <c r="A140" s="1" t="s">
        <v>7</v>
      </c>
      <c r="B140" t="s">
        <v>32</v>
      </c>
      <c r="C140" s="1" t="s">
        <v>68</v>
      </c>
      <c r="D140" t="s">
        <v>108</v>
      </c>
      <c r="E140" s="1" t="s">
        <v>275</v>
      </c>
      <c r="F140" t="s">
        <v>276</v>
      </c>
      <c r="G140" t="s">
        <v>37</v>
      </c>
      <c r="H140" t="s">
        <v>310</v>
      </c>
      <c r="I140" s="1" t="s">
        <v>132</v>
      </c>
      <c r="J140" s="1" t="s">
        <v>352</v>
      </c>
    </row>
    <row r="141" spans="1:16" hidden="1" x14ac:dyDescent="0.25">
      <c r="A141" s="1" t="s">
        <v>7</v>
      </c>
      <c r="B141" t="s">
        <v>32</v>
      </c>
      <c r="C141" s="1" t="s">
        <v>68</v>
      </c>
      <c r="D141" t="s">
        <v>108</v>
      </c>
      <c r="E141" s="1" t="s">
        <v>275</v>
      </c>
      <c r="F141" t="s">
        <v>276</v>
      </c>
      <c r="G141" t="s">
        <v>37</v>
      </c>
      <c r="H141" t="s">
        <v>310</v>
      </c>
      <c r="I141" s="1" t="s">
        <v>355</v>
      </c>
      <c r="J141" s="1" t="s">
        <v>356</v>
      </c>
    </row>
    <row r="142" spans="1:16" hidden="1" x14ac:dyDescent="0.25">
      <c r="A142" s="1" t="s">
        <v>7</v>
      </c>
      <c r="B142" t="s">
        <v>32</v>
      </c>
      <c r="C142" s="1" t="s">
        <v>68</v>
      </c>
      <c r="D142" t="s">
        <v>108</v>
      </c>
      <c r="E142" s="1" t="s">
        <v>275</v>
      </c>
      <c r="F142" t="s">
        <v>276</v>
      </c>
      <c r="G142" t="s">
        <v>37</v>
      </c>
      <c r="H142" t="s">
        <v>310</v>
      </c>
      <c r="I142" s="1" t="s">
        <v>357</v>
      </c>
      <c r="J142" s="1" t="s">
        <v>358</v>
      </c>
    </row>
    <row r="143" spans="1:16" hidden="1" x14ac:dyDescent="0.25">
      <c r="A143" s="1" t="s">
        <v>7</v>
      </c>
      <c r="B143" t="s">
        <v>32</v>
      </c>
      <c r="C143" s="1" t="s">
        <v>69</v>
      </c>
      <c r="D143" t="s">
        <v>109</v>
      </c>
      <c r="E143" s="1" t="s">
        <v>277</v>
      </c>
      <c r="F143" t="s">
        <v>278</v>
      </c>
      <c r="G143" t="s">
        <v>1</v>
      </c>
      <c r="H143" t="s">
        <v>312</v>
      </c>
      <c r="I143" s="1" t="s">
        <v>156</v>
      </c>
      <c r="J143" s="1" t="s">
        <v>381</v>
      </c>
    </row>
    <row r="144" spans="1:16" hidden="1" x14ac:dyDescent="0.25">
      <c r="A144" s="1" t="s">
        <v>7</v>
      </c>
      <c r="B144" t="s">
        <v>32</v>
      </c>
      <c r="C144" s="1" t="s">
        <v>69</v>
      </c>
      <c r="D144" t="s">
        <v>109</v>
      </c>
      <c r="E144" s="1" t="s">
        <v>277</v>
      </c>
      <c r="F144" t="s">
        <v>278</v>
      </c>
      <c r="G144" t="s">
        <v>5</v>
      </c>
      <c r="H144" t="s">
        <v>313</v>
      </c>
      <c r="I144" s="1" t="s">
        <v>140</v>
      </c>
      <c r="J144" s="1" t="s">
        <v>368</v>
      </c>
    </row>
    <row r="145" spans="1:11" hidden="1" x14ac:dyDescent="0.25">
      <c r="A145" s="1" t="s">
        <v>7</v>
      </c>
      <c r="B145" t="s">
        <v>32</v>
      </c>
      <c r="C145" s="1" t="s">
        <v>69</v>
      </c>
      <c r="D145" t="s">
        <v>109</v>
      </c>
      <c r="E145" s="1" t="s">
        <v>277</v>
      </c>
      <c r="F145" t="s">
        <v>278</v>
      </c>
      <c r="G145" t="s">
        <v>35</v>
      </c>
      <c r="H145" t="s">
        <v>306</v>
      </c>
      <c r="I145" s="1" t="s">
        <v>144</v>
      </c>
      <c r="J145" s="1" t="s">
        <v>327</v>
      </c>
    </row>
    <row r="146" spans="1:11" hidden="1" x14ac:dyDescent="0.25">
      <c r="A146" s="1" t="s">
        <v>7</v>
      </c>
      <c r="B146" t="s">
        <v>32</v>
      </c>
      <c r="C146" s="1" t="s">
        <v>69</v>
      </c>
      <c r="D146" t="s">
        <v>109</v>
      </c>
      <c r="E146" s="1" t="s">
        <v>277</v>
      </c>
      <c r="F146" t="s">
        <v>278</v>
      </c>
      <c r="G146" t="s">
        <v>35</v>
      </c>
      <c r="H146" t="s">
        <v>306</v>
      </c>
      <c r="I146" s="1" t="s">
        <v>328</v>
      </c>
      <c r="J146" s="1" t="s">
        <v>329</v>
      </c>
    </row>
    <row r="147" spans="1:11" hidden="1" x14ac:dyDescent="0.25">
      <c r="A147" s="1" t="s">
        <v>7</v>
      </c>
      <c r="B147" t="s">
        <v>32</v>
      </c>
      <c r="C147" s="1" t="s">
        <v>69</v>
      </c>
      <c r="D147" t="s">
        <v>109</v>
      </c>
      <c r="E147" s="1" t="s">
        <v>277</v>
      </c>
      <c r="F147" t="s">
        <v>278</v>
      </c>
      <c r="G147" t="s">
        <v>35</v>
      </c>
      <c r="H147" t="s">
        <v>306</v>
      </c>
      <c r="I147" s="1" t="s">
        <v>336</v>
      </c>
      <c r="J147" s="1" t="s">
        <v>337</v>
      </c>
    </row>
    <row r="148" spans="1:11" hidden="1" x14ac:dyDescent="0.25">
      <c r="A148" s="1" t="s">
        <v>7</v>
      </c>
      <c r="B148" t="s">
        <v>32</v>
      </c>
      <c r="C148" s="1" t="s">
        <v>69</v>
      </c>
      <c r="D148" t="s">
        <v>109</v>
      </c>
      <c r="E148" s="1" t="s">
        <v>277</v>
      </c>
      <c r="F148" t="s">
        <v>278</v>
      </c>
      <c r="G148" t="s">
        <v>35</v>
      </c>
      <c r="H148" t="s">
        <v>306</v>
      </c>
      <c r="I148" s="1" t="s">
        <v>334</v>
      </c>
      <c r="J148" s="1" t="s">
        <v>335</v>
      </c>
    </row>
    <row r="149" spans="1:11" hidden="1" x14ac:dyDescent="0.25">
      <c r="A149" s="1" t="s">
        <v>7</v>
      </c>
      <c r="B149" t="s">
        <v>32</v>
      </c>
      <c r="C149" s="1" t="s">
        <v>69</v>
      </c>
      <c r="D149" t="s">
        <v>109</v>
      </c>
      <c r="E149" s="1" t="s">
        <v>277</v>
      </c>
      <c r="F149" t="s">
        <v>278</v>
      </c>
      <c r="G149" t="s">
        <v>35</v>
      </c>
      <c r="H149" t="s">
        <v>306</v>
      </c>
      <c r="I149" s="1" t="s">
        <v>366</v>
      </c>
      <c r="J149" s="1" t="s">
        <v>367</v>
      </c>
    </row>
    <row r="150" spans="1:11" hidden="1" x14ac:dyDescent="0.25">
      <c r="A150" s="1" t="s">
        <v>7</v>
      </c>
      <c r="B150" t="s">
        <v>32</v>
      </c>
      <c r="C150" s="1" t="s">
        <v>69</v>
      </c>
      <c r="D150" t="s">
        <v>109</v>
      </c>
      <c r="E150" s="1" t="s">
        <v>277</v>
      </c>
      <c r="F150" t="s">
        <v>278</v>
      </c>
      <c r="G150" t="s">
        <v>38</v>
      </c>
      <c r="H150" t="s">
        <v>308</v>
      </c>
      <c r="I150" s="1" t="s">
        <v>142</v>
      </c>
      <c r="J150" s="1" t="s">
        <v>343</v>
      </c>
    </row>
    <row r="151" spans="1:11" hidden="1" x14ac:dyDescent="0.25">
      <c r="A151" s="1" t="s">
        <v>7</v>
      </c>
      <c r="B151" t="s">
        <v>32</v>
      </c>
      <c r="C151" s="1" t="s">
        <v>69</v>
      </c>
      <c r="D151" t="s">
        <v>109</v>
      </c>
      <c r="E151" s="1" t="s">
        <v>277</v>
      </c>
      <c r="F151" t="s">
        <v>278</v>
      </c>
      <c r="G151" t="s">
        <v>38</v>
      </c>
      <c r="H151" t="s">
        <v>308</v>
      </c>
      <c r="I151" s="1" t="s">
        <v>339</v>
      </c>
      <c r="J151" s="1" t="s">
        <v>340</v>
      </c>
    </row>
    <row r="152" spans="1:11" hidden="1" x14ac:dyDescent="0.25">
      <c r="A152" s="1" t="s">
        <v>7</v>
      </c>
      <c r="B152" t="s">
        <v>32</v>
      </c>
      <c r="C152" s="1" t="s">
        <v>69</v>
      </c>
      <c r="D152" t="s">
        <v>109</v>
      </c>
      <c r="E152" s="1" t="s">
        <v>277</v>
      </c>
      <c r="F152" t="s">
        <v>278</v>
      </c>
      <c r="G152" t="s">
        <v>40</v>
      </c>
      <c r="H152" t="s">
        <v>311</v>
      </c>
      <c r="I152" s="1" t="s">
        <v>167</v>
      </c>
      <c r="J152" s="1" t="s">
        <v>359</v>
      </c>
    </row>
    <row r="153" spans="1:11" hidden="1" x14ac:dyDescent="0.25">
      <c r="A153" s="1" t="s">
        <v>7</v>
      </c>
      <c r="B153" t="s">
        <v>32</v>
      </c>
      <c r="C153" s="1" t="s">
        <v>69</v>
      </c>
      <c r="D153" t="s">
        <v>109</v>
      </c>
      <c r="E153" s="1" t="s">
        <v>277</v>
      </c>
      <c r="F153" t="s">
        <v>278</v>
      </c>
      <c r="G153" t="s">
        <v>40</v>
      </c>
      <c r="H153" t="s">
        <v>311</v>
      </c>
      <c r="I153" s="1" t="s">
        <v>360</v>
      </c>
      <c r="J153" s="1" t="s">
        <v>361</v>
      </c>
    </row>
    <row r="154" spans="1:11" hidden="1" x14ac:dyDescent="0.25">
      <c r="A154" s="1" t="s">
        <v>7</v>
      </c>
      <c r="B154" t="s">
        <v>32</v>
      </c>
      <c r="C154" s="1" t="s">
        <v>69</v>
      </c>
      <c r="D154" t="s">
        <v>109</v>
      </c>
      <c r="E154" s="1" t="s">
        <v>277</v>
      </c>
      <c r="F154" t="s">
        <v>278</v>
      </c>
      <c r="G154" t="s">
        <v>40</v>
      </c>
      <c r="H154" t="s">
        <v>311</v>
      </c>
      <c r="I154" s="1" t="s">
        <v>362</v>
      </c>
      <c r="J154" s="1" t="s">
        <v>363</v>
      </c>
      <c r="K154" t="s">
        <v>0</v>
      </c>
    </row>
    <row r="155" spans="1:11" hidden="1" x14ac:dyDescent="0.25">
      <c r="A155" s="1" t="s">
        <v>7</v>
      </c>
      <c r="B155" t="s">
        <v>32</v>
      </c>
      <c r="C155" s="1" t="s">
        <v>69</v>
      </c>
      <c r="D155" t="s">
        <v>109</v>
      </c>
      <c r="E155" s="1" t="s">
        <v>279</v>
      </c>
      <c r="F155" t="s">
        <v>280</v>
      </c>
      <c r="G155" t="s">
        <v>37</v>
      </c>
      <c r="H155" t="s">
        <v>310</v>
      </c>
      <c r="I155" s="1" t="s">
        <v>132</v>
      </c>
      <c r="J155" s="1" t="s">
        <v>352</v>
      </c>
    </row>
    <row r="156" spans="1:11" hidden="1" x14ac:dyDescent="0.25">
      <c r="A156" s="1" t="s">
        <v>7</v>
      </c>
      <c r="B156" t="s">
        <v>32</v>
      </c>
      <c r="C156" s="1" t="s">
        <v>69</v>
      </c>
      <c r="D156" t="s">
        <v>109</v>
      </c>
      <c r="E156" s="1" t="s">
        <v>279</v>
      </c>
      <c r="F156" t="s">
        <v>280</v>
      </c>
      <c r="G156" t="s">
        <v>37</v>
      </c>
      <c r="H156" t="s">
        <v>310</v>
      </c>
      <c r="I156" s="1" t="s">
        <v>353</v>
      </c>
      <c r="J156" s="1" t="s">
        <v>354</v>
      </c>
    </row>
    <row r="157" spans="1:11" hidden="1" x14ac:dyDescent="0.25">
      <c r="A157" s="1" t="s">
        <v>7</v>
      </c>
      <c r="B157" t="s">
        <v>32</v>
      </c>
      <c r="C157" s="1" t="s">
        <v>69</v>
      </c>
      <c r="D157" t="s">
        <v>109</v>
      </c>
      <c r="E157" s="1" t="s">
        <v>279</v>
      </c>
      <c r="F157" t="s">
        <v>280</v>
      </c>
      <c r="G157" t="s">
        <v>37</v>
      </c>
      <c r="H157" t="s">
        <v>310</v>
      </c>
      <c r="I157" s="1" t="s">
        <v>355</v>
      </c>
      <c r="J157" s="1" t="s">
        <v>356</v>
      </c>
    </row>
    <row r="158" spans="1:11" hidden="1" x14ac:dyDescent="0.25">
      <c r="A158" s="1" t="s">
        <v>7</v>
      </c>
      <c r="B158" t="s">
        <v>32</v>
      </c>
      <c r="C158" s="1" t="s">
        <v>69</v>
      </c>
      <c r="D158" t="s">
        <v>109</v>
      </c>
      <c r="E158" s="1" t="s">
        <v>279</v>
      </c>
      <c r="F158" t="s">
        <v>280</v>
      </c>
      <c r="G158" t="s">
        <v>37</v>
      </c>
      <c r="H158" t="s">
        <v>310</v>
      </c>
      <c r="I158" s="1" t="s">
        <v>357</v>
      </c>
      <c r="J158" s="1" t="s">
        <v>358</v>
      </c>
    </row>
    <row r="159" spans="1:11" hidden="1" x14ac:dyDescent="0.25">
      <c r="A159" s="1" t="s">
        <v>7</v>
      </c>
      <c r="B159" t="s">
        <v>32</v>
      </c>
      <c r="C159" s="1" t="s">
        <v>69</v>
      </c>
      <c r="D159" t="s">
        <v>109</v>
      </c>
      <c r="E159" s="1" t="s">
        <v>279</v>
      </c>
      <c r="F159" t="s">
        <v>280</v>
      </c>
      <c r="G159" t="s">
        <v>301</v>
      </c>
      <c r="H159" t="s">
        <v>315</v>
      </c>
      <c r="I159" s="1" t="s">
        <v>378</v>
      </c>
      <c r="J159" s="1" t="s">
        <v>379</v>
      </c>
    </row>
    <row r="160" spans="1:11" hidden="1" x14ac:dyDescent="0.25">
      <c r="A160" s="1" t="s">
        <v>7</v>
      </c>
      <c r="B160" t="s">
        <v>32</v>
      </c>
      <c r="C160" s="1" t="s">
        <v>69</v>
      </c>
      <c r="D160" t="s">
        <v>109</v>
      </c>
      <c r="E160" s="1" t="s">
        <v>281</v>
      </c>
      <c r="F160" t="s">
        <v>282</v>
      </c>
      <c r="G160" t="s">
        <v>1</v>
      </c>
      <c r="H160" t="s">
        <v>312</v>
      </c>
      <c r="I160" s="1" t="s">
        <v>117</v>
      </c>
      <c r="J160" s="1" t="s">
        <v>365</v>
      </c>
    </row>
    <row r="161" spans="1:11" hidden="1" x14ac:dyDescent="0.25">
      <c r="A161" s="1" t="s">
        <v>7</v>
      </c>
      <c r="B161" t="s">
        <v>32</v>
      </c>
      <c r="C161" s="1" t="s">
        <v>69</v>
      </c>
      <c r="D161" t="s">
        <v>109</v>
      </c>
      <c r="E161" s="1" t="s">
        <v>281</v>
      </c>
      <c r="F161" t="s">
        <v>282</v>
      </c>
      <c r="G161">
        <v>15</v>
      </c>
      <c r="H161" t="s">
        <v>316</v>
      </c>
      <c r="I161" s="1" t="s">
        <v>382</v>
      </c>
      <c r="J161" s="1" t="s">
        <v>383</v>
      </c>
      <c r="K161" t="s">
        <v>0</v>
      </c>
    </row>
    <row r="162" spans="1:11" hidden="1" x14ac:dyDescent="0.25">
      <c r="A162" s="1" t="s">
        <v>7</v>
      </c>
      <c r="B162" t="s">
        <v>32</v>
      </c>
      <c r="C162" s="1" t="s">
        <v>70</v>
      </c>
      <c r="D162" t="s">
        <v>110</v>
      </c>
      <c r="E162" s="1" t="s">
        <v>283</v>
      </c>
      <c r="F162" t="s">
        <v>284</v>
      </c>
      <c r="G162" t="s">
        <v>2</v>
      </c>
      <c r="H162" t="s">
        <v>309</v>
      </c>
      <c r="I162" s="1" t="s">
        <v>126</v>
      </c>
      <c r="J162" s="1" t="s">
        <v>364</v>
      </c>
    </row>
    <row r="163" spans="1:11" hidden="1" x14ac:dyDescent="0.25">
      <c r="A163" s="1" t="s">
        <v>7</v>
      </c>
      <c r="B163" t="s">
        <v>32</v>
      </c>
      <c r="C163" s="1" t="s">
        <v>70</v>
      </c>
      <c r="D163" t="s">
        <v>110</v>
      </c>
      <c r="E163" s="1" t="s">
        <v>283</v>
      </c>
      <c r="F163" t="s">
        <v>284</v>
      </c>
      <c r="G163" t="s">
        <v>2</v>
      </c>
      <c r="H163" t="s">
        <v>309</v>
      </c>
      <c r="I163" s="1" t="s">
        <v>160</v>
      </c>
      <c r="J163" s="1" t="s">
        <v>350</v>
      </c>
    </row>
    <row r="164" spans="1:11" hidden="1" x14ac:dyDescent="0.25">
      <c r="A164" s="1" t="s">
        <v>7</v>
      </c>
      <c r="B164" t="s">
        <v>32</v>
      </c>
      <c r="C164" s="1" t="s">
        <v>70</v>
      </c>
      <c r="D164" t="s">
        <v>110</v>
      </c>
      <c r="E164" s="1" t="s">
        <v>283</v>
      </c>
      <c r="F164" t="s">
        <v>284</v>
      </c>
      <c r="G164" t="s">
        <v>2</v>
      </c>
      <c r="H164" t="s">
        <v>309</v>
      </c>
      <c r="I164" s="1" t="s">
        <v>376</v>
      </c>
      <c r="J164" s="1" t="s">
        <v>377</v>
      </c>
    </row>
    <row r="165" spans="1:11" hidden="1" x14ac:dyDescent="0.25">
      <c r="A165" s="1" t="s">
        <v>7</v>
      </c>
      <c r="B165" t="s">
        <v>32</v>
      </c>
      <c r="C165" s="1" t="s">
        <v>70</v>
      </c>
      <c r="D165" t="s">
        <v>110</v>
      </c>
      <c r="E165" s="1" t="s">
        <v>283</v>
      </c>
      <c r="F165" t="s">
        <v>284</v>
      </c>
      <c r="G165" t="s">
        <v>3</v>
      </c>
      <c r="H165" t="s">
        <v>314</v>
      </c>
      <c r="I165" s="1" t="s">
        <v>128</v>
      </c>
      <c r="J165" s="1" t="s">
        <v>370</v>
      </c>
    </row>
    <row r="166" spans="1:11" hidden="1" x14ac:dyDescent="0.25">
      <c r="A166" s="1" t="s">
        <v>7</v>
      </c>
      <c r="B166" t="s">
        <v>32</v>
      </c>
      <c r="C166" s="1" t="s">
        <v>70</v>
      </c>
      <c r="D166" t="s">
        <v>110</v>
      </c>
      <c r="E166" s="1" t="s">
        <v>283</v>
      </c>
      <c r="F166" t="s">
        <v>284</v>
      </c>
      <c r="G166" t="s">
        <v>3</v>
      </c>
      <c r="H166" t="s">
        <v>314</v>
      </c>
      <c r="I166" s="1" t="s">
        <v>384</v>
      </c>
      <c r="J166" s="1" t="s">
        <v>385</v>
      </c>
    </row>
    <row r="167" spans="1:11" hidden="1" x14ac:dyDescent="0.25">
      <c r="A167" s="1" t="s">
        <v>7</v>
      </c>
      <c r="B167" t="s">
        <v>32</v>
      </c>
      <c r="C167" s="1" t="s">
        <v>70</v>
      </c>
      <c r="D167" t="s">
        <v>110</v>
      </c>
      <c r="E167" s="1" t="s">
        <v>283</v>
      </c>
      <c r="F167" t="s">
        <v>284</v>
      </c>
      <c r="G167" t="s">
        <v>3</v>
      </c>
      <c r="H167" t="s">
        <v>314</v>
      </c>
      <c r="I167" s="1" t="s">
        <v>386</v>
      </c>
      <c r="J167" s="1" t="s">
        <v>387</v>
      </c>
    </row>
    <row r="168" spans="1:11" hidden="1" x14ac:dyDescent="0.25">
      <c r="A168" s="1" t="s">
        <v>7</v>
      </c>
      <c r="B168" t="s">
        <v>32</v>
      </c>
      <c r="C168" s="1" t="s">
        <v>70</v>
      </c>
      <c r="D168" t="s">
        <v>110</v>
      </c>
      <c r="E168" s="1" t="s">
        <v>283</v>
      </c>
      <c r="F168" t="s">
        <v>284</v>
      </c>
      <c r="G168" t="s">
        <v>3</v>
      </c>
      <c r="H168" t="s">
        <v>314</v>
      </c>
      <c r="I168" s="1" t="s">
        <v>388</v>
      </c>
      <c r="J168" s="1" t="s">
        <v>389</v>
      </c>
    </row>
    <row r="169" spans="1:11" hidden="1" x14ac:dyDescent="0.25">
      <c r="A169" s="1" t="s">
        <v>7</v>
      </c>
      <c r="B169" t="s">
        <v>32</v>
      </c>
      <c r="C169" s="1" t="s">
        <v>70</v>
      </c>
      <c r="D169" t="s">
        <v>110</v>
      </c>
      <c r="E169" s="1" t="s">
        <v>283</v>
      </c>
      <c r="F169" t="s">
        <v>284</v>
      </c>
      <c r="G169" t="s">
        <v>34</v>
      </c>
      <c r="H169" t="s">
        <v>11</v>
      </c>
      <c r="I169" s="1" t="s">
        <v>150</v>
      </c>
      <c r="J169" s="1" t="s">
        <v>12</v>
      </c>
    </row>
    <row r="170" spans="1:11" hidden="1" x14ac:dyDescent="0.25">
      <c r="A170" s="1" t="s">
        <v>7</v>
      </c>
      <c r="B170" t="s">
        <v>32</v>
      </c>
      <c r="C170" s="1" t="s">
        <v>70</v>
      </c>
      <c r="D170" t="s">
        <v>110</v>
      </c>
      <c r="E170" s="1" t="s">
        <v>283</v>
      </c>
      <c r="F170" t="s">
        <v>284</v>
      </c>
      <c r="G170" t="s">
        <v>35</v>
      </c>
      <c r="H170" t="s">
        <v>306</v>
      </c>
      <c r="I170" s="1" t="s">
        <v>330</v>
      </c>
      <c r="J170" s="1" t="s">
        <v>331</v>
      </c>
    </row>
    <row r="171" spans="1:11" hidden="1" x14ac:dyDescent="0.25">
      <c r="A171" s="1" t="s">
        <v>7</v>
      </c>
      <c r="B171" t="s">
        <v>32</v>
      </c>
      <c r="C171" s="1" t="s">
        <v>70</v>
      </c>
      <c r="D171" t="s">
        <v>110</v>
      </c>
      <c r="E171" s="1" t="s">
        <v>283</v>
      </c>
      <c r="F171" t="s">
        <v>284</v>
      </c>
      <c r="G171" t="s">
        <v>35</v>
      </c>
      <c r="H171" t="s">
        <v>306</v>
      </c>
      <c r="I171" s="1" t="s">
        <v>332</v>
      </c>
      <c r="J171" s="1" t="s">
        <v>333</v>
      </c>
    </row>
    <row r="172" spans="1:11" hidden="1" x14ac:dyDescent="0.25">
      <c r="A172" s="1" t="s">
        <v>7</v>
      </c>
      <c r="B172" t="s">
        <v>32</v>
      </c>
      <c r="C172" s="1" t="s">
        <v>70</v>
      </c>
      <c r="D172" t="s">
        <v>110</v>
      </c>
      <c r="E172" s="1" t="s">
        <v>283</v>
      </c>
      <c r="F172" t="s">
        <v>284</v>
      </c>
      <c r="G172" t="s">
        <v>35</v>
      </c>
      <c r="H172" t="s">
        <v>306</v>
      </c>
      <c r="I172" s="1" t="s">
        <v>366</v>
      </c>
      <c r="J172" s="1" t="s">
        <v>367</v>
      </c>
    </row>
    <row r="173" spans="1:11" hidden="1" x14ac:dyDescent="0.25">
      <c r="A173" s="1" t="s">
        <v>7</v>
      </c>
      <c r="B173" t="s">
        <v>32</v>
      </c>
      <c r="C173" s="1" t="s">
        <v>70</v>
      </c>
      <c r="D173" t="s">
        <v>110</v>
      </c>
      <c r="E173" s="1" t="s">
        <v>283</v>
      </c>
      <c r="F173" t="s">
        <v>284</v>
      </c>
      <c r="G173" t="s">
        <v>37</v>
      </c>
      <c r="H173" t="s">
        <v>310</v>
      </c>
      <c r="I173" s="1" t="s">
        <v>132</v>
      </c>
      <c r="J173" s="1" t="s">
        <v>352</v>
      </c>
    </row>
    <row r="174" spans="1:11" hidden="1" x14ac:dyDescent="0.25">
      <c r="A174" s="1" t="s">
        <v>7</v>
      </c>
      <c r="B174" t="s">
        <v>32</v>
      </c>
      <c r="C174" s="1" t="s">
        <v>70</v>
      </c>
      <c r="D174" t="s">
        <v>110</v>
      </c>
      <c r="E174" s="1" t="s">
        <v>283</v>
      </c>
      <c r="F174" t="s">
        <v>284</v>
      </c>
      <c r="G174" t="s">
        <v>37</v>
      </c>
      <c r="H174" t="s">
        <v>310</v>
      </c>
      <c r="I174" s="1" t="s">
        <v>355</v>
      </c>
      <c r="J174" s="1" t="s">
        <v>356</v>
      </c>
    </row>
    <row r="175" spans="1:11" hidden="1" x14ac:dyDescent="0.25">
      <c r="A175" s="1" t="s">
        <v>7</v>
      </c>
      <c r="B175" t="s">
        <v>32</v>
      </c>
      <c r="C175" s="1" t="s">
        <v>70</v>
      </c>
      <c r="D175" t="s">
        <v>110</v>
      </c>
      <c r="E175" s="1" t="s">
        <v>283</v>
      </c>
      <c r="F175" t="s">
        <v>284</v>
      </c>
      <c r="G175" t="s">
        <v>37</v>
      </c>
      <c r="H175" t="s">
        <v>310</v>
      </c>
      <c r="I175" s="1" t="s">
        <v>357</v>
      </c>
      <c r="J175" s="1" t="s">
        <v>358</v>
      </c>
    </row>
    <row r="176" spans="1:11" hidden="1" x14ac:dyDescent="0.25">
      <c r="A176" s="1" t="s">
        <v>7</v>
      </c>
      <c r="B176" t="s">
        <v>32</v>
      </c>
      <c r="C176" s="1" t="s">
        <v>70</v>
      </c>
      <c r="D176" t="s">
        <v>110</v>
      </c>
      <c r="E176" s="1" t="s">
        <v>283</v>
      </c>
      <c r="F176" t="s">
        <v>284</v>
      </c>
      <c r="G176" t="s">
        <v>40</v>
      </c>
      <c r="H176" t="s">
        <v>311</v>
      </c>
      <c r="I176" s="1" t="s">
        <v>167</v>
      </c>
      <c r="J176" s="1" t="s">
        <v>359</v>
      </c>
    </row>
    <row r="177" spans="1:11" hidden="1" x14ac:dyDescent="0.25">
      <c r="A177" s="1" t="s">
        <v>7</v>
      </c>
      <c r="B177" t="s">
        <v>32</v>
      </c>
      <c r="C177" s="1" t="s">
        <v>70</v>
      </c>
      <c r="D177" t="s">
        <v>110</v>
      </c>
      <c r="E177" s="1" t="s">
        <v>283</v>
      </c>
      <c r="F177" t="s">
        <v>284</v>
      </c>
      <c r="G177" t="s">
        <v>40</v>
      </c>
      <c r="H177" t="s">
        <v>311</v>
      </c>
      <c r="I177" s="1" t="s">
        <v>360</v>
      </c>
      <c r="J177" s="1" t="s">
        <v>361</v>
      </c>
    </row>
    <row r="178" spans="1:11" hidden="1" x14ac:dyDescent="0.25">
      <c r="A178" s="1" t="s">
        <v>7</v>
      </c>
      <c r="B178" t="s">
        <v>32</v>
      </c>
      <c r="C178" s="1" t="s">
        <v>70</v>
      </c>
      <c r="D178" t="s">
        <v>110</v>
      </c>
      <c r="E178" s="1" t="s">
        <v>283</v>
      </c>
      <c r="F178" t="s">
        <v>284</v>
      </c>
      <c r="G178" t="s">
        <v>40</v>
      </c>
      <c r="H178" t="s">
        <v>311</v>
      </c>
      <c r="I178" s="1" t="s">
        <v>362</v>
      </c>
      <c r="J178" s="1" t="s">
        <v>363</v>
      </c>
      <c r="K178" t="s">
        <v>0</v>
      </c>
    </row>
    <row r="179" spans="1:11" hidden="1" x14ac:dyDescent="0.25">
      <c r="A179" s="1" t="s">
        <v>7</v>
      </c>
      <c r="B179" t="s">
        <v>32</v>
      </c>
      <c r="C179" s="1" t="s">
        <v>70</v>
      </c>
      <c r="D179" t="s">
        <v>110</v>
      </c>
      <c r="E179" s="1" t="s">
        <v>283</v>
      </c>
      <c r="F179" t="s">
        <v>284</v>
      </c>
      <c r="G179" t="s">
        <v>301</v>
      </c>
      <c r="H179" t="s">
        <v>315</v>
      </c>
      <c r="I179" s="1" t="s">
        <v>115</v>
      </c>
      <c r="J179" s="1" t="s">
        <v>375</v>
      </c>
    </row>
    <row r="180" spans="1:11" hidden="1" x14ac:dyDescent="0.25">
      <c r="A180" s="1" t="s">
        <v>7</v>
      </c>
      <c r="B180" t="s">
        <v>32</v>
      </c>
      <c r="C180" s="1" t="s">
        <v>70</v>
      </c>
      <c r="D180" t="s">
        <v>110</v>
      </c>
      <c r="E180" s="1" t="s">
        <v>283</v>
      </c>
      <c r="F180" t="s">
        <v>284</v>
      </c>
      <c r="G180" t="s">
        <v>301</v>
      </c>
      <c r="H180" t="s">
        <v>315</v>
      </c>
      <c r="I180" s="1" t="s">
        <v>378</v>
      </c>
      <c r="J180" s="1" t="s">
        <v>379</v>
      </c>
    </row>
    <row r="181" spans="1:11" hidden="1" x14ac:dyDescent="0.25">
      <c r="A181" s="1" t="s">
        <v>7</v>
      </c>
      <c r="B181" t="s">
        <v>32</v>
      </c>
      <c r="C181" s="1" t="s">
        <v>70</v>
      </c>
      <c r="D181" t="s">
        <v>110</v>
      </c>
      <c r="E181" s="1" t="s">
        <v>285</v>
      </c>
      <c r="F181" t="s">
        <v>286</v>
      </c>
      <c r="G181" t="s">
        <v>4</v>
      </c>
      <c r="H181" t="s">
        <v>20</v>
      </c>
      <c r="I181" s="1" t="s">
        <v>146</v>
      </c>
      <c r="J181" s="1" t="s">
        <v>21</v>
      </c>
    </row>
    <row r="182" spans="1:11" hidden="1" x14ac:dyDescent="0.25">
      <c r="A182" s="1" t="s">
        <v>7</v>
      </c>
      <c r="B182" t="s">
        <v>32</v>
      </c>
      <c r="C182" s="1" t="s">
        <v>70</v>
      </c>
      <c r="D182" t="s">
        <v>110</v>
      </c>
      <c r="E182" s="1" t="s">
        <v>285</v>
      </c>
      <c r="F182" t="s">
        <v>286</v>
      </c>
      <c r="G182" t="s">
        <v>5</v>
      </c>
      <c r="H182" t="s">
        <v>313</v>
      </c>
      <c r="I182" s="1" t="s">
        <v>140</v>
      </c>
      <c r="J182" s="1" t="s">
        <v>368</v>
      </c>
    </row>
    <row r="183" spans="1:11" hidden="1" x14ac:dyDescent="0.25">
      <c r="A183" s="1" t="s">
        <v>7</v>
      </c>
      <c r="B183" t="s">
        <v>32</v>
      </c>
      <c r="C183" s="1" t="s">
        <v>70</v>
      </c>
      <c r="D183" t="s">
        <v>110</v>
      </c>
      <c r="E183" s="1" t="s">
        <v>285</v>
      </c>
      <c r="F183" t="s">
        <v>286</v>
      </c>
      <c r="G183" t="s">
        <v>6</v>
      </c>
      <c r="H183" t="s">
        <v>15</v>
      </c>
      <c r="I183" s="1" t="s">
        <v>130</v>
      </c>
      <c r="J183" s="1" t="s">
        <v>16</v>
      </c>
    </row>
    <row r="184" spans="1:11" hidden="1" x14ac:dyDescent="0.25">
      <c r="A184" s="1" t="s">
        <v>7</v>
      </c>
      <c r="B184" t="s">
        <v>32</v>
      </c>
      <c r="C184" s="1" t="s">
        <v>70</v>
      </c>
      <c r="D184" t="s">
        <v>110</v>
      </c>
      <c r="E184" s="1" t="s">
        <v>285</v>
      </c>
      <c r="F184" t="s">
        <v>286</v>
      </c>
      <c r="G184" t="s">
        <v>36</v>
      </c>
      <c r="H184" t="s">
        <v>304</v>
      </c>
      <c r="I184" s="1" t="s">
        <v>158</v>
      </c>
      <c r="J184" s="1" t="s">
        <v>351</v>
      </c>
    </row>
    <row r="185" spans="1:11" hidden="1" x14ac:dyDescent="0.25">
      <c r="A185" s="1" t="s">
        <v>7</v>
      </c>
      <c r="B185" t="s">
        <v>32</v>
      </c>
      <c r="C185" s="1" t="s">
        <v>71</v>
      </c>
      <c r="D185" t="s">
        <v>111</v>
      </c>
      <c r="E185" s="1" t="s">
        <v>287</v>
      </c>
      <c r="F185" t="s">
        <v>288</v>
      </c>
      <c r="G185" t="s">
        <v>2</v>
      </c>
      <c r="H185" t="s">
        <v>309</v>
      </c>
      <c r="I185" s="1" t="s">
        <v>126</v>
      </c>
      <c r="J185" s="1" t="s">
        <v>364</v>
      </c>
    </row>
    <row r="186" spans="1:11" hidden="1" x14ac:dyDescent="0.25">
      <c r="A186" s="1" t="s">
        <v>7</v>
      </c>
      <c r="B186" t="s">
        <v>32</v>
      </c>
      <c r="C186" s="1" t="s">
        <v>71</v>
      </c>
      <c r="D186" t="s">
        <v>111</v>
      </c>
      <c r="E186" s="1" t="s">
        <v>289</v>
      </c>
      <c r="F186" t="s">
        <v>290</v>
      </c>
      <c r="G186" t="s">
        <v>301</v>
      </c>
      <c r="H186" t="s">
        <v>315</v>
      </c>
      <c r="I186" s="1" t="s">
        <v>115</v>
      </c>
      <c r="J186" s="1" t="s">
        <v>375</v>
      </c>
    </row>
    <row r="187" spans="1:11" hidden="1" x14ac:dyDescent="0.25">
      <c r="A187" s="1" t="s">
        <v>7</v>
      </c>
      <c r="B187" t="s">
        <v>32</v>
      </c>
      <c r="C187" s="1" t="s">
        <v>71</v>
      </c>
      <c r="D187" t="s">
        <v>111</v>
      </c>
      <c r="E187" s="1" t="s">
        <v>291</v>
      </c>
      <c r="F187" t="s">
        <v>292</v>
      </c>
      <c r="G187" t="s">
        <v>2</v>
      </c>
      <c r="H187" t="s">
        <v>309</v>
      </c>
      <c r="I187" s="1" t="s">
        <v>126</v>
      </c>
      <c r="J187" s="1" t="s">
        <v>364</v>
      </c>
    </row>
    <row r="188" spans="1:11" hidden="1" x14ac:dyDescent="0.25">
      <c r="A188" s="1" t="s">
        <v>7</v>
      </c>
      <c r="B188" t="s">
        <v>32</v>
      </c>
      <c r="C188" s="1" t="s">
        <v>71</v>
      </c>
      <c r="D188" t="s">
        <v>111</v>
      </c>
      <c r="E188" s="1" t="s">
        <v>291</v>
      </c>
      <c r="F188" t="s">
        <v>292</v>
      </c>
      <c r="G188" t="s">
        <v>2</v>
      </c>
      <c r="H188" t="s">
        <v>309</v>
      </c>
      <c r="I188" s="1" t="s">
        <v>376</v>
      </c>
      <c r="J188" s="1" t="s">
        <v>377</v>
      </c>
    </row>
    <row r="189" spans="1:11" hidden="1" x14ac:dyDescent="0.25">
      <c r="A189" s="1" t="s">
        <v>7</v>
      </c>
      <c r="B189" t="s">
        <v>32</v>
      </c>
      <c r="C189" s="1" t="s">
        <v>71</v>
      </c>
      <c r="D189" t="s">
        <v>111</v>
      </c>
      <c r="E189" s="1" t="s">
        <v>291</v>
      </c>
      <c r="F189" t="s">
        <v>292</v>
      </c>
      <c r="G189" t="s">
        <v>35</v>
      </c>
      <c r="H189" t="s">
        <v>306</v>
      </c>
      <c r="I189" s="1" t="s">
        <v>144</v>
      </c>
      <c r="J189" s="1" t="s">
        <v>327</v>
      </c>
    </row>
    <row r="190" spans="1:11" hidden="1" x14ac:dyDescent="0.25">
      <c r="A190" s="1" t="s">
        <v>7</v>
      </c>
      <c r="B190" t="s">
        <v>32</v>
      </c>
      <c r="C190" s="1" t="s">
        <v>71</v>
      </c>
      <c r="D190" t="s">
        <v>111</v>
      </c>
      <c r="E190" s="1" t="s">
        <v>293</v>
      </c>
      <c r="F190" t="s">
        <v>294</v>
      </c>
      <c r="G190" t="s">
        <v>4</v>
      </c>
      <c r="H190" t="s">
        <v>20</v>
      </c>
      <c r="I190" s="1" t="s">
        <v>146</v>
      </c>
      <c r="J190" s="1" t="s">
        <v>21</v>
      </c>
    </row>
    <row r="191" spans="1:11" hidden="1" x14ac:dyDescent="0.25">
      <c r="A191" s="1" t="s">
        <v>7</v>
      </c>
      <c r="B191" t="s">
        <v>32</v>
      </c>
      <c r="C191" s="1" t="s">
        <v>71</v>
      </c>
      <c r="D191" t="s">
        <v>111</v>
      </c>
      <c r="E191" s="1" t="s">
        <v>295</v>
      </c>
      <c r="F191" t="s">
        <v>296</v>
      </c>
      <c r="G191" t="s">
        <v>7</v>
      </c>
      <c r="H191" t="s">
        <v>305</v>
      </c>
      <c r="I191" s="1" t="s">
        <v>325</v>
      </c>
      <c r="J191" s="1" t="s">
        <v>326</v>
      </c>
    </row>
    <row r="192" spans="1:11" hidden="1" x14ac:dyDescent="0.25">
      <c r="A192" s="1" t="s">
        <v>7</v>
      </c>
      <c r="B192" t="s">
        <v>32</v>
      </c>
      <c r="C192" s="1" t="s">
        <v>71</v>
      </c>
      <c r="D192" t="s">
        <v>111</v>
      </c>
      <c r="E192" s="1" t="s">
        <v>297</v>
      </c>
      <c r="F192" t="s">
        <v>298</v>
      </c>
      <c r="G192" t="s">
        <v>1</v>
      </c>
      <c r="H192" t="s">
        <v>312</v>
      </c>
      <c r="I192" s="1" t="s">
        <v>117</v>
      </c>
      <c r="J192" s="1" t="s">
        <v>365</v>
      </c>
    </row>
    <row r="193" spans="1:10" hidden="1" x14ac:dyDescent="0.25">
      <c r="A193" s="1" t="s">
        <v>7</v>
      </c>
      <c r="B193" t="s">
        <v>32</v>
      </c>
      <c r="C193" s="1" t="s">
        <v>71</v>
      </c>
      <c r="D193" t="s">
        <v>111</v>
      </c>
      <c r="E193" s="1" t="s">
        <v>299</v>
      </c>
      <c r="F193" t="s">
        <v>300</v>
      </c>
      <c r="G193" t="s">
        <v>34</v>
      </c>
      <c r="H193" t="s">
        <v>11</v>
      </c>
      <c r="I193" s="1" t="s">
        <v>150</v>
      </c>
      <c r="J193" s="1" t="s">
        <v>12</v>
      </c>
    </row>
  </sheetData>
  <autoFilter ref="A1:K193">
    <filterColumn colId="8">
      <filters>
        <filter val="200"/>
      </filters>
    </filterColumn>
  </autoFilter>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zoomScale="90" zoomScaleNormal="90" workbookViewId="0">
      <selection activeCell="I14" sqref="I14"/>
    </sheetView>
  </sheetViews>
  <sheetFormatPr baseColWidth="10" defaultRowHeight="37.5" customHeight="1" x14ac:dyDescent="0.25"/>
  <cols>
    <col min="1" max="1" width="20.28515625" customWidth="1"/>
    <col min="2" max="2" width="15.5703125" customWidth="1"/>
    <col min="3" max="3" width="30.140625" customWidth="1"/>
    <col min="4" max="4" width="10.42578125" customWidth="1"/>
    <col min="5" max="5" width="14.85546875" style="187" customWidth="1"/>
    <col min="6" max="6" width="15.5703125" customWidth="1"/>
    <col min="7" max="8" width="11.7109375" customWidth="1"/>
    <col min="9" max="9" width="14.5703125" customWidth="1"/>
    <col min="13" max="13" width="16.5703125" customWidth="1"/>
  </cols>
  <sheetData>
    <row r="1" spans="1:13" ht="37.5" customHeight="1" x14ac:dyDescent="0.25">
      <c r="A1" s="362" t="s">
        <v>548</v>
      </c>
      <c r="B1" s="362"/>
      <c r="C1" s="362"/>
      <c r="D1" s="362"/>
      <c r="E1" s="362"/>
      <c r="F1" s="362"/>
      <c r="G1" s="362"/>
      <c r="H1" s="362"/>
      <c r="I1" s="362"/>
      <c r="J1" s="362"/>
      <c r="K1" s="362"/>
      <c r="L1" s="362"/>
    </row>
    <row r="2" spans="1:13" ht="37.5" customHeight="1" x14ac:dyDescent="0.25">
      <c r="A2" s="178" t="s">
        <v>463</v>
      </c>
      <c r="B2" s="178" t="s">
        <v>401</v>
      </c>
      <c r="C2" s="190" t="s">
        <v>435</v>
      </c>
      <c r="D2" s="179" t="s">
        <v>454</v>
      </c>
      <c r="E2" s="179"/>
      <c r="F2" s="179" t="s">
        <v>455</v>
      </c>
      <c r="G2" s="179" t="s">
        <v>542</v>
      </c>
      <c r="H2" s="179" t="s">
        <v>456</v>
      </c>
      <c r="I2" s="179" t="s">
        <v>457</v>
      </c>
      <c r="J2" s="179" t="s">
        <v>458</v>
      </c>
      <c r="K2" s="179" t="s">
        <v>459</v>
      </c>
      <c r="L2" s="179" t="s">
        <v>460</v>
      </c>
      <c r="M2" s="191"/>
    </row>
    <row r="3" spans="1:13" ht="37.5" customHeight="1" x14ac:dyDescent="0.25">
      <c r="A3" s="376" t="s">
        <v>464</v>
      </c>
      <c r="B3" s="316" t="s">
        <v>487</v>
      </c>
      <c r="C3" s="367" t="s">
        <v>428</v>
      </c>
      <c r="D3" s="365">
        <v>2000</v>
      </c>
      <c r="E3" s="185" t="s">
        <v>544</v>
      </c>
      <c r="F3" s="92">
        <v>250</v>
      </c>
      <c r="G3" s="92">
        <v>235</v>
      </c>
      <c r="H3" s="92">
        <v>517</v>
      </c>
      <c r="I3" s="92">
        <v>517</v>
      </c>
      <c r="J3" s="92">
        <v>516</v>
      </c>
      <c r="K3" s="92">
        <v>200</v>
      </c>
      <c r="L3" s="92">
        <v>2000</v>
      </c>
      <c r="M3" s="191"/>
    </row>
    <row r="4" spans="1:13" ht="37.5" customHeight="1" x14ac:dyDescent="0.25">
      <c r="A4" s="376"/>
      <c r="B4" s="317"/>
      <c r="C4" s="368"/>
      <c r="D4" s="366"/>
      <c r="E4" s="185" t="s">
        <v>545</v>
      </c>
      <c r="F4" s="182">
        <v>2281</v>
      </c>
      <c r="G4" s="182">
        <v>2093</v>
      </c>
      <c r="H4" s="182">
        <v>3323</v>
      </c>
      <c r="I4" s="182">
        <f>1724+1049</f>
        <v>2773</v>
      </c>
      <c r="J4" s="182">
        <f>1711+1049</f>
        <v>2760</v>
      </c>
      <c r="K4" s="182">
        <f>2116+1149</f>
        <v>3265</v>
      </c>
      <c r="L4" s="181">
        <f>+G4+H4+I4+J4+K4</f>
        <v>14214</v>
      </c>
      <c r="M4" s="191"/>
    </row>
    <row r="5" spans="1:13" ht="37.5" customHeight="1" x14ac:dyDescent="0.25">
      <c r="A5" s="376"/>
      <c r="B5" s="317"/>
      <c r="C5" s="367" t="s">
        <v>543</v>
      </c>
      <c r="D5" s="365">
        <v>37</v>
      </c>
      <c r="E5" s="185" t="s">
        <v>544</v>
      </c>
      <c r="F5" s="74">
        <v>37</v>
      </c>
      <c r="G5" s="74">
        <v>37</v>
      </c>
      <c r="H5" s="74">
        <v>37</v>
      </c>
      <c r="I5" s="74">
        <v>37</v>
      </c>
      <c r="J5" s="74">
        <v>37</v>
      </c>
      <c r="K5" s="74">
        <v>37</v>
      </c>
      <c r="L5" s="74">
        <v>37</v>
      </c>
      <c r="M5" s="191"/>
    </row>
    <row r="6" spans="1:13" ht="37.5" customHeight="1" x14ac:dyDescent="0.25">
      <c r="A6" s="376"/>
      <c r="B6" s="317"/>
      <c r="C6" s="368"/>
      <c r="D6" s="366"/>
      <c r="E6" s="185" t="s">
        <v>545</v>
      </c>
      <c r="F6" s="182">
        <v>2650</v>
      </c>
      <c r="G6" s="182">
        <v>2650</v>
      </c>
      <c r="H6" s="182">
        <v>6010</v>
      </c>
      <c r="I6" s="182">
        <v>6895</v>
      </c>
      <c r="J6" s="182">
        <v>6844</v>
      </c>
      <c r="K6" s="182">
        <v>8464</v>
      </c>
      <c r="L6" s="181">
        <f>+G6+H6+I6+J6+K6</f>
        <v>30863</v>
      </c>
      <c r="M6" s="191"/>
    </row>
    <row r="7" spans="1:13" ht="37.5" customHeight="1" x14ac:dyDescent="0.25">
      <c r="A7" s="376"/>
      <c r="B7" s="317"/>
      <c r="C7" s="367" t="s">
        <v>429</v>
      </c>
      <c r="D7" s="365">
        <v>1000</v>
      </c>
      <c r="E7" s="185" t="s">
        <v>544</v>
      </c>
      <c r="F7" s="74">
        <v>258</v>
      </c>
      <c r="G7" s="74">
        <v>258</v>
      </c>
      <c r="H7" s="74">
        <v>258</v>
      </c>
      <c r="I7" s="74">
        <v>200</v>
      </c>
      <c r="J7" s="74">
        <v>200</v>
      </c>
      <c r="K7" s="74">
        <v>84</v>
      </c>
      <c r="L7" s="74">
        <f>+G7+H7+I7+J7+K7</f>
        <v>1000</v>
      </c>
      <c r="M7" s="191"/>
    </row>
    <row r="8" spans="1:13" ht="37.5" customHeight="1" x14ac:dyDescent="0.25">
      <c r="A8" s="376"/>
      <c r="B8" s="317"/>
      <c r="C8" s="368"/>
      <c r="D8" s="366"/>
      <c r="E8" s="185" t="s">
        <v>545</v>
      </c>
      <c r="F8" s="182">
        <v>1433</v>
      </c>
      <c r="G8" s="182">
        <v>1334</v>
      </c>
      <c r="H8" s="182">
        <v>2961</v>
      </c>
      <c r="I8" s="182">
        <v>3049</v>
      </c>
      <c r="J8" s="182">
        <v>3149</v>
      </c>
      <c r="K8" s="182">
        <v>3249</v>
      </c>
      <c r="L8" s="181">
        <f>+G8+H8+I8+J8+K8</f>
        <v>13742</v>
      </c>
      <c r="M8" s="191"/>
    </row>
    <row r="9" spans="1:13" ht="37.5" customHeight="1" x14ac:dyDescent="0.25">
      <c r="A9" s="376"/>
      <c r="B9" s="317"/>
      <c r="C9" s="367" t="s">
        <v>534</v>
      </c>
      <c r="D9" s="365">
        <v>1</v>
      </c>
      <c r="E9" s="185" t="s">
        <v>544</v>
      </c>
      <c r="F9" s="75">
        <v>0.125</v>
      </c>
      <c r="G9" s="75">
        <v>0.1143</v>
      </c>
      <c r="H9" s="76">
        <v>0.25</v>
      </c>
      <c r="I9" s="76">
        <v>0.25</v>
      </c>
      <c r="J9" s="76">
        <v>0.25</v>
      </c>
      <c r="K9" s="75">
        <v>0.12670000000000001</v>
      </c>
      <c r="L9" s="183">
        <v>1</v>
      </c>
      <c r="M9" s="191"/>
    </row>
    <row r="10" spans="1:13" ht="37.5" customHeight="1" x14ac:dyDescent="0.25">
      <c r="A10" s="376"/>
      <c r="B10" s="318"/>
      <c r="C10" s="368"/>
      <c r="D10" s="366"/>
      <c r="E10" s="185" t="s">
        <v>545</v>
      </c>
      <c r="F10" s="182">
        <v>398</v>
      </c>
      <c r="G10" s="182">
        <v>398</v>
      </c>
      <c r="H10" s="182">
        <v>483</v>
      </c>
      <c r="I10" s="182">
        <v>416</v>
      </c>
      <c r="J10" s="182">
        <v>416</v>
      </c>
      <c r="K10" s="182">
        <v>416</v>
      </c>
      <c r="L10" s="181">
        <f>+G10+H10+I10+J10+K10</f>
        <v>2129</v>
      </c>
      <c r="M10" s="191"/>
    </row>
    <row r="11" spans="1:13" s="37" customFormat="1" ht="33" customHeight="1" x14ac:dyDescent="0.25">
      <c r="A11" s="86"/>
      <c r="B11" s="87"/>
      <c r="C11" s="88"/>
      <c r="D11" s="89"/>
      <c r="E11" s="192" t="s">
        <v>546</v>
      </c>
      <c r="F11" s="181">
        <f t="shared" ref="F11:L11" si="0">+F4+F6+F8+F10</f>
        <v>6762</v>
      </c>
      <c r="G11" s="181">
        <f t="shared" si="0"/>
        <v>6475</v>
      </c>
      <c r="H11" s="181">
        <f t="shared" si="0"/>
        <v>12777</v>
      </c>
      <c r="I11" s="181">
        <f t="shared" si="0"/>
        <v>13133</v>
      </c>
      <c r="J11" s="181">
        <f t="shared" si="0"/>
        <v>13169</v>
      </c>
      <c r="K11" s="181">
        <f t="shared" si="0"/>
        <v>15394</v>
      </c>
      <c r="L11" s="181">
        <f t="shared" si="0"/>
        <v>60948</v>
      </c>
    </row>
    <row r="12" spans="1:13" s="37" customFormat="1" ht="37.5" customHeight="1" x14ac:dyDescent="0.25">
      <c r="A12" s="86"/>
      <c r="B12" s="87"/>
      <c r="C12" s="88"/>
      <c r="D12" s="89"/>
      <c r="E12" s="186"/>
      <c r="F12" s="89"/>
      <c r="G12" s="89"/>
      <c r="H12" s="89"/>
      <c r="I12" s="89"/>
      <c r="J12" s="89"/>
      <c r="K12" s="89"/>
      <c r="L12" s="89"/>
    </row>
    <row r="13" spans="1:13" ht="37.5" customHeight="1" x14ac:dyDescent="0.25">
      <c r="A13" s="178" t="s">
        <v>463</v>
      </c>
      <c r="B13" s="178" t="s">
        <v>401</v>
      </c>
      <c r="C13" s="178" t="s">
        <v>435</v>
      </c>
      <c r="D13" s="178" t="s">
        <v>454</v>
      </c>
      <c r="E13" s="178"/>
      <c r="F13" s="178" t="s">
        <v>455</v>
      </c>
      <c r="G13" s="179" t="s">
        <v>542</v>
      </c>
      <c r="H13" s="178" t="s">
        <v>456</v>
      </c>
      <c r="I13" s="178" t="s">
        <v>457</v>
      </c>
      <c r="J13" s="178" t="s">
        <v>458</v>
      </c>
      <c r="K13" s="178" t="s">
        <v>459</v>
      </c>
      <c r="L13" s="178" t="s">
        <v>460</v>
      </c>
    </row>
    <row r="14" spans="1:13" ht="37.5" customHeight="1" x14ac:dyDescent="0.25">
      <c r="A14" s="376" t="s">
        <v>466</v>
      </c>
      <c r="B14" s="377" t="s">
        <v>488</v>
      </c>
      <c r="C14" s="367" t="s">
        <v>422</v>
      </c>
      <c r="D14" s="365">
        <v>880</v>
      </c>
      <c r="E14" s="185" t="s">
        <v>544</v>
      </c>
      <c r="F14" s="74">
        <v>241</v>
      </c>
      <c r="G14" s="74">
        <v>241</v>
      </c>
      <c r="H14" s="74">
        <v>240</v>
      </c>
      <c r="I14" s="74">
        <v>160</v>
      </c>
      <c r="J14" s="74">
        <v>160</v>
      </c>
      <c r="K14" s="74">
        <v>79</v>
      </c>
      <c r="L14" s="74">
        <f>SUM(G14:K14)</f>
        <v>880</v>
      </c>
    </row>
    <row r="15" spans="1:13" ht="37.5" customHeight="1" x14ac:dyDescent="0.25">
      <c r="A15" s="376"/>
      <c r="B15" s="377"/>
      <c r="C15" s="368"/>
      <c r="D15" s="366"/>
      <c r="E15" s="185" t="s">
        <v>545</v>
      </c>
      <c r="F15" s="182">
        <v>1117</v>
      </c>
      <c r="G15" s="182">
        <v>1117</v>
      </c>
      <c r="H15" s="182">
        <v>2506</v>
      </c>
      <c r="I15" s="182">
        <v>3579</v>
      </c>
      <c r="J15" s="182">
        <v>3579</v>
      </c>
      <c r="K15" s="182">
        <v>1193</v>
      </c>
      <c r="L15" s="182">
        <f>+G15+H15+I15+J15+K15</f>
        <v>11974</v>
      </c>
    </row>
    <row r="16" spans="1:13" ht="37.5" customHeight="1" x14ac:dyDescent="0.25">
      <c r="A16" s="376"/>
      <c r="B16" s="377"/>
      <c r="C16" s="367" t="s">
        <v>423</v>
      </c>
      <c r="D16" s="365">
        <v>320</v>
      </c>
      <c r="E16" s="185" t="s">
        <v>544</v>
      </c>
      <c r="F16" s="74">
        <v>70</v>
      </c>
      <c r="G16" s="74">
        <v>71</v>
      </c>
      <c r="H16" s="74">
        <v>70</v>
      </c>
      <c r="I16" s="74">
        <v>70</v>
      </c>
      <c r="J16" s="74">
        <v>70</v>
      </c>
      <c r="K16" s="74">
        <v>39</v>
      </c>
      <c r="L16" s="74">
        <v>320</v>
      </c>
    </row>
    <row r="17" spans="1:14" ht="37.5" customHeight="1" x14ac:dyDescent="0.25">
      <c r="A17" s="376"/>
      <c r="B17" s="377"/>
      <c r="C17" s="368"/>
      <c r="D17" s="366"/>
      <c r="E17" s="185" t="s">
        <v>545</v>
      </c>
      <c r="F17" s="182">
        <v>300</v>
      </c>
      <c r="G17" s="182">
        <v>300</v>
      </c>
      <c r="H17" s="182">
        <v>836</v>
      </c>
      <c r="I17" s="182">
        <v>442</v>
      </c>
      <c r="J17" s="182">
        <v>442</v>
      </c>
      <c r="K17" s="182">
        <v>253</v>
      </c>
      <c r="L17" s="182">
        <f>+G17+H17+I17+J17+K17</f>
        <v>2273</v>
      </c>
    </row>
    <row r="18" spans="1:14" ht="15" x14ac:dyDescent="0.25">
      <c r="A18" s="86"/>
      <c r="B18" s="87"/>
      <c r="C18" s="188"/>
      <c r="D18" s="89"/>
      <c r="E18" s="192" t="s">
        <v>546</v>
      </c>
      <c r="F18" s="181">
        <f t="shared" ref="F18:L18" si="1">+F15+F17</f>
        <v>1417</v>
      </c>
      <c r="G18" s="181">
        <f t="shared" si="1"/>
        <v>1417</v>
      </c>
      <c r="H18" s="181">
        <f t="shared" si="1"/>
        <v>3342</v>
      </c>
      <c r="I18" s="181">
        <f t="shared" si="1"/>
        <v>4021</v>
      </c>
      <c r="J18" s="181">
        <f t="shared" si="1"/>
        <v>4021</v>
      </c>
      <c r="K18" s="181">
        <f t="shared" si="1"/>
        <v>1446</v>
      </c>
      <c r="L18" s="181">
        <f t="shared" si="1"/>
        <v>14247</v>
      </c>
    </row>
    <row r="19" spans="1:14" ht="37.5" customHeight="1" x14ac:dyDescent="0.25">
      <c r="A19" s="86"/>
      <c r="B19" s="87"/>
      <c r="C19" s="188"/>
      <c r="D19" s="89"/>
      <c r="E19" s="196"/>
      <c r="F19" s="189"/>
      <c r="G19" s="189"/>
      <c r="H19" s="189"/>
      <c r="I19" s="189"/>
      <c r="J19" s="189"/>
      <c r="K19" s="189"/>
      <c r="L19" s="189"/>
    </row>
    <row r="21" spans="1:14" ht="37.5" customHeight="1" x14ac:dyDescent="0.25">
      <c r="N21" s="174">
        <v>0.5</v>
      </c>
    </row>
    <row r="22" spans="1:14" ht="37.5" customHeight="1" x14ac:dyDescent="0.25">
      <c r="A22" s="362" t="s">
        <v>548</v>
      </c>
      <c r="B22" s="362"/>
      <c r="C22" s="362"/>
      <c r="D22" s="362"/>
      <c r="E22" s="362"/>
      <c r="F22" s="362"/>
      <c r="G22" s="362"/>
      <c r="H22" s="362"/>
      <c r="I22" s="362"/>
      <c r="J22" s="362"/>
      <c r="K22" s="362"/>
      <c r="L22" s="362"/>
      <c r="M22" s="177"/>
      <c r="N22" s="173"/>
    </row>
    <row r="23" spans="1:14" ht="37.5" customHeight="1" x14ac:dyDescent="0.25">
      <c r="A23" s="178" t="s">
        <v>463</v>
      </c>
      <c r="B23" s="178" t="s">
        <v>401</v>
      </c>
      <c r="C23" s="178" t="s">
        <v>435</v>
      </c>
      <c r="D23" s="178" t="s">
        <v>454</v>
      </c>
      <c r="E23" s="178"/>
      <c r="F23" s="178" t="s">
        <v>455</v>
      </c>
      <c r="G23" s="179" t="s">
        <v>542</v>
      </c>
      <c r="H23" s="178" t="s">
        <v>456</v>
      </c>
      <c r="I23" s="178" t="s">
        <v>457</v>
      </c>
      <c r="J23" s="178" t="s">
        <v>458</v>
      </c>
      <c r="K23" s="178" t="s">
        <v>459</v>
      </c>
      <c r="L23" s="178" t="s">
        <v>460</v>
      </c>
      <c r="M23" s="177"/>
      <c r="N23" s="173"/>
    </row>
    <row r="24" spans="1:14" ht="37.5" customHeight="1" x14ac:dyDescent="0.25">
      <c r="A24" s="363" t="s">
        <v>424</v>
      </c>
      <c r="B24" s="316" t="s">
        <v>489</v>
      </c>
      <c r="C24" s="199" t="s">
        <v>424</v>
      </c>
      <c r="D24" s="200">
        <v>2150</v>
      </c>
      <c r="E24" s="185" t="s">
        <v>544</v>
      </c>
      <c r="F24" s="74">
        <v>605</v>
      </c>
      <c r="G24" s="74">
        <v>605</v>
      </c>
      <c r="H24" s="74">
        <v>750</v>
      </c>
      <c r="I24" s="74">
        <v>350</v>
      </c>
      <c r="J24" s="74">
        <v>350</v>
      </c>
      <c r="K24" s="74">
        <v>95</v>
      </c>
      <c r="L24" s="74">
        <v>2150</v>
      </c>
    </row>
    <row r="25" spans="1:14" ht="37.5" customHeight="1" x14ac:dyDescent="0.25">
      <c r="A25" s="364"/>
      <c r="B25" s="317"/>
      <c r="C25" s="201"/>
      <c r="D25" s="202"/>
      <c r="E25" s="185" t="s">
        <v>545</v>
      </c>
      <c r="F25" s="182">
        <v>289</v>
      </c>
      <c r="G25" s="182">
        <v>286</v>
      </c>
      <c r="H25" s="182">
        <v>2178</v>
      </c>
      <c r="I25" s="182">
        <v>2018</v>
      </c>
      <c r="J25" s="182">
        <v>1973</v>
      </c>
      <c r="K25" s="182">
        <v>579</v>
      </c>
      <c r="L25" s="182">
        <f>+G25+H25+I25+J25+K25</f>
        <v>7034</v>
      </c>
    </row>
    <row r="26" spans="1:14" ht="37.5" customHeight="1" x14ac:dyDescent="0.25">
      <c r="A26" s="363" t="s">
        <v>425</v>
      </c>
      <c r="B26" s="317"/>
      <c r="C26" s="199" t="s">
        <v>425</v>
      </c>
      <c r="D26" s="200">
        <v>1000</v>
      </c>
      <c r="E26" s="185" t="s">
        <v>544</v>
      </c>
      <c r="F26" s="74">
        <v>100</v>
      </c>
      <c r="G26" s="74">
        <v>98</v>
      </c>
      <c r="H26" s="74">
        <v>300</v>
      </c>
      <c r="I26" s="74">
        <v>250</v>
      </c>
      <c r="J26" s="74">
        <v>300</v>
      </c>
      <c r="K26" s="74">
        <v>50</v>
      </c>
      <c r="L26" s="74">
        <v>1000</v>
      </c>
    </row>
    <row r="27" spans="1:14" ht="37.5" customHeight="1" x14ac:dyDescent="0.25">
      <c r="A27" s="364"/>
      <c r="B27" s="318"/>
      <c r="C27" s="201"/>
      <c r="D27" s="202"/>
      <c r="E27" s="185" t="s">
        <v>545</v>
      </c>
      <c r="F27" s="182">
        <v>241</v>
      </c>
      <c r="G27" s="182">
        <v>238</v>
      </c>
      <c r="H27" s="182">
        <v>1245</v>
      </c>
      <c r="I27" s="182">
        <v>1163</v>
      </c>
      <c r="J27" s="182">
        <v>1251</v>
      </c>
      <c r="K27" s="182">
        <v>474</v>
      </c>
      <c r="L27" s="182">
        <f>+G27+H27+I27+J27+K27</f>
        <v>4371</v>
      </c>
    </row>
    <row r="28" spans="1:14" ht="37.5" customHeight="1" x14ac:dyDescent="0.25">
      <c r="A28" s="193"/>
      <c r="B28" s="193"/>
      <c r="C28" s="188"/>
      <c r="D28" s="89"/>
      <c r="E28" s="192" t="s">
        <v>546</v>
      </c>
      <c r="F28" s="181">
        <f>+F25+F27</f>
        <v>530</v>
      </c>
      <c r="G28" s="181">
        <f t="shared" ref="G28:L28" si="2">+G25+G27</f>
        <v>524</v>
      </c>
      <c r="H28" s="181">
        <f t="shared" si="2"/>
        <v>3423</v>
      </c>
      <c r="I28" s="181">
        <f t="shared" si="2"/>
        <v>3181</v>
      </c>
      <c r="J28" s="181">
        <f t="shared" si="2"/>
        <v>3224</v>
      </c>
      <c r="K28" s="181">
        <f t="shared" si="2"/>
        <v>1053</v>
      </c>
      <c r="L28" s="181">
        <f t="shared" si="2"/>
        <v>11405</v>
      </c>
    </row>
    <row r="29" spans="1:14" ht="37.5" customHeight="1" x14ac:dyDescent="0.25">
      <c r="A29" s="193"/>
      <c r="B29" s="193"/>
      <c r="C29" s="188"/>
      <c r="D29" s="89"/>
      <c r="E29" s="192"/>
      <c r="F29" s="182"/>
      <c r="G29" s="198"/>
      <c r="H29" s="182"/>
      <c r="I29" s="182"/>
      <c r="J29" s="182"/>
      <c r="K29" s="182"/>
      <c r="L29" s="182"/>
    </row>
    <row r="30" spans="1:14" ht="37.5" customHeight="1" x14ac:dyDescent="0.25">
      <c r="A30" s="178" t="s">
        <v>463</v>
      </c>
      <c r="B30" s="178" t="s">
        <v>401</v>
      </c>
      <c r="C30" s="178" t="s">
        <v>435</v>
      </c>
      <c r="D30" s="178" t="s">
        <v>454</v>
      </c>
      <c r="E30" s="178"/>
      <c r="F30" s="178" t="s">
        <v>455</v>
      </c>
      <c r="G30" s="179" t="s">
        <v>542</v>
      </c>
      <c r="H30" s="178" t="s">
        <v>456</v>
      </c>
      <c r="I30" s="178" t="s">
        <v>457</v>
      </c>
      <c r="J30" s="178" t="s">
        <v>458</v>
      </c>
      <c r="K30" s="178" t="s">
        <v>459</v>
      </c>
      <c r="L30" s="178" t="s">
        <v>460</v>
      </c>
    </row>
    <row r="31" spans="1:14" ht="30" customHeight="1" x14ac:dyDescent="0.25">
      <c r="A31" s="295" t="s">
        <v>465</v>
      </c>
      <c r="B31" s="316" t="s">
        <v>490</v>
      </c>
      <c r="C31" s="367" t="s">
        <v>426</v>
      </c>
      <c r="D31" s="365">
        <v>19</v>
      </c>
      <c r="E31" s="185" t="s">
        <v>544</v>
      </c>
      <c r="F31" s="74">
        <v>19</v>
      </c>
      <c r="G31" s="74">
        <v>19</v>
      </c>
      <c r="H31" s="74">
        <v>19</v>
      </c>
      <c r="I31" s="74">
        <v>19</v>
      </c>
      <c r="J31" s="74">
        <v>19</v>
      </c>
      <c r="K31" s="74">
        <v>19</v>
      </c>
      <c r="L31" s="74">
        <v>19</v>
      </c>
    </row>
    <row r="32" spans="1:14" ht="37.5" customHeight="1" x14ac:dyDescent="0.25">
      <c r="A32" s="297"/>
      <c r="B32" s="317"/>
      <c r="C32" s="368"/>
      <c r="D32" s="366"/>
      <c r="E32" s="185" t="s">
        <v>545</v>
      </c>
      <c r="F32" s="182">
        <v>10626</v>
      </c>
      <c r="G32" s="182">
        <v>10336</v>
      </c>
      <c r="H32" s="182">
        <v>12423</v>
      </c>
      <c r="I32" s="182">
        <v>10367</v>
      </c>
      <c r="J32" s="182">
        <v>9788</v>
      </c>
      <c r="K32" s="182">
        <v>8607</v>
      </c>
      <c r="L32" s="182">
        <f>+G32+H32+I32+J32+K32</f>
        <v>51521</v>
      </c>
    </row>
    <row r="33" spans="1:12" ht="37.5" customHeight="1" x14ac:dyDescent="0.25">
      <c r="A33" s="297"/>
      <c r="B33" s="317"/>
      <c r="C33" s="372" t="s">
        <v>427</v>
      </c>
      <c r="D33" s="374">
        <v>13</v>
      </c>
      <c r="E33" s="185" t="s">
        <v>544</v>
      </c>
      <c r="F33" s="184">
        <v>2</v>
      </c>
      <c r="G33" s="184">
        <v>2</v>
      </c>
      <c r="H33" s="184">
        <v>3</v>
      </c>
      <c r="I33" s="184">
        <v>3</v>
      </c>
      <c r="J33" s="184">
        <v>3</v>
      </c>
      <c r="K33" s="184">
        <v>2</v>
      </c>
      <c r="L33" s="184">
        <v>13</v>
      </c>
    </row>
    <row r="34" spans="1:12" ht="37.5" customHeight="1" x14ac:dyDescent="0.25">
      <c r="A34" s="296"/>
      <c r="B34" s="318"/>
      <c r="C34" s="373"/>
      <c r="D34" s="375"/>
      <c r="E34" s="185" t="s">
        <v>545</v>
      </c>
      <c r="F34" s="182">
        <v>525</v>
      </c>
      <c r="G34" s="182">
        <v>522</v>
      </c>
      <c r="H34" s="182">
        <v>1829</v>
      </c>
      <c r="I34" s="182">
        <v>2592</v>
      </c>
      <c r="J34" s="182">
        <v>2447</v>
      </c>
      <c r="K34" s="182">
        <v>2152</v>
      </c>
      <c r="L34" s="182">
        <f>+G34+H34+I34+J34+K34</f>
        <v>9542</v>
      </c>
    </row>
    <row r="35" spans="1:12" ht="37.5" customHeight="1" x14ac:dyDescent="0.25">
      <c r="A35" s="86"/>
      <c r="B35" s="87"/>
      <c r="C35" s="88"/>
      <c r="D35" s="89"/>
      <c r="E35" s="192" t="s">
        <v>546</v>
      </c>
      <c r="F35" s="197">
        <f>+F32+F34</f>
        <v>11151</v>
      </c>
      <c r="G35" s="197">
        <f t="shared" ref="G35:L35" si="3">+G32+G34</f>
        <v>10858</v>
      </c>
      <c r="H35" s="197">
        <f t="shared" si="3"/>
        <v>14252</v>
      </c>
      <c r="I35" s="197">
        <f t="shared" si="3"/>
        <v>12959</v>
      </c>
      <c r="J35" s="197">
        <f t="shared" si="3"/>
        <v>12235</v>
      </c>
      <c r="K35" s="197">
        <f t="shared" si="3"/>
        <v>10759</v>
      </c>
      <c r="L35" s="197">
        <f t="shared" si="3"/>
        <v>61063</v>
      </c>
    </row>
    <row r="36" spans="1:12" ht="37.5" customHeight="1" x14ac:dyDescent="0.25">
      <c r="A36" s="86"/>
      <c r="B36" s="87"/>
      <c r="C36" s="88"/>
      <c r="D36" s="89"/>
      <c r="E36" s="196"/>
      <c r="F36" s="194"/>
      <c r="G36" s="194"/>
      <c r="H36" s="194"/>
      <c r="I36" s="194"/>
      <c r="J36" s="194"/>
      <c r="K36" s="194"/>
      <c r="L36" s="194"/>
    </row>
    <row r="37" spans="1:12" ht="37.5" customHeight="1" x14ac:dyDescent="0.25">
      <c r="A37" s="86"/>
      <c r="B37" s="87"/>
      <c r="C37" s="88"/>
      <c r="D37" s="89"/>
      <c r="E37" s="196"/>
      <c r="F37" s="194"/>
      <c r="G37" s="194"/>
      <c r="H37" s="194"/>
      <c r="I37" s="194"/>
      <c r="J37" s="194"/>
      <c r="K37" s="194"/>
      <c r="L37" s="194"/>
    </row>
    <row r="38" spans="1:12" ht="37.5" customHeight="1" x14ac:dyDescent="0.25">
      <c r="A38" s="86"/>
      <c r="B38" s="87"/>
      <c r="C38" s="88"/>
      <c r="D38" s="89"/>
      <c r="E38" s="196"/>
      <c r="F38" s="194"/>
      <c r="G38" s="194"/>
      <c r="H38" s="194"/>
      <c r="I38" s="194"/>
      <c r="J38" s="194"/>
      <c r="K38" s="194"/>
      <c r="L38" s="194"/>
    </row>
    <row r="39" spans="1:12" ht="37.5" customHeight="1" x14ac:dyDescent="0.25">
      <c r="A39" s="362" t="s">
        <v>548</v>
      </c>
      <c r="B39" s="362"/>
      <c r="C39" s="362"/>
      <c r="D39" s="362"/>
      <c r="E39" s="362"/>
      <c r="F39" s="362"/>
      <c r="G39" s="362"/>
      <c r="H39" s="362"/>
      <c r="I39" s="362"/>
      <c r="J39" s="362"/>
      <c r="K39" s="362"/>
      <c r="L39" s="362"/>
    </row>
    <row r="40" spans="1:12" ht="36" customHeight="1" x14ac:dyDescent="0.25">
      <c r="A40" s="178" t="s">
        <v>463</v>
      </c>
      <c r="B40" s="178" t="s">
        <v>401</v>
      </c>
      <c r="C40" s="178" t="s">
        <v>435</v>
      </c>
      <c r="D40" s="178" t="s">
        <v>454</v>
      </c>
      <c r="E40" s="178"/>
      <c r="F40" s="178" t="s">
        <v>455</v>
      </c>
      <c r="G40" s="178" t="s">
        <v>542</v>
      </c>
      <c r="H40" s="178" t="s">
        <v>456</v>
      </c>
      <c r="I40" s="178" t="s">
        <v>457</v>
      </c>
      <c r="J40" s="178" t="s">
        <v>458</v>
      </c>
      <c r="K40" s="178" t="s">
        <v>459</v>
      </c>
      <c r="L40" s="178" t="s">
        <v>460</v>
      </c>
    </row>
    <row r="41" spans="1:12" ht="37.5" customHeight="1" x14ac:dyDescent="0.25">
      <c r="A41" s="376" t="s">
        <v>467</v>
      </c>
      <c r="B41" s="378" t="s">
        <v>491</v>
      </c>
      <c r="C41" s="369" t="s">
        <v>547</v>
      </c>
      <c r="D41" s="370">
        <v>1</v>
      </c>
      <c r="E41" s="185" t="s">
        <v>544</v>
      </c>
      <c r="F41" s="76">
        <v>0.1</v>
      </c>
      <c r="G41" s="76">
        <v>0.1</v>
      </c>
      <c r="H41" s="76">
        <v>0.25</v>
      </c>
      <c r="I41" s="76">
        <v>0.3</v>
      </c>
      <c r="J41" s="76">
        <v>0.25</v>
      </c>
      <c r="K41" s="76">
        <v>0.1</v>
      </c>
      <c r="L41" s="77">
        <v>1</v>
      </c>
    </row>
    <row r="42" spans="1:12" ht="37.5" customHeight="1" x14ac:dyDescent="0.25">
      <c r="A42" s="376"/>
      <c r="B42" s="378"/>
      <c r="C42" s="369"/>
      <c r="D42" s="370"/>
      <c r="E42" s="185" t="s">
        <v>545</v>
      </c>
      <c r="F42" s="182">
        <v>2373</v>
      </c>
      <c r="G42" s="182">
        <v>2243</v>
      </c>
      <c r="H42" s="182">
        <f>3086+10</f>
        <v>3096</v>
      </c>
      <c r="I42" s="182">
        <f>3227+46</f>
        <v>3273</v>
      </c>
      <c r="J42" s="182">
        <f>3096+46</f>
        <v>3142</v>
      </c>
      <c r="K42" s="182">
        <f>3797+72</f>
        <v>3869</v>
      </c>
      <c r="L42" s="182">
        <f>+G42+H42+I42+J42+K42</f>
        <v>15623</v>
      </c>
    </row>
    <row r="43" spans="1:12" ht="37.5" customHeight="1" x14ac:dyDescent="0.25">
      <c r="A43" s="376"/>
      <c r="B43" s="378"/>
      <c r="C43" s="369" t="s">
        <v>434</v>
      </c>
      <c r="D43" s="371">
        <v>3</v>
      </c>
      <c r="E43" s="185" t="s">
        <v>544</v>
      </c>
      <c r="F43" s="74" t="s">
        <v>461</v>
      </c>
      <c r="G43" s="74"/>
      <c r="H43" s="74">
        <v>1</v>
      </c>
      <c r="I43" s="74">
        <v>1</v>
      </c>
      <c r="J43" s="74">
        <v>1</v>
      </c>
      <c r="K43" s="74" t="s">
        <v>461</v>
      </c>
      <c r="L43" s="74">
        <f>SUM(F43:K43)</f>
        <v>3</v>
      </c>
    </row>
    <row r="44" spans="1:12" ht="37.5" customHeight="1" x14ac:dyDescent="0.25">
      <c r="A44" s="376"/>
      <c r="B44" s="378"/>
      <c r="C44" s="369"/>
      <c r="D44" s="371"/>
      <c r="E44" s="185" t="s">
        <v>545</v>
      </c>
      <c r="F44" s="74" t="s">
        <v>461</v>
      </c>
      <c r="G44" s="182"/>
      <c r="H44" s="182">
        <v>11</v>
      </c>
      <c r="I44" s="182">
        <v>46</v>
      </c>
      <c r="J44" s="182">
        <v>46</v>
      </c>
      <c r="K44" s="182"/>
      <c r="L44" s="182">
        <f>+G44+H44+I44+J44+K44</f>
        <v>103</v>
      </c>
    </row>
    <row r="45" spans="1:12" ht="37.5" customHeight="1" x14ac:dyDescent="0.25">
      <c r="E45" s="192" t="s">
        <v>546</v>
      </c>
      <c r="F45" s="203">
        <f>+F42</f>
        <v>2373</v>
      </c>
      <c r="G45" s="203">
        <f t="shared" ref="G45:L45" si="4">+G42+G44</f>
        <v>2243</v>
      </c>
      <c r="H45" s="203">
        <f t="shared" si="4"/>
        <v>3107</v>
      </c>
      <c r="I45" s="203">
        <f t="shared" si="4"/>
        <v>3319</v>
      </c>
      <c r="J45" s="203">
        <f t="shared" si="4"/>
        <v>3188</v>
      </c>
      <c r="K45" s="203">
        <f t="shared" si="4"/>
        <v>3869</v>
      </c>
      <c r="L45" s="203">
        <f t="shared" si="4"/>
        <v>15726</v>
      </c>
    </row>
    <row r="46" spans="1:12" ht="37.5" customHeight="1" x14ac:dyDescent="0.25">
      <c r="E46" s="196"/>
      <c r="F46" s="204"/>
      <c r="G46" s="204"/>
      <c r="H46" s="204"/>
      <c r="I46" s="204"/>
      <c r="J46" s="204"/>
      <c r="K46" s="204"/>
      <c r="L46" s="204"/>
    </row>
    <row r="47" spans="1:12" ht="64.5" customHeight="1" x14ac:dyDescent="0.25">
      <c r="C47" s="361" t="s">
        <v>549</v>
      </c>
      <c r="D47" s="361"/>
      <c r="E47" s="361"/>
      <c r="F47" s="180">
        <v>2016</v>
      </c>
      <c r="G47" s="180" t="s">
        <v>550</v>
      </c>
      <c r="H47" s="180">
        <v>2017</v>
      </c>
      <c r="I47" s="180">
        <v>2018</v>
      </c>
      <c r="J47" s="180">
        <v>2019</v>
      </c>
      <c r="K47" s="180">
        <v>2020</v>
      </c>
      <c r="L47" s="180" t="s">
        <v>460</v>
      </c>
    </row>
    <row r="48" spans="1:12" ht="59.25" customHeight="1" x14ac:dyDescent="0.25">
      <c r="C48" s="361"/>
      <c r="D48" s="361"/>
      <c r="E48" s="361"/>
      <c r="F48" s="214">
        <f t="shared" ref="F48:L48" si="5">+F11+F18+F28+F35+F45</f>
        <v>22233</v>
      </c>
      <c r="G48" s="214">
        <f t="shared" si="5"/>
        <v>21517</v>
      </c>
      <c r="H48" s="214">
        <f t="shared" si="5"/>
        <v>36901</v>
      </c>
      <c r="I48" s="214">
        <f t="shared" si="5"/>
        <v>36613</v>
      </c>
      <c r="J48" s="214">
        <f t="shared" si="5"/>
        <v>35837</v>
      </c>
      <c r="K48" s="214">
        <f t="shared" si="5"/>
        <v>32521</v>
      </c>
      <c r="L48" s="214">
        <f t="shared" si="5"/>
        <v>163389</v>
      </c>
    </row>
    <row r="49" spans="8:8" ht="37.5" customHeight="1" x14ac:dyDescent="0.25">
      <c r="H49" s="195"/>
    </row>
  </sheetData>
  <mergeCells count="35">
    <mergeCell ref="A41:A44"/>
    <mergeCell ref="A3:A10"/>
    <mergeCell ref="A14:A17"/>
    <mergeCell ref="B14:B17"/>
    <mergeCell ref="B41:B44"/>
    <mergeCell ref="B3:B10"/>
    <mergeCell ref="A24:A25"/>
    <mergeCell ref="A31:A34"/>
    <mergeCell ref="B31:B34"/>
    <mergeCell ref="C16:C17"/>
    <mergeCell ref="D16:D17"/>
    <mergeCell ref="C14:C15"/>
    <mergeCell ref="D14:D15"/>
    <mergeCell ref="C3:C4"/>
    <mergeCell ref="D3:D4"/>
    <mergeCell ref="C5:C6"/>
    <mergeCell ref="D5:D6"/>
    <mergeCell ref="C7:C8"/>
    <mergeCell ref="D7:D8"/>
    <mergeCell ref="C47:E48"/>
    <mergeCell ref="A1:L1"/>
    <mergeCell ref="A22:L22"/>
    <mergeCell ref="A26:A27"/>
    <mergeCell ref="B24:B27"/>
    <mergeCell ref="D31:D32"/>
    <mergeCell ref="C31:C32"/>
    <mergeCell ref="C43:C44"/>
    <mergeCell ref="C41:C42"/>
    <mergeCell ref="D41:D42"/>
    <mergeCell ref="D43:D44"/>
    <mergeCell ref="C33:C34"/>
    <mergeCell ref="D33:D34"/>
    <mergeCell ref="A39:L39"/>
    <mergeCell ref="C9:C10"/>
    <mergeCell ref="D9:D10"/>
  </mergeCells>
  <pageMargins left="0.70866141732283472" right="0.70866141732283472" top="0.74803149606299213" bottom="0.74803149606299213" header="0.31496062992125984" footer="0.31496062992125984"/>
  <pageSetup paperSize="9" scale="7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9"/>
  <sheetViews>
    <sheetView zoomScale="90" zoomScaleNormal="90" workbookViewId="0">
      <selection activeCell="E12" sqref="E12"/>
    </sheetView>
  </sheetViews>
  <sheetFormatPr baseColWidth="10" defaultRowHeight="37.5" customHeight="1" x14ac:dyDescent="0.25"/>
  <cols>
    <col min="1" max="1" width="20.28515625" customWidth="1"/>
    <col min="2" max="2" width="15.5703125" customWidth="1"/>
    <col min="3" max="3" width="30.140625" customWidth="1"/>
    <col min="4" max="4" width="10.42578125" customWidth="1"/>
    <col min="5" max="5" width="14.85546875" style="187" customWidth="1"/>
    <col min="6" max="6" width="15.5703125" customWidth="1"/>
    <col min="7" max="8" width="11.7109375" customWidth="1"/>
    <col min="9" max="9" width="15.7109375" customWidth="1"/>
    <col min="10" max="10" width="14.5703125" customWidth="1"/>
    <col min="14" max="14" width="16.5703125" customWidth="1"/>
  </cols>
  <sheetData>
    <row r="1" spans="1:14" ht="37.5" customHeight="1" x14ac:dyDescent="0.25">
      <c r="A1" s="362" t="s">
        <v>548</v>
      </c>
      <c r="B1" s="362"/>
      <c r="C1" s="362"/>
      <c r="D1" s="362"/>
      <c r="E1" s="362"/>
      <c r="F1" s="362"/>
      <c r="G1" s="362"/>
      <c r="H1" s="362"/>
      <c r="I1" s="362"/>
      <c r="J1" s="362"/>
      <c r="K1" s="362"/>
      <c r="L1" s="362"/>
      <c r="M1" s="362"/>
    </row>
    <row r="2" spans="1:14" ht="37.5" customHeight="1" x14ac:dyDescent="0.25">
      <c r="A2" s="205" t="s">
        <v>463</v>
      </c>
      <c r="B2" s="205" t="s">
        <v>401</v>
      </c>
      <c r="C2" s="190" t="s">
        <v>435</v>
      </c>
      <c r="D2" s="206" t="s">
        <v>454</v>
      </c>
      <c r="E2" s="206"/>
      <c r="F2" s="206" t="s">
        <v>455</v>
      </c>
      <c r="G2" s="206" t="s">
        <v>542</v>
      </c>
      <c r="H2" s="206" t="s">
        <v>456</v>
      </c>
      <c r="I2" s="216" t="s">
        <v>553</v>
      </c>
      <c r="J2" s="206" t="s">
        <v>457</v>
      </c>
      <c r="K2" s="206" t="s">
        <v>458</v>
      </c>
      <c r="L2" s="206" t="s">
        <v>459</v>
      </c>
      <c r="M2" s="206" t="s">
        <v>460</v>
      </c>
      <c r="N2" s="191"/>
    </row>
    <row r="3" spans="1:14" ht="37.5" customHeight="1" x14ac:dyDescent="0.25">
      <c r="A3" s="376" t="s">
        <v>464</v>
      </c>
      <c r="B3" s="316" t="s">
        <v>487</v>
      </c>
      <c r="C3" s="367" t="s">
        <v>551</v>
      </c>
      <c r="D3" s="365">
        <v>2000</v>
      </c>
      <c r="E3" s="185" t="s">
        <v>544</v>
      </c>
      <c r="F3" s="92">
        <v>250</v>
      </c>
      <c r="G3" s="92">
        <v>235</v>
      </c>
      <c r="H3" s="92">
        <v>517</v>
      </c>
      <c r="I3" s="92">
        <v>6</v>
      </c>
      <c r="J3" s="92">
        <v>517</v>
      </c>
      <c r="K3" s="92">
        <v>516</v>
      </c>
      <c r="L3" s="92">
        <v>200</v>
      </c>
      <c r="M3" s="92">
        <v>2000</v>
      </c>
      <c r="N3" s="191"/>
    </row>
    <row r="4" spans="1:14" ht="37.5" customHeight="1" x14ac:dyDescent="0.25">
      <c r="A4" s="376"/>
      <c r="B4" s="317"/>
      <c r="C4" s="368"/>
      <c r="D4" s="366"/>
      <c r="E4" s="185" t="s">
        <v>545</v>
      </c>
      <c r="F4" s="182">
        <v>2281</v>
      </c>
      <c r="G4" s="182">
        <v>2093</v>
      </c>
      <c r="H4" s="182">
        <v>3323</v>
      </c>
      <c r="I4" s="182"/>
      <c r="J4" s="182">
        <f>1724+1049</f>
        <v>2773</v>
      </c>
      <c r="K4" s="182">
        <f>1711+1049</f>
        <v>2760</v>
      </c>
      <c r="L4" s="182">
        <f>2116+1149</f>
        <v>3265</v>
      </c>
      <c r="M4" s="181">
        <f>+G4+H4+J4+K4+L4</f>
        <v>14214</v>
      </c>
      <c r="N4" s="191"/>
    </row>
    <row r="5" spans="1:14" ht="37.5" customHeight="1" x14ac:dyDescent="0.25">
      <c r="A5" s="376"/>
      <c r="B5" s="317"/>
      <c r="C5" s="367" t="s">
        <v>543</v>
      </c>
      <c r="D5" s="365">
        <v>37</v>
      </c>
      <c r="E5" s="185" t="s">
        <v>544</v>
      </c>
      <c r="F5" s="213">
        <v>37</v>
      </c>
      <c r="G5" s="213">
        <v>37</v>
      </c>
      <c r="H5" s="213">
        <v>37</v>
      </c>
      <c r="I5" s="221"/>
      <c r="J5" s="213">
        <v>37</v>
      </c>
      <c r="K5" s="213">
        <v>37</v>
      </c>
      <c r="L5" s="213">
        <v>37</v>
      </c>
      <c r="M5" s="213">
        <v>37</v>
      </c>
      <c r="N5" s="191"/>
    </row>
    <row r="6" spans="1:14" ht="37.5" customHeight="1" x14ac:dyDescent="0.25">
      <c r="A6" s="376"/>
      <c r="B6" s="317"/>
      <c r="C6" s="368"/>
      <c r="D6" s="366"/>
      <c r="E6" s="185" t="s">
        <v>545</v>
      </c>
      <c r="F6" s="182">
        <v>2650</v>
      </c>
      <c r="G6" s="182">
        <v>2650</v>
      </c>
      <c r="H6" s="182">
        <v>6010</v>
      </c>
      <c r="I6" s="182"/>
      <c r="J6" s="182">
        <v>6895</v>
      </c>
      <c r="K6" s="182">
        <v>6844</v>
      </c>
      <c r="L6" s="182">
        <v>8464</v>
      </c>
      <c r="M6" s="181">
        <f>+G6+H6+J6+K6+L6</f>
        <v>30863</v>
      </c>
      <c r="N6" s="191"/>
    </row>
    <row r="7" spans="1:14" ht="37.5" customHeight="1" x14ac:dyDescent="0.25">
      <c r="A7" s="376"/>
      <c r="B7" s="317"/>
      <c r="C7" s="367" t="s">
        <v>552</v>
      </c>
      <c r="D7" s="365">
        <v>1000</v>
      </c>
      <c r="E7" s="185" t="s">
        <v>544</v>
      </c>
      <c r="F7" s="213">
        <v>258</v>
      </c>
      <c r="G7" s="213">
        <v>258</v>
      </c>
      <c r="H7" s="213">
        <v>258</v>
      </c>
      <c r="I7" s="221"/>
      <c r="J7" s="213">
        <v>200</v>
      </c>
      <c r="K7" s="213">
        <v>200</v>
      </c>
      <c r="L7" s="213">
        <v>84</v>
      </c>
      <c r="M7" s="213">
        <f>+G7+H7+J7+K7+L7</f>
        <v>1000</v>
      </c>
      <c r="N7" s="191"/>
    </row>
    <row r="8" spans="1:14" ht="37.5" customHeight="1" x14ac:dyDescent="0.25">
      <c r="A8" s="376"/>
      <c r="B8" s="317"/>
      <c r="C8" s="368"/>
      <c r="D8" s="366"/>
      <c r="E8" s="185" t="s">
        <v>545</v>
      </c>
      <c r="F8" s="182">
        <v>1433</v>
      </c>
      <c r="G8" s="182">
        <v>1334</v>
      </c>
      <c r="H8" s="182">
        <v>2961</v>
      </c>
      <c r="I8" s="182"/>
      <c r="J8" s="182">
        <v>3049</v>
      </c>
      <c r="K8" s="182">
        <v>3149</v>
      </c>
      <c r="L8" s="182">
        <v>3249</v>
      </c>
      <c r="M8" s="181">
        <f>+G8+H8+J8+K8+L8</f>
        <v>13742</v>
      </c>
      <c r="N8" s="191"/>
    </row>
    <row r="9" spans="1:14" ht="37.5" customHeight="1" x14ac:dyDescent="0.25">
      <c r="A9" s="376"/>
      <c r="B9" s="317"/>
      <c r="C9" s="367" t="s">
        <v>534</v>
      </c>
      <c r="D9" s="365">
        <v>1</v>
      </c>
      <c r="E9" s="185" t="s">
        <v>544</v>
      </c>
      <c r="F9" s="75">
        <v>0.125</v>
      </c>
      <c r="G9" s="75">
        <v>0.1143</v>
      </c>
      <c r="H9" s="212">
        <v>0.25</v>
      </c>
      <c r="I9" s="220"/>
      <c r="J9" s="212">
        <v>0.25</v>
      </c>
      <c r="K9" s="212">
        <v>0.25</v>
      </c>
      <c r="L9" s="75">
        <v>0.12670000000000001</v>
      </c>
      <c r="M9" s="183">
        <v>1</v>
      </c>
      <c r="N9" s="191"/>
    </row>
    <row r="10" spans="1:14" ht="37.5" customHeight="1" x14ac:dyDescent="0.25">
      <c r="A10" s="376"/>
      <c r="B10" s="318"/>
      <c r="C10" s="368"/>
      <c r="D10" s="366"/>
      <c r="E10" s="185" t="s">
        <v>545</v>
      </c>
      <c r="F10" s="182">
        <v>398</v>
      </c>
      <c r="G10" s="182">
        <v>398</v>
      </c>
      <c r="H10" s="182">
        <v>483</v>
      </c>
      <c r="I10" s="182"/>
      <c r="J10" s="182">
        <v>416</v>
      </c>
      <c r="K10" s="182">
        <v>416</v>
      </c>
      <c r="L10" s="182">
        <v>416</v>
      </c>
      <c r="M10" s="181">
        <f>+G10+H10+J10+K10+L10</f>
        <v>2129</v>
      </c>
      <c r="N10" s="191"/>
    </row>
    <row r="11" spans="1:14" s="37" customFormat="1" ht="33" customHeight="1" x14ac:dyDescent="0.25">
      <c r="A11" s="86"/>
      <c r="B11" s="87"/>
      <c r="C11" s="88"/>
      <c r="D11" s="89"/>
      <c r="E11" s="192" t="s">
        <v>546</v>
      </c>
      <c r="F11" s="181">
        <f t="shared" ref="F11:M11" si="0">+F4+F6+F8+F10</f>
        <v>6762</v>
      </c>
      <c r="G11" s="181">
        <f t="shared" si="0"/>
        <v>6475</v>
      </c>
      <c r="H11" s="181">
        <f t="shared" si="0"/>
        <v>12777</v>
      </c>
      <c r="I11" s="181"/>
      <c r="J11" s="181">
        <f t="shared" si="0"/>
        <v>13133</v>
      </c>
      <c r="K11" s="181">
        <f t="shared" si="0"/>
        <v>13169</v>
      </c>
      <c r="L11" s="181">
        <f t="shared" si="0"/>
        <v>15394</v>
      </c>
      <c r="M11" s="181">
        <f t="shared" si="0"/>
        <v>60948</v>
      </c>
    </row>
    <row r="12" spans="1:14" s="37" customFormat="1" ht="37.5" customHeight="1" x14ac:dyDescent="0.25">
      <c r="A12" s="86"/>
      <c r="B12" s="87"/>
      <c r="C12" s="88"/>
      <c r="D12" s="89"/>
      <c r="E12" s="186"/>
      <c r="F12" s="89"/>
      <c r="G12" s="89"/>
      <c r="H12" s="89"/>
      <c r="I12" s="89"/>
      <c r="J12" s="89"/>
      <c r="K12" s="89"/>
      <c r="L12" s="89"/>
      <c r="M12" s="89"/>
    </row>
    <row r="13" spans="1:14" ht="37.5" customHeight="1" x14ac:dyDescent="0.25">
      <c r="A13" s="205" t="s">
        <v>463</v>
      </c>
      <c r="B13" s="205" t="s">
        <v>401</v>
      </c>
      <c r="C13" s="205" t="s">
        <v>435</v>
      </c>
      <c r="D13" s="205" t="s">
        <v>454</v>
      </c>
      <c r="E13" s="205"/>
      <c r="F13" s="205" t="s">
        <v>455</v>
      </c>
      <c r="G13" s="206" t="s">
        <v>542</v>
      </c>
      <c r="H13" s="205" t="s">
        <v>456</v>
      </c>
      <c r="I13" s="215"/>
      <c r="J13" s="205" t="s">
        <v>457</v>
      </c>
      <c r="K13" s="205" t="s">
        <v>458</v>
      </c>
      <c r="L13" s="205" t="s">
        <v>459</v>
      </c>
      <c r="M13" s="205" t="s">
        <v>460</v>
      </c>
    </row>
    <row r="14" spans="1:14" ht="37.5" customHeight="1" x14ac:dyDescent="0.25">
      <c r="A14" s="376" t="s">
        <v>466</v>
      </c>
      <c r="B14" s="377" t="s">
        <v>488</v>
      </c>
      <c r="C14" s="367" t="s">
        <v>422</v>
      </c>
      <c r="D14" s="365">
        <v>880</v>
      </c>
      <c r="E14" s="185" t="s">
        <v>544</v>
      </c>
      <c r="F14" s="213">
        <v>241</v>
      </c>
      <c r="G14" s="213">
        <v>241</v>
      </c>
      <c r="H14" s="213">
        <v>240</v>
      </c>
      <c r="I14" s="221"/>
      <c r="J14" s="213">
        <v>160</v>
      </c>
      <c r="K14" s="213">
        <v>160</v>
      </c>
      <c r="L14" s="213">
        <v>79</v>
      </c>
      <c r="M14" s="213">
        <f>SUM(G14:L14)</f>
        <v>880</v>
      </c>
    </row>
    <row r="15" spans="1:14" ht="37.5" customHeight="1" x14ac:dyDescent="0.25">
      <c r="A15" s="376"/>
      <c r="B15" s="377"/>
      <c r="C15" s="368"/>
      <c r="D15" s="366"/>
      <c r="E15" s="185" t="s">
        <v>545</v>
      </c>
      <c r="F15" s="182">
        <v>1117</v>
      </c>
      <c r="G15" s="182">
        <v>1117</v>
      </c>
      <c r="H15" s="182">
        <v>2506</v>
      </c>
      <c r="I15" s="182"/>
      <c r="J15" s="182">
        <v>3579</v>
      </c>
      <c r="K15" s="182">
        <v>3579</v>
      </c>
      <c r="L15" s="182">
        <v>1193</v>
      </c>
      <c r="M15" s="182">
        <f>+G15+H15+J15+K15+L15</f>
        <v>11974</v>
      </c>
    </row>
    <row r="16" spans="1:14" ht="37.5" customHeight="1" x14ac:dyDescent="0.25">
      <c r="A16" s="376"/>
      <c r="B16" s="377"/>
      <c r="C16" s="367" t="s">
        <v>423</v>
      </c>
      <c r="D16" s="365">
        <v>320</v>
      </c>
      <c r="E16" s="185" t="s">
        <v>544</v>
      </c>
      <c r="F16" s="213">
        <v>70</v>
      </c>
      <c r="G16" s="213">
        <v>71</v>
      </c>
      <c r="H16" s="213">
        <v>70</v>
      </c>
      <c r="I16" s="221"/>
      <c r="J16" s="213">
        <v>70</v>
      </c>
      <c r="K16" s="213">
        <v>70</v>
      </c>
      <c r="L16" s="213">
        <v>39</v>
      </c>
      <c r="M16" s="213">
        <v>320</v>
      </c>
    </row>
    <row r="17" spans="1:15" ht="37.5" customHeight="1" x14ac:dyDescent="0.25">
      <c r="A17" s="376"/>
      <c r="B17" s="377"/>
      <c r="C17" s="368"/>
      <c r="D17" s="366"/>
      <c r="E17" s="185" t="s">
        <v>545</v>
      </c>
      <c r="F17" s="182">
        <v>300</v>
      </c>
      <c r="G17" s="182">
        <v>300</v>
      </c>
      <c r="H17" s="182">
        <v>836</v>
      </c>
      <c r="I17" s="182"/>
      <c r="J17" s="182">
        <v>442</v>
      </c>
      <c r="K17" s="182">
        <v>442</v>
      </c>
      <c r="L17" s="182">
        <v>253</v>
      </c>
      <c r="M17" s="182">
        <f>+G17+H17+J17+K17+L17</f>
        <v>2273</v>
      </c>
    </row>
    <row r="18" spans="1:15" ht="15" x14ac:dyDescent="0.25">
      <c r="A18" s="86"/>
      <c r="B18" s="87"/>
      <c r="C18" s="188"/>
      <c r="D18" s="89"/>
      <c r="E18" s="192" t="s">
        <v>546</v>
      </c>
      <c r="F18" s="181">
        <f t="shared" ref="F18:M18" si="1">+F15+F17</f>
        <v>1417</v>
      </c>
      <c r="G18" s="181">
        <f t="shared" si="1"/>
        <v>1417</v>
      </c>
      <c r="H18" s="181">
        <f t="shared" si="1"/>
        <v>3342</v>
      </c>
      <c r="I18" s="181"/>
      <c r="J18" s="181">
        <f t="shared" si="1"/>
        <v>4021</v>
      </c>
      <c r="K18" s="181">
        <f t="shared" si="1"/>
        <v>4021</v>
      </c>
      <c r="L18" s="181">
        <f t="shared" si="1"/>
        <v>1446</v>
      </c>
      <c r="M18" s="181">
        <f t="shared" si="1"/>
        <v>14247</v>
      </c>
    </row>
    <row r="19" spans="1:15" ht="37.5" customHeight="1" x14ac:dyDescent="0.25">
      <c r="A19" s="86"/>
      <c r="B19" s="87"/>
      <c r="C19" s="188"/>
      <c r="D19" s="89"/>
      <c r="E19" s="196"/>
      <c r="F19" s="189"/>
      <c r="G19" s="189"/>
      <c r="H19" s="189"/>
      <c r="I19" s="189"/>
      <c r="J19" s="189"/>
      <c r="K19" s="189"/>
      <c r="L19" s="189"/>
      <c r="M19" s="189"/>
    </row>
    <row r="21" spans="1:15" ht="37.5" customHeight="1" x14ac:dyDescent="0.25">
      <c r="O21" s="174">
        <v>0.5</v>
      </c>
    </row>
    <row r="22" spans="1:15" ht="37.5" customHeight="1" x14ac:dyDescent="0.25">
      <c r="A22" s="362" t="s">
        <v>548</v>
      </c>
      <c r="B22" s="362"/>
      <c r="C22" s="362"/>
      <c r="D22" s="362"/>
      <c r="E22" s="362"/>
      <c r="F22" s="362"/>
      <c r="G22" s="362"/>
      <c r="H22" s="362"/>
      <c r="I22" s="362"/>
      <c r="J22" s="362"/>
      <c r="K22" s="362"/>
      <c r="L22" s="362"/>
      <c r="M22" s="362"/>
      <c r="N22" s="177"/>
      <c r="O22" s="173"/>
    </row>
    <row r="23" spans="1:15" ht="37.5" customHeight="1" x14ac:dyDescent="0.25">
      <c r="A23" s="205" t="s">
        <v>463</v>
      </c>
      <c r="B23" s="205" t="s">
        <v>401</v>
      </c>
      <c r="C23" s="205" t="s">
        <v>435</v>
      </c>
      <c r="D23" s="205" t="s">
        <v>454</v>
      </c>
      <c r="E23" s="205"/>
      <c r="F23" s="205" t="s">
        <v>455</v>
      </c>
      <c r="G23" s="206" t="s">
        <v>542</v>
      </c>
      <c r="H23" s="205" t="s">
        <v>456</v>
      </c>
      <c r="I23" s="215"/>
      <c r="J23" s="205" t="s">
        <v>457</v>
      </c>
      <c r="K23" s="205" t="s">
        <v>458</v>
      </c>
      <c r="L23" s="205" t="s">
        <v>459</v>
      </c>
      <c r="M23" s="205" t="s">
        <v>460</v>
      </c>
      <c r="N23" s="177"/>
      <c r="O23" s="173"/>
    </row>
    <row r="24" spans="1:15" ht="37.5" customHeight="1" x14ac:dyDescent="0.25">
      <c r="A24" s="363" t="s">
        <v>424</v>
      </c>
      <c r="B24" s="316" t="s">
        <v>489</v>
      </c>
      <c r="C24" s="210" t="s">
        <v>424</v>
      </c>
      <c r="D24" s="208">
        <v>2150</v>
      </c>
      <c r="E24" s="185" t="s">
        <v>544</v>
      </c>
      <c r="F24" s="213">
        <v>605</v>
      </c>
      <c r="G24" s="213">
        <v>605</v>
      </c>
      <c r="H24" s="213">
        <v>750</v>
      </c>
      <c r="I24" s="221"/>
      <c r="J24" s="213">
        <v>350</v>
      </c>
      <c r="K24" s="213">
        <v>350</v>
      </c>
      <c r="L24" s="213">
        <v>95</v>
      </c>
      <c r="M24" s="213">
        <v>2150</v>
      </c>
    </row>
    <row r="25" spans="1:15" ht="37.5" customHeight="1" x14ac:dyDescent="0.25">
      <c r="A25" s="364"/>
      <c r="B25" s="317"/>
      <c r="C25" s="211"/>
      <c r="D25" s="209"/>
      <c r="E25" s="185" t="s">
        <v>545</v>
      </c>
      <c r="F25" s="182">
        <v>289</v>
      </c>
      <c r="G25" s="182">
        <v>286</v>
      </c>
      <c r="H25" s="182">
        <v>2178</v>
      </c>
      <c r="I25" s="182"/>
      <c r="J25" s="182">
        <v>2018</v>
      </c>
      <c r="K25" s="182">
        <v>1973</v>
      </c>
      <c r="L25" s="182">
        <v>579</v>
      </c>
      <c r="M25" s="182">
        <f>+G25+H25+J25+K25+L25</f>
        <v>7034</v>
      </c>
    </row>
    <row r="26" spans="1:15" ht="37.5" customHeight="1" x14ac:dyDescent="0.25">
      <c r="A26" s="363" t="s">
        <v>425</v>
      </c>
      <c r="B26" s="317"/>
      <c r="C26" s="210" t="s">
        <v>425</v>
      </c>
      <c r="D26" s="208">
        <v>1000</v>
      </c>
      <c r="E26" s="185" t="s">
        <v>544</v>
      </c>
      <c r="F26" s="213">
        <v>100</v>
      </c>
      <c r="G26" s="213">
        <v>98</v>
      </c>
      <c r="H26" s="213">
        <v>300</v>
      </c>
      <c r="I26" s="221"/>
      <c r="J26" s="213">
        <v>250</v>
      </c>
      <c r="K26" s="213">
        <v>300</v>
      </c>
      <c r="L26" s="213">
        <v>50</v>
      </c>
      <c r="M26" s="213">
        <v>1000</v>
      </c>
    </row>
    <row r="27" spans="1:15" ht="37.5" customHeight="1" x14ac:dyDescent="0.25">
      <c r="A27" s="364"/>
      <c r="B27" s="318"/>
      <c r="C27" s="211"/>
      <c r="D27" s="209"/>
      <c r="E27" s="185" t="s">
        <v>545</v>
      </c>
      <c r="F27" s="182">
        <v>241</v>
      </c>
      <c r="G27" s="182">
        <v>238</v>
      </c>
      <c r="H27" s="182">
        <v>1245</v>
      </c>
      <c r="I27" s="182"/>
      <c r="J27" s="182">
        <v>1163</v>
      </c>
      <c r="K27" s="182">
        <v>1251</v>
      </c>
      <c r="L27" s="182">
        <v>474</v>
      </c>
      <c r="M27" s="182">
        <f>+G27+H27+J27+K27+L27</f>
        <v>4371</v>
      </c>
    </row>
    <row r="28" spans="1:15" ht="37.5" customHeight="1" x14ac:dyDescent="0.25">
      <c r="A28" s="193"/>
      <c r="B28" s="193"/>
      <c r="C28" s="188"/>
      <c r="D28" s="89"/>
      <c r="E28" s="192" t="s">
        <v>546</v>
      </c>
      <c r="F28" s="181">
        <f>+F25+F27</f>
        <v>530</v>
      </c>
      <c r="G28" s="181">
        <f t="shared" ref="G28:M28" si="2">+G25+G27</f>
        <v>524</v>
      </c>
      <c r="H28" s="181">
        <f t="shared" si="2"/>
        <v>3423</v>
      </c>
      <c r="I28" s="181"/>
      <c r="J28" s="181">
        <f t="shared" si="2"/>
        <v>3181</v>
      </c>
      <c r="K28" s="181">
        <f t="shared" si="2"/>
        <v>3224</v>
      </c>
      <c r="L28" s="181">
        <f t="shared" si="2"/>
        <v>1053</v>
      </c>
      <c r="M28" s="181">
        <f t="shared" si="2"/>
        <v>11405</v>
      </c>
    </row>
    <row r="29" spans="1:15" ht="37.5" customHeight="1" x14ac:dyDescent="0.25">
      <c r="A29" s="193"/>
      <c r="B29" s="193"/>
      <c r="C29" s="188"/>
      <c r="D29" s="89"/>
      <c r="E29" s="192"/>
      <c r="F29" s="182"/>
      <c r="G29" s="198"/>
      <c r="H29" s="182"/>
      <c r="I29" s="182"/>
      <c r="J29" s="182"/>
      <c r="K29" s="182"/>
      <c r="L29" s="182"/>
      <c r="M29" s="182"/>
    </row>
    <row r="30" spans="1:15" ht="37.5" customHeight="1" x14ac:dyDescent="0.25">
      <c r="A30" s="205" t="s">
        <v>463</v>
      </c>
      <c r="B30" s="205" t="s">
        <v>401</v>
      </c>
      <c r="C30" s="205" t="s">
        <v>435</v>
      </c>
      <c r="D30" s="205" t="s">
        <v>454</v>
      </c>
      <c r="E30" s="205"/>
      <c r="F30" s="205" t="s">
        <v>455</v>
      </c>
      <c r="G30" s="206" t="s">
        <v>542</v>
      </c>
      <c r="H30" s="205" t="s">
        <v>456</v>
      </c>
      <c r="I30" s="215"/>
      <c r="J30" s="205" t="s">
        <v>457</v>
      </c>
      <c r="K30" s="205" t="s">
        <v>458</v>
      </c>
      <c r="L30" s="205" t="s">
        <v>459</v>
      </c>
      <c r="M30" s="205" t="s">
        <v>460</v>
      </c>
    </row>
    <row r="31" spans="1:15" ht="30" customHeight="1" x14ac:dyDescent="0.25">
      <c r="A31" s="295" t="s">
        <v>465</v>
      </c>
      <c r="B31" s="316" t="s">
        <v>490</v>
      </c>
      <c r="C31" s="367" t="s">
        <v>426</v>
      </c>
      <c r="D31" s="365">
        <v>19</v>
      </c>
      <c r="E31" s="185" t="s">
        <v>544</v>
      </c>
      <c r="F31" s="213">
        <v>19</v>
      </c>
      <c r="G31" s="213">
        <v>19</v>
      </c>
      <c r="H31" s="213">
        <v>19</v>
      </c>
      <c r="I31" s="221"/>
      <c r="J31" s="213">
        <v>19</v>
      </c>
      <c r="K31" s="213">
        <v>19</v>
      </c>
      <c r="L31" s="213">
        <v>19</v>
      </c>
      <c r="M31" s="213">
        <v>19</v>
      </c>
    </row>
    <row r="32" spans="1:15" ht="37.5" customHeight="1" x14ac:dyDescent="0.25">
      <c r="A32" s="297"/>
      <c r="B32" s="317"/>
      <c r="C32" s="368"/>
      <c r="D32" s="366"/>
      <c r="E32" s="185" t="s">
        <v>545</v>
      </c>
      <c r="F32" s="182">
        <v>10626</v>
      </c>
      <c r="G32" s="182">
        <v>10336</v>
      </c>
      <c r="H32" s="182">
        <v>12423</v>
      </c>
      <c r="I32" s="182"/>
      <c r="J32" s="182">
        <v>10367</v>
      </c>
      <c r="K32" s="182">
        <v>9788</v>
      </c>
      <c r="L32" s="182">
        <v>8607</v>
      </c>
      <c r="M32" s="182">
        <f>+G32+H32+J32+K32+L32</f>
        <v>51521</v>
      </c>
    </row>
    <row r="33" spans="1:13" ht="37.5" customHeight="1" x14ac:dyDescent="0.25">
      <c r="A33" s="297"/>
      <c r="B33" s="317"/>
      <c r="C33" s="372" t="s">
        <v>427</v>
      </c>
      <c r="D33" s="374">
        <v>13</v>
      </c>
      <c r="E33" s="185" t="s">
        <v>544</v>
      </c>
      <c r="F33" s="184">
        <v>2</v>
      </c>
      <c r="G33" s="184">
        <v>2</v>
      </c>
      <c r="H33" s="184">
        <v>3</v>
      </c>
      <c r="I33" s="184"/>
      <c r="J33" s="184">
        <v>3</v>
      </c>
      <c r="K33" s="184">
        <v>3</v>
      </c>
      <c r="L33" s="184">
        <v>2</v>
      </c>
      <c r="M33" s="184">
        <v>13</v>
      </c>
    </row>
    <row r="34" spans="1:13" ht="37.5" customHeight="1" x14ac:dyDescent="0.25">
      <c r="A34" s="296"/>
      <c r="B34" s="318"/>
      <c r="C34" s="373"/>
      <c r="D34" s="375"/>
      <c r="E34" s="185" t="s">
        <v>545</v>
      </c>
      <c r="F34" s="182">
        <v>525</v>
      </c>
      <c r="G34" s="182">
        <v>522</v>
      </c>
      <c r="H34" s="182">
        <v>1829</v>
      </c>
      <c r="I34" s="182"/>
      <c r="J34" s="182">
        <v>2592</v>
      </c>
      <c r="K34" s="182">
        <v>2447</v>
      </c>
      <c r="L34" s="182">
        <v>2152</v>
      </c>
      <c r="M34" s="182">
        <f>+G34+H34+J34+K34+L34</f>
        <v>9542</v>
      </c>
    </row>
    <row r="35" spans="1:13" ht="37.5" customHeight="1" x14ac:dyDescent="0.25">
      <c r="A35" s="86"/>
      <c r="B35" s="87"/>
      <c r="C35" s="88"/>
      <c r="D35" s="89"/>
      <c r="E35" s="192" t="s">
        <v>546</v>
      </c>
      <c r="F35" s="197">
        <f>+F32+F34</f>
        <v>11151</v>
      </c>
      <c r="G35" s="197">
        <f t="shared" ref="G35:M35" si="3">+G32+G34</f>
        <v>10858</v>
      </c>
      <c r="H35" s="197">
        <f t="shared" si="3"/>
        <v>14252</v>
      </c>
      <c r="I35" s="197"/>
      <c r="J35" s="197">
        <f t="shared" si="3"/>
        <v>12959</v>
      </c>
      <c r="K35" s="197">
        <f t="shared" si="3"/>
        <v>12235</v>
      </c>
      <c r="L35" s="197">
        <f t="shared" si="3"/>
        <v>10759</v>
      </c>
      <c r="M35" s="197">
        <f t="shared" si="3"/>
        <v>61063</v>
      </c>
    </row>
    <row r="36" spans="1:13" ht="37.5" customHeight="1" x14ac:dyDescent="0.25">
      <c r="A36" s="86"/>
      <c r="B36" s="87"/>
      <c r="C36" s="88"/>
      <c r="D36" s="89"/>
      <c r="E36" s="196"/>
      <c r="F36" s="194"/>
      <c r="G36" s="194"/>
      <c r="H36" s="194"/>
      <c r="I36" s="194"/>
      <c r="J36" s="194"/>
      <c r="K36" s="194"/>
      <c r="L36" s="194"/>
      <c r="M36" s="194"/>
    </row>
    <row r="37" spans="1:13" ht="37.5" customHeight="1" x14ac:dyDescent="0.25">
      <c r="A37" s="86"/>
      <c r="B37" s="87"/>
      <c r="C37" s="88"/>
      <c r="D37" s="89"/>
      <c r="E37" s="196"/>
      <c r="F37" s="194"/>
      <c r="G37" s="194"/>
      <c r="H37" s="194"/>
      <c r="I37" s="194"/>
      <c r="J37" s="194"/>
      <c r="K37" s="194"/>
      <c r="L37" s="194"/>
      <c r="M37" s="194"/>
    </row>
    <row r="38" spans="1:13" ht="37.5" customHeight="1" x14ac:dyDescent="0.25">
      <c r="A38" s="86"/>
      <c r="B38" s="87"/>
      <c r="C38" s="88"/>
      <c r="D38" s="89"/>
      <c r="E38" s="196"/>
      <c r="F38" s="194"/>
      <c r="G38" s="194"/>
      <c r="H38" s="194"/>
      <c r="I38" s="194"/>
      <c r="J38" s="194"/>
      <c r="K38" s="194"/>
      <c r="L38" s="194"/>
      <c r="M38" s="194"/>
    </row>
    <row r="39" spans="1:13" ht="37.5" customHeight="1" x14ac:dyDescent="0.25">
      <c r="A39" s="362" t="s">
        <v>548</v>
      </c>
      <c r="B39" s="362"/>
      <c r="C39" s="362"/>
      <c r="D39" s="362"/>
      <c r="E39" s="362"/>
      <c r="F39" s="362"/>
      <c r="G39" s="362"/>
      <c r="H39" s="362"/>
      <c r="I39" s="362"/>
      <c r="J39" s="362"/>
      <c r="K39" s="362"/>
      <c r="L39" s="362"/>
      <c r="M39" s="362"/>
    </row>
    <row r="40" spans="1:13" ht="36" customHeight="1" x14ac:dyDescent="0.25">
      <c r="A40" s="205" t="s">
        <v>463</v>
      </c>
      <c r="B40" s="205" t="s">
        <v>401</v>
      </c>
      <c r="C40" s="205" t="s">
        <v>435</v>
      </c>
      <c r="D40" s="205" t="s">
        <v>454</v>
      </c>
      <c r="E40" s="205"/>
      <c r="F40" s="205" t="s">
        <v>455</v>
      </c>
      <c r="G40" s="205" t="s">
        <v>542</v>
      </c>
      <c r="H40" s="205" t="s">
        <v>456</v>
      </c>
      <c r="I40" s="215"/>
      <c r="J40" s="205" t="s">
        <v>457</v>
      </c>
      <c r="K40" s="205" t="s">
        <v>458</v>
      </c>
      <c r="L40" s="205" t="s">
        <v>459</v>
      </c>
      <c r="M40" s="205" t="s">
        <v>460</v>
      </c>
    </row>
    <row r="41" spans="1:13" ht="37.5" customHeight="1" x14ac:dyDescent="0.25">
      <c r="A41" s="376" t="s">
        <v>467</v>
      </c>
      <c r="B41" s="378" t="s">
        <v>491</v>
      </c>
      <c r="C41" s="369" t="s">
        <v>547</v>
      </c>
      <c r="D41" s="370">
        <v>1</v>
      </c>
      <c r="E41" s="185" t="s">
        <v>544</v>
      </c>
      <c r="F41" s="212">
        <v>0.1</v>
      </c>
      <c r="G41" s="212">
        <v>0.1</v>
      </c>
      <c r="H41" s="212">
        <v>0.25</v>
      </c>
      <c r="I41" s="220"/>
      <c r="J41" s="212">
        <v>0.3</v>
      </c>
      <c r="K41" s="212">
        <v>0.25</v>
      </c>
      <c r="L41" s="212">
        <v>0.1</v>
      </c>
      <c r="M41" s="77">
        <v>1</v>
      </c>
    </row>
    <row r="42" spans="1:13" ht="37.5" customHeight="1" x14ac:dyDescent="0.25">
      <c r="A42" s="376"/>
      <c r="B42" s="378"/>
      <c r="C42" s="369"/>
      <c r="D42" s="370"/>
      <c r="E42" s="185" t="s">
        <v>545</v>
      </c>
      <c r="F42" s="182">
        <v>2373</v>
      </c>
      <c r="G42" s="182">
        <v>2243</v>
      </c>
      <c r="H42" s="182">
        <f>3086+10</f>
        <v>3096</v>
      </c>
      <c r="I42" s="182"/>
      <c r="J42" s="182">
        <f>3227+46</f>
        <v>3273</v>
      </c>
      <c r="K42" s="182">
        <f>3096+46</f>
        <v>3142</v>
      </c>
      <c r="L42" s="182">
        <f>3797+72</f>
        <v>3869</v>
      </c>
      <c r="M42" s="182">
        <f>+G42+H42+J42+K42+L42</f>
        <v>15623</v>
      </c>
    </row>
    <row r="43" spans="1:13" ht="37.5" customHeight="1" x14ac:dyDescent="0.25">
      <c r="A43" s="376"/>
      <c r="B43" s="378"/>
      <c r="C43" s="369" t="s">
        <v>434</v>
      </c>
      <c r="D43" s="371">
        <v>3</v>
      </c>
      <c r="E43" s="185" t="s">
        <v>544</v>
      </c>
      <c r="F43" s="213" t="s">
        <v>461</v>
      </c>
      <c r="G43" s="213"/>
      <c r="H43" s="213">
        <v>1</v>
      </c>
      <c r="I43" s="221"/>
      <c r="J43" s="213">
        <v>1</v>
      </c>
      <c r="K43" s="213">
        <v>1</v>
      </c>
      <c r="L43" s="213" t="s">
        <v>461</v>
      </c>
      <c r="M43" s="213">
        <f>SUM(F43:L43)</f>
        <v>3</v>
      </c>
    </row>
    <row r="44" spans="1:13" ht="37.5" customHeight="1" x14ac:dyDescent="0.25">
      <c r="A44" s="376"/>
      <c r="B44" s="378"/>
      <c r="C44" s="369"/>
      <c r="D44" s="371"/>
      <c r="E44" s="185" t="s">
        <v>545</v>
      </c>
      <c r="F44" s="213" t="s">
        <v>461</v>
      </c>
      <c r="G44" s="182"/>
      <c r="H44" s="182">
        <v>11</v>
      </c>
      <c r="I44" s="182"/>
      <c r="J44" s="182">
        <v>46</v>
      </c>
      <c r="K44" s="182">
        <v>46</v>
      </c>
      <c r="L44" s="182"/>
      <c r="M44" s="182">
        <f>+G44+H44+J44+K44+L44</f>
        <v>103</v>
      </c>
    </row>
    <row r="45" spans="1:13" ht="37.5" customHeight="1" x14ac:dyDescent="0.25">
      <c r="E45" s="192" t="s">
        <v>546</v>
      </c>
      <c r="F45" s="203">
        <f>+F42</f>
        <v>2373</v>
      </c>
      <c r="G45" s="203">
        <f t="shared" ref="G45:M45" si="4">+G42+G44</f>
        <v>2243</v>
      </c>
      <c r="H45" s="203">
        <f t="shared" si="4"/>
        <v>3107</v>
      </c>
      <c r="I45" s="203"/>
      <c r="J45" s="203">
        <f t="shared" si="4"/>
        <v>3319</v>
      </c>
      <c r="K45" s="203">
        <f t="shared" si="4"/>
        <v>3188</v>
      </c>
      <c r="L45" s="203">
        <f t="shared" si="4"/>
        <v>3869</v>
      </c>
      <c r="M45" s="203">
        <f t="shared" si="4"/>
        <v>15726</v>
      </c>
    </row>
    <row r="46" spans="1:13" ht="37.5" customHeight="1" x14ac:dyDescent="0.25">
      <c r="E46" s="196"/>
      <c r="F46" s="204"/>
      <c r="G46" s="204"/>
      <c r="H46" s="204"/>
      <c r="I46" s="204"/>
      <c r="J46" s="204"/>
      <c r="K46" s="204"/>
      <c r="L46" s="204"/>
      <c r="M46" s="204"/>
    </row>
    <row r="47" spans="1:13" ht="64.5" customHeight="1" x14ac:dyDescent="0.25">
      <c r="C47" s="361" t="s">
        <v>549</v>
      </c>
      <c r="D47" s="361"/>
      <c r="E47" s="361"/>
      <c r="F47" s="207">
        <v>2016</v>
      </c>
      <c r="G47" s="207" t="s">
        <v>550</v>
      </c>
      <c r="H47" s="207">
        <v>2017</v>
      </c>
      <c r="I47" s="217"/>
      <c r="J47" s="207">
        <v>2018</v>
      </c>
      <c r="K47" s="207">
        <v>2019</v>
      </c>
      <c r="L47" s="207">
        <v>2020</v>
      </c>
      <c r="M47" s="207" t="s">
        <v>460</v>
      </c>
    </row>
    <row r="48" spans="1:13" ht="59.25" customHeight="1" x14ac:dyDescent="0.25">
      <c r="C48" s="361"/>
      <c r="D48" s="361"/>
      <c r="E48" s="361"/>
      <c r="F48" s="214">
        <f t="shared" ref="F48:M48" si="5">+F11+F18+F28+F35+F45</f>
        <v>22233</v>
      </c>
      <c r="G48" s="214">
        <f t="shared" si="5"/>
        <v>21517</v>
      </c>
      <c r="H48" s="214">
        <f t="shared" si="5"/>
        <v>36901</v>
      </c>
      <c r="I48" s="214"/>
      <c r="J48" s="214">
        <f t="shared" si="5"/>
        <v>36613</v>
      </c>
      <c r="K48" s="214">
        <f t="shared" si="5"/>
        <v>35837</v>
      </c>
      <c r="L48" s="214">
        <f t="shared" si="5"/>
        <v>32521</v>
      </c>
      <c r="M48" s="214">
        <f t="shared" si="5"/>
        <v>163389</v>
      </c>
    </row>
    <row r="49" spans="8:9" ht="37.5" customHeight="1" x14ac:dyDescent="0.25">
      <c r="H49" s="195"/>
      <c r="I49" s="195"/>
    </row>
  </sheetData>
  <mergeCells count="35">
    <mergeCell ref="A1:M1"/>
    <mergeCell ref="A3:A10"/>
    <mergeCell ref="B3:B10"/>
    <mergeCell ref="C3:C4"/>
    <mergeCell ref="D3:D4"/>
    <mergeCell ref="C5:C6"/>
    <mergeCell ref="D5:D6"/>
    <mergeCell ref="C7:C8"/>
    <mergeCell ref="D7:D8"/>
    <mergeCell ref="C9:C10"/>
    <mergeCell ref="D9:D10"/>
    <mergeCell ref="A14:A17"/>
    <mergeCell ref="B14:B17"/>
    <mergeCell ref="C14:C15"/>
    <mergeCell ref="D14:D15"/>
    <mergeCell ref="C16:C17"/>
    <mergeCell ref="D16:D17"/>
    <mergeCell ref="A22:M22"/>
    <mergeCell ref="A24:A25"/>
    <mergeCell ref="B24:B27"/>
    <mergeCell ref="A26:A27"/>
    <mergeCell ref="A31:A34"/>
    <mergeCell ref="B31:B34"/>
    <mergeCell ref="C31:C32"/>
    <mergeCell ref="D31:D32"/>
    <mergeCell ref="C33:C34"/>
    <mergeCell ref="D33:D34"/>
    <mergeCell ref="C47:E48"/>
    <mergeCell ref="A39:M39"/>
    <mergeCell ref="A41:A44"/>
    <mergeCell ref="B41:B44"/>
    <mergeCell ref="C41:C42"/>
    <mergeCell ref="D41:D42"/>
    <mergeCell ref="C43:C44"/>
    <mergeCell ref="D43:D44"/>
  </mergeCells>
  <pageMargins left="0.70866141732283472" right="0.70866141732283472" top="0.74803149606299213" bottom="0.74803149606299213" header="0.31496062992125984" footer="0.31496062992125984"/>
  <pageSetup paperSize="9" scale="7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5"/>
  <sheetViews>
    <sheetView zoomScaleNormal="100" workbookViewId="0">
      <selection activeCell="C11" sqref="C11"/>
    </sheetView>
  </sheetViews>
  <sheetFormatPr baseColWidth="10" defaultRowHeight="37.5" customHeight="1" x14ac:dyDescent="0.25"/>
  <cols>
    <col min="1" max="1" width="20.28515625" customWidth="1"/>
    <col min="2" max="2" width="15.5703125" customWidth="1"/>
    <col min="3" max="3" width="30.140625" customWidth="1"/>
    <col min="4" max="4" width="14.85546875" style="187" customWidth="1"/>
    <col min="5" max="5" width="15.5703125" customWidth="1"/>
    <col min="6" max="7" width="11.7109375" customWidth="1"/>
    <col min="8" max="8" width="14.140625" customWidth="1"/>
    <col min="9" max="12" width="14.140625" hidden="1" customWidth="1"/>
    <col min="13" max="13" width="13.42578125" customWidth="1"/>
    <col min="14" max="14" width="14.7109375" customWidth="1"/>
    <col min="15" max="15" width="12.85546875" customWidth="1"/>
  </cols>
  <sheetData>
    <row r="1" spans="1:15" ht="37.5" customHeight="1" x14ac:dyDescent="0.25">
      <c r="A1" s="379" t="s">
        <v>548</v>
      </c>
      <c r="B1" s="379"/>
      <c r="C1" s="379"/>
      <c r="D1" s="379"/>
      <c r="E1" s="379"/>
      <c r="F1" s="379"/>
      <c r="G1" s="379"/>
      <c r="H1" s="379"/>
      <c r="I1" s="379"/>
      <c r="J1" s="379"/>
      <c r="K1" s="379"/>
      <c r="L1" s="379"/>
      <c r="M1" s="379"/>
      <c r="N1" s="379"/>
      <c r="O1" s="379"/>
    </row>
    <row r="2" spans="1:15" ht="57.75" customHeight="1" x14ac:dyDescent="0.25">
      <c r="A2" s="215" t="s">
        <v>463</v>
      </c>
      <c r="B2" s="215" t="s">
        <v>401</v>
      </c>
      <c r="C2" s="190" t="s">
        <v>435</v>
      </c>
      <c r="D2" s="216"/>
      <c r="E2" s="216" t="s">
        <v>455</v>
      </c>
      <c r="F2" s="216" t="s">
        <v>542</v>
      </c>
      <c r="G2" s="216" t="s">
        <v>456</v>
      </c>
      <c r="H2" s="216" t="s">
        <v>554</v>
      </c>
      <c r="I2" s="216" t="s">
        <v>457</v>
      </c>
      <c r="J2" s="216" t="s">
        <v>458</v>
      </c>
      <c r="K2" s="216" t="s">
        <v>459</v>
      </c>
      <c r="L2" s="216" t="s">
        <v>460</v>
      </c>
      <c r="M2" s="216" t="s">
        <v>454</v>
      </c>
      <c r="N2" s="215" t="s">
        <v>556</v>
      </c>
      <c r="O2" s="215" t="s">
        <v>555</v>
      </c>
    </row>
    <row r="3" spans="1:15" ht="37.5" customHeight="1" x14ac:dyDescent="0.25">
      <c r="A3" s="376" t="s">
        <v>464</v>
      </c>
      <c r="B3" s="316" t="s">
        <v>487</v>
      </c>
      <c r="C3" s="367" t="s">
        <v>551</v>
      </c>
      <c r="D3" s="185" t="s">
        <v>544</v>
      </c>
      <c r="E3" s="92">
        <v>250</v>
      </c>
      <c r="F3" s="92">
        <v>235</v>
      </c>
      <c r="G3" s="92">
        <v>517</v>
      </c>
      <c r="H3" s="92">
        <v>6</v>
      </c>
      <c r="I3" s="92">
        <v>517</v>
      </c>
      <c r="J3" s="92">
        <v>516</v>
      </c>
      <c r="K3" s="92">
        <v>200</v>
      </c>
      <c r="L3" s="92">
        <v>2000</v>
      </c>
      <c r="M3" s="365">
        <v>1000</v>
      </c>
      <c r="N3" s="276">
        <f>+F3+H3</f>
        <v>241</v>
      </c>
      <c r="O3" s="381">
        <f>+N3/M3</f>
        <v>0.24099999999999999</v>
      </c>
    </row>
    <row r="4" spans="1:15" ht="37.5" customHeight="1" x14ac:dyDescent="0.25">
      <c r="A4" s="376"/>
      <c r="B4" s="317"/>
      <c r="C4" s="368"/>
      <c r="D4" s="185" t="s">
        <v>545</v>
      </c>
      <c r="E4" s="182">
        <v>2281</v>
      </c>
      <c r="F4" s="182">
        <v>2093</v>
      </c>
      <c r="G4" s="182">
        <v>602</v>
      </c>
      <c r="H4" s="182">
        <v>6</v>
      </c>
      <c r="I4" s="182">
        <f>1724+1049</f>
        <v>2773</v>
      </c>
      <c r="J4" s="182">
        <f>1711+1049</f>
        <v>2760</v>
      </c>
      <c r="K4" s="182">
        <f>2116+1149</f>
        <v>3265</v>
      </c>
      <c r="L4" s="181">
        <f>+F4+G4+I4+J4+K4</f>
        <v>11493</v>
      </c>
      <c r="M4" s="366"/>
      <c r="N4" s="280"/>
      <c r="O4" s="382"/>
    </row>
    <row r="5" spans="1:15" ht="37.5" customHeight="1" x14ac:dyDescent="0.25">
      <c r="A5" s="376"/>
      <c r="B5" s="317"/>
      <c r="C5" s="367" t="s">
        <v>543</v>
      </c>
      <c r="D5" s="185" t="s">
        <v>544</v>
      </c>
      <c r="E5" s="221">
        <v>37</v>
      </c>
      <c r="F5" s="221">
        <v>37</v>
      </c>
      <c r="G5" s="221">
        <v>37</v>
      </c>
      <c r="H5" s="221">
        <v>37</v>
      </c>
      <c r="I5" s="221">
        <v>37</v>
      </c>
      <c r="J5" s="221">
        <v>37</v>
      </c>
      <c r="K5" s="221">
        <v>37</v>
      </c>
      <c r="L5" s="221">
        <v>37</v>
      </c>
      <c r="M5" s="371">
        <v>37</v>
      </c>
      <c r="N5" s="380">
        <v>37</v>
      </c>
      <c r="O5" s="381">
        <f>+N5/M5</f>
        <v>1</v>
      </c>
    </row>
    <row r="6" spans="1:15" ht="37.5" customHeight="1" x14ac:dyDescent="0.25">
      <c r="A6" s="376"/>
      <c r="B6" s="317"/>
      <c r="C6" s="368"/>
      <c r="D6" s="185" t="s">
        <v>545</v>
      </c>
      <c r="E6" s="182">
        <v>2650</v>
      </c>
      <c r="F6" s="182">
        <v>2650</v>
      </c>
      <c r="G6" s="182">
        <v>9219</v>
      </c>
      <c r="H6" s="182">
        <v>94</v>
      </c>
      <c r="I6" s="182">
        <v>6895</v>
      </c>
      <c r="J6" s="182">
        <v>6844</v>
      </c>
      <c r="K6" s="182">
        <v>8464</v>
      </c>
      <c r="L6" s="181">
        <f>+F6+G6+I6+J6+K6</f>
        <v>34072</v>
      </c>
      <c r="M6" s="371"/>
      <c r="N6" s="380"/>
      <c r="O6" s="382"/>
    </row>
    <row r="7" spans="1:15" ht="37.5" customHeight="1" x14ac:dyDescent="0.25">
      <c r="A7" s="376"/>
      <c r="B7" s="317"/>
      <c r="C7" s="367" t="s">
        <v>552</v>
      </c>
      <c r="D7" s="185" t="s">
        <v>544</v>
      </c>
      <c r="E7" s="221">
        <v>258</v>
      </c>
      <c r="F7" s="221">
        <v>258</v>
      </c>
      <c r="G7" s="221">
        <v>258</v>
      </c>
      <c r="H7" s="221">
        <v>0</v>
      </c>
      <c r="I7" s="221">
        <v>200</v>
      </c>
      <c r="J7" s="221">
        <v>200</v>
      </c>
      <c r="K7" s="221">
        <v>84</v>
      </c>
      <c r="L7" s="221">
        <f>+F7+G7+I7+J7+K7</f>
        <v>1000</v>
      </c>
      <c r="M7" s="365">
        <v>2000</v>
      </c>
      <c r="N7" s="276">
        <f>+F7+H7</f>
        <v>258</v>
      </c>
      <c r="O7" s="381">
        <f>+N7/M7</f>
        <v>0.129</v>
      </c>
    </row>
    <row r="8" spans="1:15" ht="37.5" customHeight="1" x14ac:dyDescent="0.25">
      <c r="A8" s="376"/>
      <c r="B8" s="317"/>
      <c r="C8" s="368"/>
      <c r="D8" s="185" t="s">
        <v>545</v>
      </c>
      <c r="E8" s="182">
        <v>1433</v>
      </c>
      <c r="F8" s="182">
        <v>1334</v>
      </c>
      <c r="G8" s="182">
        <v>2118</v>
      </c>
      <c r="H8" s="182">
        <v>0</v>
      </c>
      <c r="I8" s="182">
        <v>3049</v>
      </c>
      <c r="J8" s="182">
        <v>3149</v>
      </c>
      <c r="K8" s="182">
        <v>3249</v>
      </c>
      <c r="L8" s="181">
        <f>+F8+G8+I8+J8+K8</f>
        <v>12899</v>
      </c>
      <c r="M8" s="366"/>
      <c r="N8" s="280"/>
      <c r="O8" s="382"/>
    </row>
    <row r="9" spans="1:15" ht="37.5" customHeight="1" x14ac:dyDescent="0.25">
      <c r="A9" s="376"/>
      <c r="B9" s="317"/>
      <c r="C9" s="367" t="s">
        <v>534</v>
      </c>
      <c r="D9" s="185" t="s">
        <v>544</v>
      </c>
      <c r="E9" s="75">
        <v>0.125</v>
      </c>
      <c r="F9" s="75">
        <v>0.1143</v>
      </c>
      <c r="G9" s="220">
        <v>0.25</v>
      </c>
      <c r="H9" s="75">
        <v>6.6600000000000006E-2</v>
      </c>
      <c r="I9" s="220">
        <v>0.25</v>
      </c>
      <c r="J9" s="220">
        <v>0.25</v>
      </c>
      <c r="K9" s="75">
        <v>0.12670000000000001</v>
      </c>
      <c r="L9" s="183">
        <v>1</v>
      </c>
      <c r="M9" s="386">
        <v>1</v>
      </c>
      <c r="N9" s="385">
        <f>+F9+H9</f>
        <v>0.18090000000000001</v>
      </c>
      <c r="O9" s="381">
        <f>+N9/M9</f>
        <v>0.18090000000000001</v>
      </c>
    </row>
    <row r="10" spans="1:15" ht="37.5" customHeight="1" x14ac:dyDescent="0.25">
      <c r="A10" s="376"/>
      <c r="B10" s="318"/>
      <c r="C10" s="368"/>
      <c r="D10" s="185" t="s">
        <v>545</v>
      </c>
      <c r="E10" s="182">
        <v>398</v>
      </c>
      <c r="F10" s="182">
        <v>398</v>
      </c>
      <c r="G10" s="182">
        <v>838</v>
      </c>
      <c r="H10" s="182">
        <v>65</v>
      </c>
      <c r="I10" s="182">
        <v>416</v>
      </c>
      <c r="J10" s="182">
        <v>416</v>
      </c>
      <c r="K10" s="182">
        <v>416</v>
      </c>
      <c r="L10" s="181">
        <f>+F10+G10+I10+J10+K10</f>
        <v>2484</v>
      </c>
      <c r="M10" s="387"/>
      <c r="N10" s="380"/>
      <c r="O10" s="382"/>
    </row>
    <row r="11" spans="1:15" s="37" customFormat="1" ht="33" customHeight="1" x14ac:dyDescent="0.25">
      <c r="A11" s="86"/>
      <c r="B11" s="87"/>
      <c r="C11" s="88"/>
      <c r="D11" s="192" t="s">
        <v>546</v>
      </c>
      <c r="E11" s="181">
        <f t="shared" ref="E11:G11" si="0">+E4+E6+E8+E10</f>
        <v>6762</v>
      </c>
      <c r="F11" s="181">
        <f t="shared" si="0"/>
        <v>6475</v>
      </c>
      <c r="G11" s="181">
        <f t="shared" si="0"/>
        <v>12777</v>
      </c>
      <c r="H11" s="181">
        <f>+H4+H6+H8+H10</f>
        <v>165</v>
      </c>
      <c r="I11" s="181">
        <f>+I4+I6+I8+I10</f>
        <v>13133</v>
      </c>
      <c r="J11" s="181">
        <f>+J4+J6+J8+J10</f>
        <v>13169</v>
      </c>
      <c r="K11" s="181">
        <f>+K4+K6+K8+K10</f>
        <v>15394</v>
      </c>
      <c r="L11" s="181">
        <f>+L4+L6+L8+L10</f>
        <v>60948</v>
      </c>
      <c r="M11" s="33"/>
      <c r="N11" s="33"/>
      <c r="O11" s="33"/>
    </row>
    <row r="12" spans="1:15" s="37" customFormat="1" ht="37.5" customHeight="1" x14ac:dyDescent="0.25">
      <c r="A12" s="86"/>
      <c r="B12" s="87"/>
      <c r="C12" s="88"/>
      <c r="D12" s="186"/>
      <c r="E12" s="89"/>
      <c r="F12" s="89"/>
      <c r="G12" s="89"/>
      <c r="H12" s="89"/>
      <c r="I12" s="89"/>
      <c r="J12" s="89"/>
      <c r="K12" s="89"/>
      <c r="L12" s="89"/>
      <c r="M12" s="89"/>
    </row>
    <row r="13" spans="1:15" ht="37.5" customHeight="1" x14ac:dyDescent="0.25">
      <c r="A13" s="215" t="s">
        <v>463</v>
      </c>
      <c r="B13" s="215" t="s">
        <v>401</v>
      </c>
      <c r="C13" s="215" t="s">
        <v>435</v>
      </c>
      <c r="D13" s="215"/>
      <c r="E13" s="215" t="s">
        <v>455</v>
      </c>
      <c r="F13" s="216" t="s">
        <v>542</v>
      </c>
      <c r="G13" s="215" t="s">
        <v>456</v>
      </c>
      <c r="H13" s="216" t="s">
        <v>554</v>
      </c>
      <c r="I13" s="215" t="s">
        <v>457</v>
      </c>
      <c r="J13" s="215" t="s">
        <v>458</v>
      </c>
      <c r="K13" s="215" t="s">
        <v>459</v>
      </c>
      <c r="L13" s="215" t="s">
        <v>460</v>
      </c>
      <c r="M13" s="215" t="s">
        <v>454</v>
      </c>
      <c r="N13" s="215" t="s">
        <v>556</v>
      </c>
      <c r="O13" s="215" t="s">
        <v>555</v>
      </c>
    </row>
    <row r="14" spans="1:15" ht="37.5" customHeight="1" x14ac:dyDescent="0.25">
      <c r="A14" s="376" t="s">
        <v>466</v>
      </c>
      <c r="B14" s="377" t="s">
        <v>488</v>
      </c>
      <c r="C14" s="367" t="s">
        <v>422</v>
      </c>
      <c r="D14" s="185" t="s">
        <v>544</v>
      </c>
      <c r="E14" s="221">
        <v>241</v>
      </c>
      <c r="F14" s="221">
        <v>241</v>
      </c>
      <c r="G14" s="221">
        <v>240</v>
      </c>
      <c r="H14" s="221">
        <v>0</v>
      </c>
      <c r="I14" s="221">
        <v>160</v>
      </c>
      <c r="J14" s="221">
        <v>160</v>
      </c>
      <c r="K14" s="221">
        <v>79</v>
      </c>
      <c r="L14" s="221">
        <f>SUM(F14:K14)</f>
        <v>880</v>
      </c>
      <c r="M14" s="365">
        <v>880</v>
      </c>
      <c r="N14" s="276">
        <f>+F14+H14</f>
        <v>241</v>
      </c>
      <c r="O14" s="381">
        <f>+N14/M14</f>
        <v>0.27386363636363636</v>
      </c>
    </row>
    <row r="15" spans="1:15" ht="37.5" customHeight="1" x14ac:dyDescent="0.25">
      <c r="A15" s="376"/>
      <c r="B15" s="377"/>
      <c r="C15" s="368"/>
      <c r="D15" s="185" t="s">
        <v>545</v>
      </c>
      <c r="E15" s="182">
        <v>1117</v>
      </c>
      <c r="F15" s="182">
        <v>1117</v>
      </c>
      <c r="G15" s="182">
        <v>2664</v>
      </c>
      <c r="H15" s="182">
        <v>0</v>
      </c>
      <c r="I15" s="182">
        <v>3579</v>
      </c>
      <c r="J15" s="182">
        <v>3579</v>
      </c>
      <c r="K15" s="182">
        <v>1193</v>
      </c>
      <c r="L15" s="182">
        <f>+F15+G15+I15+J15+K15</f>
        <v>12132</v>
      </c>
      <c r="M15" s="366"/>
      <c r="N15" s="280"/>
      <c r="O15" s="382"/>
    </row>
    <row r="16" spans="1:15" ht="37.5" customHeight="1" x14ac:dyDescent="0.25">
      <c r="A16" s="376"/>
      <c r="B16" s="377"/>
      <c r="C16" s="367" t="s">
        <v>423</v>
      </c>
      <c r="D16" s="185" t="s">
        <v>544</v>
      </c>
      <c r="E16" s="221">
        <v>70</v>
      </c>
      <c r="F16" s="221">
        <v>71</v>
      </c>
      <c r="G16" s="221">
        <v>70</v>
      </c>
      <c r="H16" s="221">
        <v>1</v>
      </c>
      <c r="I16" s="221">
        <v>70</v>
      </c>
      <c r="J16" s="221">
        <v>70</v>
      </c>
      <c r="K16" s="221">
        <v>39</v>
      </c>
      <c r="L16" s="221">
        <v>320</v>
      </c>
      <c r="M16" s="365">
        <v>320</v>
      </c>
      <c r="N16" s="276">
        <f>+F16+H16</f>
        <v>72</v>
      </c>
      <c r="O16" s="381">
        <f>+N16/M16</f>
        <v>0.22500000000000001</v>
      </c>
    </row>
    <row r="17" spans="1:15" ht="37.5" customHeight="1" x14ac:dyDescent="0.25">
      <c r="A17" s="376"/>
      <c r="B17" s="377"/>
      <c r="C17" s="368"/>
      <c r="D17" s="185" t="s">
        <v>545</v>
      </c>
      <c r="E17" s="182">
        <v>300</v>
      </c>
      <c r="F17" s="182">
        <v>300</v>
      </c>
      <c r="G17" s="182">
        <v>677</v>
      </c>
      <c r="H17" s="182">
        <v>0</v>
      </c>
      <c r="I17" s="182">
        <v>442</v>
      </c>
      <c r="J17" s="182">
        <v>442</v>
      </c>
      <c r="K17" s="182">
        <v>253</v>
      </c>
      <c r="L17" s="182">
        <f>+F17+G17+I17+J17+K17</f>
        <v>2114</v>
      </c>
      <c r="M17" s="366"/>
      <c r="N17" s="280"/>
      <c r="O17" s="382"/>
    </row>
    <row r="18" spans="1:15" ht="15" x14ac:dyDescent="0.25">
      <c r="A18" s="86"/>
      <c r="B18" s="87"/>
      <c r="C18" s="188"/>
      <c r="D18" s="192" t="s">
        <v>546</v>
      </c>
      <c r="E18" s="181">
        <f t="shared" ref="E18:G18" si="1">+E15+E17</f>
        <v>1417</v>
      </c>
      <c r="F18" s="181">
        <f t="shared" si="1"/>
        <v>1417</v>
      </c>
      <c r="G18" s="181">
        <f t="shared" si="1"/>
        <v>3341</v>
      </c>
      <c r="H18" s="181">
        <v>0</v>
      </c>
      <c r="I18" s="181">
        <f>+I15+I17</f>
        <v>4021</v>
      </c>
      <c r="J18" s="181">
        <f>+J15+J17</f>
        <v>4021</v>
      </c>
      <c r="K18" s="181">
        <f>+K15+K17</f>
        <v>1446</v>
      </c>
      <c r="L18" s="181">
        <f>+L15+L17</f>
        <v>14246</v>
      </c>
      <c r="M18" s="33"/>
      <c r="N18" s="33"/>
      <c r="O18" s="33"/>
    </row>
    <row r="19" spans="1:15" ht="37.5" customHeight="1" x14ac:dyDescent="0.25">
      <c r="A19" s="86"/>
      <c r="B19" s="87"/>
      <c r="C19" s="188"/>
      <c r="D19" s="196"/>
      <c r="E19" s="189"/>
      <c r="F19" s="189"/>
      <c r="G19" s="189"/>
      <c r="H19" s="189"/>
      <c r="I19" s="189"/>
      <c r="J19" s="189"/>
      <c r="K19" s="189"/>
      <c r="L19" s="189"/>
      <c r="M19" s="189"/>
    </row>
    <row r="20" spans="1:15" ht="37.5" customHeight="1" x14ac:dyDescent="0.25">
      <c r="A20" s="232" t="s">
        <v>548</v>
      </c>
      <c r="B20" s="232"/>
      <c r="C20" s="232"/>
      <c r="D20" s="232"/>
      <c r="E20" s="232"/>
      <c r="F20" s="232"/>
      <c r="G20" s="232"/>
      <c r="H20" s="232"/>
      <c r="I20" s="232"/>
      <c r="J20" s="232"/>
      <c r="K20" s="232"/>
      <c r="L20" s="232"/>
      <c r="M20" s="232"/>
      <c r="N20" s="177"/>
      <c r="O20" s="173"/>
    </row>
    <row r="21" spans="1:15" ht="37.5" customHeight="1" x14ac:dyDescent="0.25">
      <c r="A21" s="215" t="s">
        <v>463</v>
      </c>
      <c r="B21" s="215" t="s">
        <v>401</v>
      </c>
      <c r="C21" s="215" t="s">
        <v>435</v>
      </c>
      <c r="D21" s="215"/>
      <c r="E21" s="215" t="s">
        <v>455</v>
      </c>
      <c r="F21" s="216" t="s">
        <v>542</v>
      </c>
      <c r="G21" s="215" t="s">
        <v>456</v>
      </c>
      <c r="H21" s="216" t="s">
        <v>554</v>
      </c>
      <c r="I21" s="215" t="s">
        <v>457</v>
      </c>
      <c r="J21" s="215" t="s">
        <v>458</v>
      </c>
      <c r="K21" s="215" t="s">
        <v>459</v>
      </c>
      <c r="L21" s="215" t="s">
        <v>460</v>
      </c>
      <c r="M21" s="215" t="s">
        <v>454</v>
      </c>
      <c r="N21" s="215" t="s">
        <v>556</v>
      </c>
      <c r="O21" s="215" t="s">
        <v>555</v>
      </c>
    </row>
    <row r="22" spans="1:15" ht="37.5" customHeight="1" x14ac:dyDescent="0.25">
      <c r="A22" s="363" t="s">
        <v>424</v>
      </c>
      <c r="B22" s="316" t="s">
        <v>489</v>
      </c>
      <c r="C22" s="218" t="s">
        <v>424</v>
      </c>
      <c r="D22" s="185" t="s">
        <v>544</v>
      </c>
      <c r="E22" s="221">
        <v>605</v>
      </c>
      <c r="F22" s="221">
        <v>605</v>
      </c>
      <c r="G22" s="221">
        <v>750</v>
      </c>
      <c r="H22" s="221">
        <v>134</v>
      </c>
      <c r="I22" s="221">
        <v>350</v>
      </c>
      <c r="J22" s="221">
        <v>350</v>
      </c>
      <c r="K22" s="221">
        <v>95</v>
      </c>
      <c r="L22" s="221">
        <v>2150</v>
      </c>
      <c r="M22" s="371">
        <v>2150</v>
      </c>
      <c r="N22" s="276">
        <f>+F22+H22</f>
        <v>739</v>
      </c>
      <c r="O22" s="381">
        <f>+N22/M22</f>
        <v>0.34372093023255812</v>
      </c>
    </row>
    <row r="23" spans="1:15" ht="37.5" customHeight="1" x14ac:dyDescent="0.25">
      <c r="A23" s="364"/>
      <c r="B23" s="317"/>
      <c r="C23" s="219"/>
      <c r="D23" s="185" t="s">
        <v>545</v>
      </c>
      <c r="E23" s="182">
        <v>289</v>
      </c>
      <c r="F23" s="182">
        <v>286</v>
      </c>
      <c r="G23" s="182">
        <v>2169</v>
      </c>
      <c r="H23" s="182">
        <v>0</v>
      </c>
      <c r="I23" s="182">
        <v>2018</v>
      </c>
      <c r="J23" s="182">
        <v>1973</v>
      </c>
      <c r="K23" s="182">
        <v>579</v>
      </c>
      <c r="L23" s="182">
        <f>+F23+G23+I23+J23+K23</f>
        <v>7025</v>
      </c>
      <c r="M23" s="371"/>
      <c r="N23" s="280"/>
      <c r="O23" s="382"/>
    </row>
    <row r="24" spans="1:15" ht="37.5" customHeight="1" x14ac:dyDescent="0.25">
      <c r="A24" s="363" t="s">
        <v>425</v>
      </c>
      <c r="B24" s="317"/>
      <c r="C24" s="218" t="s">
        <v>425</v>
      </c>
      <c r="D24" s="185" t="s">
        <v>544</v>
      </c>
      <c r="E24" s="221">
        <v>100</v>
      </c>
      <c r="F24" s="221">
        <v>98</v>
      </c>
      <c r="G24" s="221">
        <v>300</v>
      </c>
      <c r="H24" s="221">
        <v>41</v>
      </c>
      <c r="I24" s="221">
        <v>250</v>
      </c>
      <c r="J24" s="221">
        <v>300</v>
      </c>
      <c r="K24" s="221">
        <v>50</v>
      </c>
      <c r="L24" s="221">
        <v>1000</v>
      </c>
      <c r="M24" s="371">
        <v>1000</v>
      </c>
      <c r="N24" s="276">
        <f>+F24+H24</f>
        <v>139</v>
      </c>
      <c r="O24" s="381">
        <f>+N24/M24</f>
        <v>0.13900000000000001</v>
      </c>
    </row>
    <row r="25" spans="1:15" ht="37.5" customHeight="1" x14ac:dyDescent="0.25">
      <c r="A25" s="364"/>
      <c r="B25" s="318"/>
      <c r="C25" s="219"/>
      <c r="D25" s="185" t="s">
        <v>545</v>
      </c>
      <c r="E25" s="182">
        <v>241</v>
      </c>
      <c r="F25" s="182">
        <v>238</v>
      </c>
      <c r="G25" s="182">
        <v>1255</v>
      </c>
      <c r="H25" s="182">
        <v>0</v>
      </c>
      <c r="I25" s="182">
        <v>1163</v>
      </c>
      <c r="J25" s="182">
        <v>1251</v>
      </c>
      <c r="K25" s="182">
        <v>474</v>
      </c>
      <c r="L25" s="182">
        <f>+F25+G25+I25+J25+K25</f>
        <v>4381</v>
      </c>
      <c r="M25" s="371"/>
      <c r="N25" s="280"/>
      <c r="O25" s="382"/>
    </row>
    <row r="26" spans="1:15" ht="37.5" customHeight="1" x14ac:dyDescent="0.25">
      <c r="A26" s="193"/>
      <c r="B26" s="193"/>
      <c r="C26" s="188"/>
      <c r="D26" s="192" t="s">
        <v>546</v>
      </c>
      <c r="E26" s="181">
        <f>+E23+E25</f>
        <v>530</v>
      </c>
      <c r="F26" s="181">
        <f t="shared" ref="F26:G26" si="2">+F23+F25</f>
        <v>524</v>
      </c>
      <c r="G26" s="181">
        <f t="shared" si="2"/>
        <v>3424</v>
      </c>
      <c r="H26" s="181">
        <f>+H23+H25</f>
        <v>0</v>
      </c>
      <c r="I26" s="181">
        <f>+I23+I25</f>
        <v>3181</v>
      </c>
      <c r="J26" s="181">
        <f>+J23+J25</f>
        <v>3224</v>
      </c>
      <c r="K26" s="181">
        <f>+K23+K25</f>
        <v>1053</v>
      </c>
      <c r="L26" s="181">
        <f>+L23+L25</f>
        <v>11406</v>
      </c>
      <c r="M26" s="33"/>
      <c r="N26" s="33"/>
      <c r="O26" s="33"/>
    </row>
    <row r="27" spans="1:15" ht="37.5" customHeight="1" x14ac:dyDescent="0.25">
      <c r="A27" s="193"/>
      <c r="B27" s="193"/>
      <c r="C27" s="188"/>
      <c r="D27" s="192"/>
      <c r="E27" s="182"/>
      <c r="F27" s="198"/>
      <c r="G27" s="182"/>
      <c r="H27" s="182"/>
      <c r="I27" s="182"/>
      <c r="J27" s="182"/>
      <c r="K27" s="182"/>
      <c r="L27" s="182"/>
      <c r="M27" s="182"/>
    </row>
    <row r="28" spans="1:15" ht="37.5" customHeight="1" x14ac:dyDescent="0.25">
      <c r="A28" s="215" t="s">
        <v>463</v>
      </c>
      <c r="B28" s="215" t="s">
        <v>401</v>
      </c>
      <c r="C28" s="215" t="s">
        <v>435</v>
      </c>
      <c r="D28" s="215"/>
      <c r="E28" s="215" t="s">
        <v>455</v>
      </c>
      <c r="F28" s="216" t="s">
        <v>542</v>
      </c>
      <c r="G28" s="215" t="s">
        <v>456</v>
      </c>
      <c r="H28" s="216" t="s">
        <v>554</v>
      </c>
      <c r="I28" s="215" t="s">
        <v>457</v>
      </c>
      <c r="J28" s="215" t="s">
        <v>458</v>
      </c>
      <c r="K28" s="215" t="s">
        <v>459</v>
      </c>
      <c r="L28" s="215" t="s">
        <v>460</v>
      </c>
      <c r="M28" s="215" t="s">
        <v>454</v>
      </c>
      <c r="N28" s="215" t="s">
        <v>556</v>
      </c>
      <c r="O28" s="215" t="s">
        <v>555</v>
      </c>
    </row>
    <row r="29" spans="1:15" ht="30" customHeight="1" x14ac:dyDescent="0.25">
      <c r="A29" s="295" t="s">
        <v>465</v>
      </c>
      <c r="B29" s="316" t="s">
        <v>490</v>
      </c>
      <c r="C29" s="367" t="s">
        <v>426</v>
      </c>
      <c r="D29" s="185" t="s">
        <v>544</v>
      </c>
      <c r="E29" s="221">
        <v>19</v>
      </c>
      <c r="F29" s="221">
        <v>19</v>
      </c>
      <c r="G29" s="221">
        <v>19</v>
      </c>
      <c r="H29" s="221">
        <v>19</v>
      </c>
      <c r="I29" s="221">
        <v>19</v>
      </c>
      <c r="J29" s="221">
        <v>19</v>
      </c>
      <c r="K29" s="221">
        <v>19</v>
      </c>
      <c r="L29" s="221">
        <v>19</v>
      </c>
      <c r="M29" s="365">
        <v>19</v>
      </c>
      <c r="N29" s="380">
        <v>19</v>
      </c>
      <c r="O29" s="381">
        <f>+N29/M29</f>
        <v>1</v>
      </c>
    </row>
    <row r="30" spans="1:15" ht="37.5" customHeight="1" x14ac:dyDescent="0.25">
      <c r="A30" s="297"/>
      <c r="B30" s="317"/>
      <c r="C30" s="368"/>
      <c r="D30" s="185" t="s">
        <v>545</v>
      </c>
      <c r="E30" s="182">
        <v>10626</v>
      </c>
      <c r="F30" s="182">
        <v>10336</v>
      </c>
      <c r="G30" s="182">
        <v>12423</v>
      </c>
      <c r="H30" s="182">
        <v>285</v>
      </c>
      <c r="I30" s="182">
        <v>10367</v>
      </c>
      <c r="J30" s="182">
        <v>9788</v>
      </c>
      <c r="K30" s="182">
        <v>8607</v>
      </c>
      <c r="L30" s="182">
        <f>+F30+G30+I30+J30+K30</f>
        <v>51521</v>
      </c>
      <c r="M30" s="366"/>
      <c r="N30" s="380"/>
      <c r="O30" s="382"/>
    </row>
    <row r="31" spans="1:15" ht="37.5" customHeight="1" x14ac:dyDescent="0.25">
      <c r="A31" s="297"/>
      <c r="B31" s="317"/>
      <c r="C31" s="372" t="s">
        <v>427</v>
      </c>
      <c r="D31" s="185" t="s">
        <v>544</v>
      </c>
      <c r="E31" s="184">
        <v>2</v>
      </c>
      <c r="F31" s="184">
        <v>2</v>
      </c>
      <c r="G31" s="184">
        <v>3</v>
      </c>
      <c r="H31" s="184">
        <v>0</v>
      </c>
      <c r="I31" s="184">
        <v>3</v>
      </c>
      <c r="J31" s="184">
        <v>3</v>
      </c>
      <c r="K31" s="184">
        <v>2</v>
      </c>
      <c r="L31" s="184">
        <v>13</v>
      </c>
      <c r="M31" s="374">
        <v>13</v>
      </c>
      <c r="N31" s="279">
        <v>0</v>
      </c>
      <c r="O31" s="267"/>
    </row>
    <row r="32" spans="1:15" ht="37.5" customHeight="1" x14ac:dyDescent="0.25">
      <c r="A32" s="296"/>
      <c r="B32" s="318"/>
      <c r="C32" s="373"/>
      <c r="D32" s="185" t="s">
        <v>545</v>
      </c>
      <c r="E32" s="182">
        <v>525</v>
      </c>
      <c r="F32" s="182">
        <v>522</v>
      </c>
      <c r="G32" s="182">
        <v>1829</v>
      </c>
      <c r="H32" s="182">
        <v>0</v>
      </c>
      <c r="I32" s="182">
        <v>2592</v>
      </c>
      <c r="J32" s="182">
        <v>2447</v>
      </c>
      <c r="K32" s="182">
        <v>2152</v>
      </c>
      <c r="L32" s="182">
        <f>+F32+G32+I32+J32+K32</f>
        <v>9542</v>
      </c>
      <c r="M32" s="375"/>
      <c r="N32" s="280"/>
      <c r="O32" s="268"/>
    </row>
    <row r="33" spans="1:15" ht="37.5" customHeight="1" x14ac:dyDescent="0.25">
      <c r="A33" s="86"/>
      <c r="B33" s="87"/>
      <c r="C33" s="88"/>
      <c r="D33" s="192" t="s">
        <v>546</v>
      </c>
      <c r="E33" s="197">
        <f>+E30+E32</f>
        <v>11151</v>
      </c>
      <c r="F33" s="197">
        <f t="shared" ref="F33:G33" si="3">+F30+F32</f>
        <v>10858</v>
      </c>
      <c r="G33" s="197">
        <f t="shared" si="3"/>
        <v>14252</v>
      </c>
      <c r="H33" s="197">
        <f>+H30+H32</f>
        <v>285</v>
      </c>
      <c r="I33" s="197">
        <f>+I30+I32</f>
        <v>12959</v>
      </c>
      <c r="J33" s="197">
        <f>+J30+J32</f>
        <v>12235</v>
      </c>
      <c r="K33" s="197">
        <f>+K30+K32</f>
        <v>10759</v>
      </c>
      <c r="L33" s="197">
        <f>+L30+L32</f>
        <v>61063</v>
      </c>
      <c r="M33" s="33"/>
      <c r="N33" s="33"/>
      <c r="O33" s="33"/>
    </row>
    <row r="34" spans="1:15" ht="37.5" customHeight="1" x14ac:dyDescent="0.25">
      <c r="A34" s="86"/>
      <c r="B34" s="87"/>
      <c r="C34" s="88"/>
      <c r="D34" s="196"/>
      <c r="E34" s="194"/>
      <c r="F34" s="194"/>
      <c r="G34" s="194"/>
      <c r="H34" s="194"/>
      <c r="I34" s="194"/>
      <c r="J34" s="194"/>
      <c r="K34" s="194"/>
      <c r="L34" s="194"/>
      <c r="M34" s="194"/>
    </row>
    <row r="35" spans="1:15" ht="37.5" customHeight="1" x14ac:dyDescent="0.25">
      <c r="A35" s="362" t="s">
        <v>548</v>
      </c>
      <c r="B35" s="362"/>
      <c r="C35" s="362"/>
      <c r="D35" s="362"/>
      <c r="E35" s="362"/>
      <c r="F35" s="362"/>
      <c r="G35" s="362"/>
      <c r="H35" s="362"/>
      <c r="I35" s="362"/>
      <c r="J35" s="362"/>
      <c r="K35" s="362"/>
      <c r="L35" s="362"/>
      <c r="M35" s="362"/>
    </row>
    <row r="36" spans="1:15" ht="36" customHeight="1" x14ac:dyDescent="0.25">
      <c r="A36" s="215" t="s">
        <v>463</v>
      </c>
      <c r="B36" s="215" t="s">
        <v>401</v>
      </c>
      <c r="C36" s="215" t="s">
        <v>435</v>
      </c>
      <c r="D36" s="215"/>
      <c r="E36" s="215" t="s">
        <v>455</v>
      </c>
      <c r="F36" s="215" t="s">
        <v>542</v>
      </c>
      <c r="G36" s="215" t="s">
        <v>456</v>
      </c>
      <c r="H36" s="216" t="s">
        <v>554</v>
      </c>
      <c r="I36" s="216"/>
      <c r="J36" s="216"/>
      <c r="K36" s="216"/>
      <c r="L36" s="216"/>
      <c r="M36" s="215" t="s">
        <v>454</v>
      </c>
      <c r="N36" s="215" t="s">
        <v>556</v>
      </c>
      <c r="O36" s="215" t="s">
        <v>555</v>
      </c>
    </row>
    <row r="37" spans="1:15" ht="37.5" customHeight="1" x14ac:dyDescent="0.25">
      <c r="A37" s="376" t="s">
        <v>467</v>
      </c>
      <c r="B37" s="378" t="s">
        <v>491</v>
      </c>
      <c r="C37" s="369" t="s">
        <v>547</v>
      </c>
      <c r="D37" s="185" t="s">
        <v>544</v>
      </c>
      <c r="E37" s="220">
        <v>0.1</v>
      </c>
      <c r="F37" s="220">
        <v>0.1</v>
      </c>
      <c r="G37" s="220">
        <v>0.25</v>
      </c>
      <c r="H37" s="75">
        <v>1.4E-2</v>
      </c>
      <c r="I37" s="75"/>
      <c r="J37" s="75"/>
      <c r="K37" s="75"/>
      <c r="L37" s="75"/>
      <c r="M37" s="370">
        <v>1</v>
      </c>
      <c r="N37" s="383">
        <f>+F37+H37</f>
        <v>0.114</v>
      </c>
      <c r="O37" s="381">
        <f>+N37/M37</f>
        <v>0.114</v>
      </c>
    </row>
    <row r="38" spans="1:15" ht="37.5" customHeight="1" x14ac:dyDescent="0.25">
      <c r="A38" s="376"/>
      <c r="B38" s="378"/>
      <c r="C38" s="369"/>
      <c r="D38" s="185" t="s">
        <v>545</v>
      </c>
      <c r="E38" s="182">
        <v>2373</v>
      </c>
      <c r="F38" s="182">
        <v>2243</v>
      </c>
      <c r="G38" s="182">
        <f>3086+10</f>
        <v>3096</v>
      </c>
      <c r="H38" s="182">
        <v>573</v>
      </c>
      <c r="I38" s="182"/>
      <c r="J38" s="182"/>
      <c r="K38" s="182"/>
      <c r="L38" s="182"/>
      <c r="M38" s="370"/>
      <c r="N38" s="384"/>
      <c r="O38" s="382"/>
    </row>
    <row r="39" spans="1:15" ht="37.5" customHeight="1" x14ac:dyDescent="0.25">
      <c r="A39" s="376"/>
      <c r="B39" s="378"/>
      <c r="C39" s="369" t="s">
        <v>434</v>
      </c>
      <c r="D39" s="185" t="s">
        <v>544</v>
      </c>
      <c r="E39" s="221" t="s">
        <v>461</v>
      </c>
      <c r="F39" s="221"/>
      <c r="G39" s="221">
        <v>1</v>
      </c>
      <c r="H39" s="221">
        <v>0</v>
      </c>
      <c r="I39" s="221"/>
      <c r="J39" s="221"/>
      <c r="K39" s="221"/>
      <c r="L39" s="221"/>
      <c r="M39" s="371">
        <v>3</v>
      </c>
      <c r="N39" s="332"/>
      <c r="O39" s="332"/>
    </row>
    <row r="40" spans="1:15" ht="37.5" customHeight="1" x14ac:dyDescent="0.25">
      <c r="A40" s="376"/>
      <c r="B40" s="378"/>
      <c r="C40" s="369"/>
      <c r="D40" s="185" t="s">
        <v>545</v>
      </c>
      <c r="E40" s="221" t="s">
        <v>461</v>
      </c>
      <c r="F40" s="182"/>
      <c r="G40" s="182">
        <v>11</v>
      </c>
      <c r="H40" s="182">
        <v>0</v>
      </c>
      <c r="I40" s="182"/>
      <c r="J40" s="182"/>
      <c r="K40" s="182"/>
      <c r="L40" s="182"/>
      <c r="M40" s="371"/>
      <c r="N40" s="332"/>
      <c r="O40" s="332"/>
    </row>
    <row r="41" spans="1:15" ht="37.5" customHeight="1" x14ac:dyDescent="0.25">
      <c r="D41" s="192" t="s">
        <v>546</v>
      </c>
      <c r="E41" s="203">
        <f>+E38</f>
        <v>2373</v>
      </c>
      <c r="F41" s="203">
        <f t="shared" ref="F41:G41" si="4">+F38+F40</f>
        <v>2243</v>
      </c>
      <c r="G41" s="203">
        <f t="shared" si="4"/>
        <v>3107</v>
      </c>
      <c r="H41" s="203">
        <f>+H38+H40</f>
        <v>573</v>
      </c>
      <c r="I41" s="203"/>
      <c r="J41" s="203"/>
      <c r="K41" s="203"/>
      <c r="L41" s="203"/>
      <c r="M41" s="33"/>
      <c r="N41" s="33"/>
      <c r="O41" s="33"/>
    </row>
    <row r="42" spans="1:15" ht="37.5" customHeight="1" x14ac:dyDescent="0.25">
      <c r="D42" s="196"/>
      <c r="E42" s="204"/>
      <c r="F42" s="204"/>
      <c r="G42" s="204"/>
      <c r="H42" s="204"/>
      <c r="I42" s="204"/>
      <c r="J42" s="204"/>
      <c r="K42" s="204"/>
      <c r="L42" s="204"/>
      <c r="M42" s="204"/>
    </row>
    <row r="43" spans="1:15" ht="64.5" customHeight="1" x14ac:dyDescent="0.25">
      <c r="C43" s="231" t="s">
        <v>549</v>
      </c>
      <c r="D43" s="230"/>
      <c r="E43" s="217">
        <v>2016</v>
      </c>
      <c r="F43" s="217" t="s">
        <v>550</v>
      </c>
      <c r="G43" s="217">
        <v>2017</v>
      </c>
      <c r="H43" s="216" t="s">
        <v>554</v>
      </c>
      <c r="I43" s="233"/>
      <c r="J43" s="233"/>
      <c r="K43" s="233"/>
      <c r="L43" s="233"/>
    </row>
    <row r="44" spans="1:15" ht="59.25" customHeight="1" x14ac:dyDescent="0.25">
      <c r="C44" s="230"/>
      <c r="D44" s="230"/>
      <c r="E44" s="214">
        <f>+E11+E18+E26+E33+E41</f>
        <v>22233</v>
      </c>
      <c r="F44" s="214">
        <f>+F11+F18+F26+F33+F41</f>
        <v>21517</v>
      </c>
      <c r="G44" s="214">
        <f>+G11+G18+G26+G33+G41</f>
        <v>36901</v>
      </c>
      <c r="H44" s="214">
        <f>+H11+H18+H26+H33+H41</f>
        <v>1023</v>
      </c>
      <c r="I44" s="234"/>
      <c r="J44" s="234"/>
      <c r="K44" s="234"/>
      <c r="L44" s="234"/>
    </row>
    <row r="45" spans="1:15" ht="37.5" customHeight="1" x14ac:dyDescent="0.25">
      <c r="G45" s="195"/>
      <c r="H45" s="195"/>
      <c r="I45" s="195"/>
      <c r="J45" s="195"/>
      <c r="K45" s="195"/>
      <c r="L45" s="195"/>
      <c r="M45" s="195"/>
    </row>
  </sheetData>
  <mergeCells count="59">
    <mergeCell ref="A3:A10"/>
    <mergeCell ref="B3:B10"/>
    <mergeCell ref="C3:C4"/>
    <mergeCell ref="M3:M4"/>
    <mergeCell ref="C5:C6"/>
    <mergeCell ref="M5:M6"/>
    <mergeCell ref="C7:C8"/>
    <mergeCell ref="M7:M8"/>
    <mergeCell ref="C9:C10"/>
    <mergeCell ref="A14:A17"/>
    <mergeCell ref="B14:B17"/>
    <mergeCell ref="C14:C15"/>
    <mergeCell ref="M14:M15"/>
    <mergeCell ref="C16:C17"/>
    <mergeCell ref="M16:M17"/>
    <mergeCell ref="C29:C30"/>
    <mergeCell ref="M29:M30"/>
    <mergeCell ref="C31:C32"/>
    <mergeCell ref="M31:M32"/>
    <mergeCell ref="M9:M10"/>
    <mergeCell ref="A22:A23"/>
    <mergeCell ref="B22:B25"/>
    <mergeCell ref="A24:A25"/>
    <mergeCell ref="A29:A32"/>
    <mergeCell ref="B29:B32"/>
    <mergeCell ref="A35:M35"/>
    <mergeCell ref="A37:A40"/>
    <mergeCell ref="B37:B40"/>
    <mergeCell ref="C37:C38"/>
    <mergeCell ref="M37:M38"/>
    <mergeCell ref="C39:C40"/>
    <mergeCell ref="M39:M40"/>
    <mergeCell ref="N24:N25"/>
    <mergeCell ref="O24:O25"/>
    <mergeCell ref="N3:N4"/>
    <mergeCell ref="N5:N6"/>
    <mergeCell ref="N7:N8"/>
    <mergeCell ref="N9:N10"/>
    <mergeCell ref="O3:O4"/>
    <mergeCell ref="O5:O6"/>
    <mergeCell ref="O7:O8"/>
    <mergeCell ref="O9:O10"/>
    <mergeCell ref="N14:N15"/>
    <mergeCell ref="N39:N40"/>
    <mergeCell ref="O39:O40"/>
    <mergeCell ref="A1:O1"/>
    <mergeCell ref="N29:N30"/>
    <mergeCell ref="O29:O30"/>
    <mergeCell ref="N31:N32"/>
    <mergeCell ref="O31:O32"/>
    <mergeCell ref="N37:N38"/>
    <mergeCell ref="O37:O38"/>
    <mergeCell ref="N16:N17"/>
    <mergeCell ref="O14:O15"/>
    <mergeCell ref="O16:O17"/>
    <mergeCell ref="M22:M23"/>
    <mergeCell ref="M24:M25"/>
    <mergeCell ref="N22:N23"/>
    <mergeCell ref="O22:O23"/>
  </mergeCells>
  <pageMargins left="0.70866141732283472" right="0.70866141732283472" top="0.74803149606299213" bottom="0.74803149606299213" header="0.31496062992125984" footer="0.31496062992125984"/>
  <pageSetup paperSize="9" scale="7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5"/>
  <sheetViews>
    <sheetView topLeftCell="B1" zoomScaleNormal="100" workbookViewId="0">
      <selection activeCell="C3" sqref="C3:C4"/>
    </sheetView>
  </sheetViews>
  <sheetFormatPr baseColWidth="10" defaultRowHeight="37.5" customHeight="1" x14ac:dyDescent="0.25"/>
  <cols>
    <col min="1" max="1" width="20.28515625" customWidth="1"/>
    <col min="2" max="2" width="15.5703125" customWidth="1"/>
    <col min="3" max="3" width="30.140625" customWidth="1"/>
    <col min="4" max="4" width="14.85546875" style="187" customWidth="1"/>
    <col min="5" max="5" width="15.5703125" customWidth="1"/>
    <col min="6" max="7" width="11.7109375" customWidth="1"/>
    <col min="8" max="12" width="14.140625" customWidth="1"/>
    <col min="13" max="13" width="13.42578125" customWidth="1"/>
    <col min="14" max="14" width="19.5703125" customWidth="1"/>
    <col min="15" max="15" width="12.85546875" customWidth="1"/>
  </cols>
  <sheetData>
    <row r="1" spans="1:15" ht="37.5" customHeight="1" x14ac:dyDescent="0.25">
      <c r="A1" s="379" t="s">
        <v>548</v>
      </c>
      <c r="B1" s="379"/>
      <c r="C1" s="379"/>
      <c r="D1" s="379"/>
      <c r="E1" s="379"/>
      <c r="F1" s="379"/>
      <c r="G1" s="379"/>
      <c r="H1" s="379"/>
      <c r="I1" s="379"/>
      <c r="J1" s="379"/>
      <c r="K1" s="379"/>
      <c r="L1" s="379"/>
      <c r="M1" s="379"/>
      <c r="N1" s="379"/>
      <c r="O1" s="379"/>
    </row>
    <row r="2" spans="1:15" ht="57.75" customHeight="1" x14ac:dyDescent="0.25">
      <c r="A2" s="222" t="s">
        <v>463</v>
      </c>
      <c r="B2" s="222" t="s">
        <v>401</v>
      </c>
      <c r="C2" s="190" t="s">
        <v>435</v>
      </c>
      <c r="D2" s="223"/>
      <c r="E2" s="223" t="s">
        <v>455</v>
      </c>
      <c r="F2" s="223" t="s">
        <v>558</v>
      </c>
      <c r="G2" s="223" t="s">
        <v>456</v>
      </c>
      <c r="H2" s="223" t="s">
        <v>557</v>
      </c>
      <c r="I2" s="223" t="s">
        <v>457</v>
      </c>
      <c r="J2" s="223" t="s">
        <v>458</v>
      </c>
      <c r="K2" s="223" t="s">
        <v>459</v>
      </c>
      <c r="L2" s="223" t="s">
        <v>460</v>
      </c>
      <c r="M2" s="223" t="s">
        <v>454</v>
      </c>
      <c r="N2" s="222" t="s">
        <v>556</v>
      </c>
      <c r="O2" s="222" t="s">
        <v>555</v>
      </c>
    </row>
    <row r="3" spans="1:15" ht="37.5" customHeight="1" x14ac:dyDescent="0.25">
      <c r="A3" s="376" t="s">
        <v>464</v>
      </c>
      <c r="B3" s="316" t="s">
        <v>487</v>
      </c>
      <c r="C3" s="388" t="s">
        <v>568</v>
      </c>
      <c r="D3" s="185" t="s">
        <v>544</v>
      </c>
      <c r="E3" s="92">
        <v>250</v>
      </c>
      <c r="F3" s="92">
        <v>235</v>
      </c>
      <c r="G3" s="92">
        <v>517</v>
      </c>
      <c r="H3" s="92">
        <v>6</v>
      </c>
      <c r="I3" s="92">
        <v>517</v>
      </c>
      <c r="J3" s="92">
        <v>516</v>
      </c>
      <c r="K3" s="92">
        <v>200</v>
      </c>
      <c r="L3" s="92">
        <v>2000</v>
      </c>
      <c r="M3" s="365">
        <v>1000</v>
      </c>
      <c r="N3" s="276">
        <f>+F3+H3</f>
        <v>241</v>
      </c>
      <c r="O3" s="381">
        <f>+N3/M3</f>
        <v>0.24099999999999999</v>
      </c>
    </row>
    <row r="4" spans="1:15" ht="54" customHeight="1" x14ac:dyDescent="0.25">
      <c r="A4" s="376"/>
      <c r="B4" s="317"/>
      <c r="C4" s="389"/>
      <c r="D4" s="185" t="s">
        <v>545</v>
      </c>
      <c r="E4" s="182">
        <v>2281</v>
      </c>
      <c r="F4" s="182">
        <v>2093</v>
      </c>
      <c r="G4" s="182">
        <v>602</v>
      </c>
      <c r="H4" s="182">
        <v>34</v>
      </c>
      <c r="I4" s="182">
        <f>1724+1049</f>
        <v>2773</v>
      </c>
      <c r="J4" s="182">
        <f>1711+1049</f>
        <v>2760</v>
      </c>
      <c r="K4" s="182">
        <f>2116+1149</f>
        <v>3265</v>
      </c>
      <c r="L4" s="181">
        <f>+F4+G4+I4+J4+K4</f>
        <v>11493</v>
      </c>
      <c r="M4" s="366"/>
      <c r="N4" s="280"/>
      <c r="O4" s="382"/>
    </row>
    <row r="5" spans="1:15" ht="37.5" customHeight="1" x14ac:dyDescent="0.25">
      <c r="A5" s="376"/>
      <c r="B5" s="317"/>
      <c r="C5" s="388" t="s">
        <v>543</v>
      </c>
      <c r="D5" s="185" t="s">
        <v>544</v>
      </c>
      <c r="E5" s="228">
        <v>37</v>
      </c>
      <c r="F5" s="228">
        <v>37</v>
      </c>
      <c r="G5" s="228">
        <v>37</v>
      </c>
      <c r="H5" s="228">
        <v>37</v>
      </c>
      <c r="I5" s="228">
        <v>37</v>
      </c>
      <c r="J5" s="228">
        <v>37</v>
      </c>
      <c r="K5" s="228">
        <v>37</v>
      </c>
      <c r="L5" s="228">
        <v>37</v>
      </c>
      <c r="M5" s="371">
        <v>37</v>
      </c>
      <c r="N5" s="380">
        <v>37</v>
      </c>
      <c r="O5" s="381">
        <f>+N5/M5</f>
        <v>1</v>
      </c>
    </row>
    <row r="6" spans="1:15" ht="37.5" customHeight="1" x14ac:dyDescent="0.25">
      <c r="A6" s="376"/>
      <c r="B6" s="317"/>
      <c r="C6" s="389"/>
      <c r="D6" s="185" t="s">
        <v>545</v>
      </c>
      <c r="E6" s="182">
        <v>2650</v>
      </c>
      <c r="F6" s="182">
        <v>2650</v>
      </c>
      <c r="G6" s="182">
        <v>9219</v>
      </c>
      <c r="H6" s="182">
        <v>520</v>
      </c>
      <c r="I6" s="182">
        <v>6895</v>
      </c>
      <c r="J6" s="182">
        <v>6844</v>
      </c>
      <c r="K6" s="182">
        <v>8464</v>
      </c>
      <c r="L6" s="181">
        <f>+F6+G6+I6+J6+K6</f>
        <v>34072</v>
      </c>
      <c r="M6" s="371"/>
      <c r="N6" s="380"/>
      <c r="O6" s="382"/>
    </row>
    <row r="7" spans="1:15" ht="37.5" customHeight="1" x14ac:dyDescent="0.25">
      <c r="A7" s="376"/>
      <c r="B7" s="317"/>
      <c r="C7" s="388" t="s">
        <v>567</v>
      </c>
      <c r="D7" s="185" t="s">
        <v>544</v>
      </c>
      <c r="E7" s="228">
        <v>258</v>
      </c>
      <c r="F7" s="228">
        <v>258</v>
      </c>
      <c r="G7" s="228">
        <v>258</v>
      </c>
      <c r="H7" s="228">
        <v>0</v>
      </c>
      <c r="I7" s="228">
        <v>200</v>
      </c>
      <c r="J7" s="228">
        <v>200</v>
      </c>
      <c r="K7" s="228">
        <v>84</v>
      </c>
      <c r="L7" s="228">
        <f>+F7+G7+I7+J7+K7</f>
        <v>1000</v>
      </c>
      <c r="M7" s="365">
        <v>2000</v>
      </c>
      <c r="N7" s="276">
        <f>+F7+H7</f>
        <v>258</v>
      </c>
      <c r="O7" s="381">
        <f>+N7/M7</f>
        <v>0.129</v>
      </c>
    </row>
    <row r="8" spans="1:15" ht="37.5" customHeight="1" x14ac:dyDescent="0.25">
      <c r="A8" s="376"/>
      <c r="B8" s="317"/>
      <c r="C8" s="389"/>
      <c r="D8" s="185" t="s">
        <v>545</v>
      </c>
      <c r="E8" s="182">
        <v>1433</v>
      </c>
      <c r="F8" s="182">
        <v>1334</v>
      </c>
      <c r="G8" s="182">
        <v>2118</v>
      </c>
      <c r="H8" s="182">
        <v>0</v>
      </c>
      <c r="I8" s="182">
        <v>3049</v>
      </c>
      <c r="J8" s="182">
        <v>3149</v>
      </c>
      <c r="K8" s="182">
        <v>3249</v>
      </c>
      <c r="L8" s="181">
        <f>+F8+G8+I8+J8+K8</f>
        <v>12899</v>
      </c>
      <c r="M8" s="366"/>
      <c r="N8" s="280"/>
      <c r="O8" s="382"/>
    </row>
    <row r="9" spans="1:15" ht="37.5" customHeight="1" x14ac:dyDescent="0.25">
      <c r="A9" s="376"/>
      <c r="B9" s="317"/>
      <c r="C9" s="388" t="s">
        <v>534</v>
      </c>
      <c r="D9" s="185" t="s">
        <v>544</v>
      </c>
      <c r="E9" s="75">
        <v>0.125</v>
      </c>
      <c r="F9" s="75">
        <v>0.1143</v>
      </c>
      <c r="G9" s="227">
        <v>0.25</v>
      </c>
      <c r="H9" s="75">
        <v>6.6600000000000006E-2</v>
      </c>
      <c r="I9" s="227">
        <v>0.25</v>
      </c>
      <c r="J9" s="227">
        <v>0.25</v>
      </c>
      <c r="K9" s="75">
        <v>0.12670000000000001</v>
      </c>
      <c r="L9" s="183">
        <v>1</v>
      </c>
      <c r="M9" s="386">
        <v>1</v>
      </c>
      <c r="N9" s="385">
        <f>+F9+H9</f>
        <v>0.18090000000000001</v>
      </c>
      <c r="O9" s="381">
        <f>+N9/M9</f>
        <v>0.18090000000000001</v>
      </c>
    </row>
    <row r="10" spans="1:15" ht="37.5" customHeight="1" x14ac:dyDescent="0.25">
      <c r="A10" s="376"/>
      <c r="B10" s="318"/>
      <c r="C10" s="389"/>
      <c r="D10" s="185" t="s">
        <v>545</v>
      </c>
      <c r="E10" s="182">
        <v>398</v>
      </c>
      <c r="F10" s="182">
        <v>398</v>
      </c>
      <c r="G10" s="182">
        <v>838</v>
      </c>
      <c r="H10" s="182">
        <v>207</v>
      </c>
      <c r="I10" s="182">
        <v>416</v>
      </c>
      <c r="J10" s="182">
        <v>416</v>
      </c>
      <c r="K10" s="182">
        <v>416</v>
      </c>
      <c r="L10" s="181">
        <f>+F10+G10+I10+J10+K10</f>
        <v>2484</v>
      </c>
      <c r="M10" s="387"/>
      <c r="N10" s="380"/>
      <c r="O10" s="382"/>
    </row>
    <row r="11" spans="1:15" s="37" customFormat="1" ht="33" customHeight="1" x14ac:dyDescent="0.25">
      <c r="A11" s="86"/>
      <c r="B11" s="87"/>
      <c r="C11" s="88"/>
      <c r="D11" s="192" t="s">
        <v>546</v>
      </c>
      <c r="E11" s="181">
        <f t="shared" ref="E11:G11" si="0">+E4+E6+E8+E10</f>
        <v>6762</v>
      </c>
      <c r="F11" s="181">
        <f t="shared" si="0"/>
        <v>6475</v>
      </c>
      <c r="G11" s="181">
        <f t="shared" si="0"/>
        <v>12777</v>
      </c>
      <c r="H11" s="181">
        <f>+H4+H6+H8+H10</f>
        <v>761</v>
      </c>
      <c r="I11" s="181">
        <f>+I4+I6+I8+I10</f>
        <v>13133</v>
      </c>
      <c r="J11" s="181">
        <f>+J4+J6+J8+J10</f>
        <v>13169</v>
      </c>
      <c r="K11" s="181">
        <f>+K4+K6+K8+K10</f>
        <v>15394</v>
      </c>
      <c r="L11" s="181">
        <f>+L4+L6+L8+L10</f>
        <v>60948</v>
      </c>
      <c r="M11" s="33"/>
      <c r="N11" s="33"/>
      <c r="O11" s="33"/>
    </row>
    <row r="12" spans="1:15" s="37" customFormat="1" ht="37.5" customHeight="1" x14ac:dyDescent="0.25">
      <c r="A12" s="86"/>
      <c r="B12" s="87"/>
      <c r="C12" s="88"/>
      <c r="D12" s="186"/>
      <c r="E12" s="89"/>
      <c r="F12" s="89"/>
      <c r="G12" s="89"/>
      <c r="H12" s="89"/>
      <c r="I12" s="89"/>
      <c r="J12" s="89"/>
      <c r="K12" s="89"/>
      <c r="L12" s="89"/>
      <c r="M12" s="89"/>
    </row>
    <row r="13" spans="1:15" ht="62.25" customHeight="1" x14ac:dyDescent="0.25">
      <c r="A13" s="222" t="s">
        <v>463</v>
      </c>
      <c r="B13" s="222" t="s">
        <v>401</v>
      </c>
      <c r="C13" s="222" t="s">
        <v>435</v>
      </c>
      <c r="D13" s="222"/>
      <c r="E13" s="222" t="s">
        <v>455</v>
      </c>
      <c r="F13" s="223" t="s">
        <v>558</v>
      </c>
      <c r="G13" s="222" t="s">
        <v>456</v>
      </c>
      <c r="H13" s="223" t="s">
        <v>557</v>
      </c>
      <c r="I13" s="222" t="s">
        <v>457</v>
      </c>
      <c r="J13" s="222" t="s">
        <v>458</v>
      </c>
      <c r="K13" s="222" t="s">
        <v>459</v>
      </c>
      <c r="L13" s="222" t="s">
        <v>460</v>
      </c>
      <c r="M13" s="222" t="s">
        <v>454</v>
      </c>
      <c r="N13" s="222" t="s">
        <v>556</v>
      </c>
      <c r="O13" s="222" t="s">
        <v>555</v>
      </c>
    </row>
    <row r="14" spans="1:15" ht="37.5" customHeight="1" x14ac:dyDescent="0.25">
      <c r="A14" s="376" t="s">
        <v>466</v>
      </c>
      <c r="B14" s="377" t="s">
        <v>488</v>
      </c>
      <c r="C14" s="388" t="s">
        <v>422</v>
      </c>
      <c r="D14" s="185" t="s">
        <v>544</v>
      </c>
      <c r="E14" s="228">
        <v>241</v>
      </c>
      <c r="F14" s="228">
        <v>241</v>
      </c>
      <c r="G14" s="228">
        <v>240</v>
      </c>
      <c r="H14" s="228">
        <v>0</v>
      </c>
      <c r="I14" s="228">
        <v>160</v>
      </c>
      <c r="J14" s="228">
        <v>160</v>
      </c>
      <c r="K14" s="228">
        <v>79</v>
      </c>
      <c r="L14" s="228">
        <f>SUM(F14:K14)</f>
        <v>880</v>
      </c>
      <c r="M14" s="365">
        <v>880</v>
      </c>
      <c r="N14" s="276">
        <f>+F14+H14</f>
        <v>241</v>
      </c>
      <c r="O14" s="381">
        <f>+N14/M14</f>
        <v>0.27386363636363636</v>
      </c>
    </row>
    <row r="15" spans="1:15" ht="37.5" customHeight="1" x14ac:dyDescent="0.25">
      <c r="A15" s="376"/>
      <c r="B15" s="377"/>
      <c r="C15" s="389"/>
      <c r="D15" s="185" t="s">
        <v>545</v>
      </c>
      <c r="E15" s="182">
        <v>1117</v>
      </c>
      <c r="F15" s="182">
        <v>1117</v>
      </c>
      <c r="G15" s="182">
        <v>2664</v>
      </c>
      <c r="H15" s="182">
        <v>32</v>
      </c>
      <c r="I15" s="182">
        <v>3579</v>
      </c>
      <c r="J15" s="182">
        <v>3579</v>
      </c>
      <c r="K15" s="182">
        <v>1193</v>
      </c>
      <c r="L15" s="182">
        <f>+F15+G15+I15+J15+K15</f>
        <v>12132</v>
      </c>
      <c r="M15" s="366"/>
      <c r="N15" s="280"/>
      <c r="O15" s="382"/>
    </row>
    <row r="16" spans="1:15" ht="37.5" customHeight="1" x14ac:dyDescent="0.25">
      <c r="A16" s="376"/>
      <c r="B16" s="377"/>
      <c r="C16" s="388" t="s">
        <v>423</v>
      </c>
      <c r="D16" s="185" t="s">
        <v>544</v>
      </c>
      <c r="E16" s="228">
        <v>70</v>
      </c>
      <c r="F16" s="228">
        <v>71</v>
      </c>
      <c r="G16" s="228">
        <v>70</v>
      </c>
      <c r="H16" s="228">
        <v>1</v>
      </c>
      <c r="I16" s="228">
        <v>70</v>
      </c>
      <c r="J16" s="228">
        <v>70</v>
      </c>
      <c r="K16" s="228">
        <v>39</v>
      </c>
      <c r="L16" s="228">
        <v>320</v>
      </c>
      <c r="M16" s="365">
        <v>320</v>
      </c>
      <c r="N16" s="276">
        <f>+F16+H16</f>
        <v>72</v>
      </c>
      <c r="O16" s="381">
        <f>+N16/M16</f>
        <v>0.22500000000000001</v>
      </c>
    </row>
    <row r="17" spans="1:15" ht="37.5" customHeight="1" x14ac:dyDescent="0.25">
      <c r="A17" s="376"/>
      <c r="B17" s="377"/>
      <c r="C17" s="389"/>
      <c r="D17" s="185" t="s">
        <v>545</v>
      </c>
      <c r="E17" s="182">
        <v>300</v>
      </c>
      <c r="F17" s="182">
        <v>300</v>
      </c>
      <c r="G17" s="182">
        <v>677</v>
      </c>
      <c r="H17" s="182">
        <v>31</v>
      </c>
      <c r="I17" s="182">
        <v>442</v>
      </c>
      <c r="J17" s="182">
        <v>442</v>
      </c>
      <c r="K17" s="182">
        <v>253</v>
      </c>
      <c r="L17" s="182">
        <f>+F17+G17+I17+J17+K17</f>
        <v>2114</v>
      </c>
      <c r="M17" s="366"/>
      <c r="N17" s="280"/>
      <c r="O17" s="382"/>
    </row>
    <row r="18" spans="1:15" ht="15" x14ac:dyDescent="0.25">
      <c r="A18" s="86"/>
      <c r="B18" s="87"/>
      <c r="C18" s="188"/>
      <c r="D18" s="192" t="s">
        <v>546</v>
      </c>
      <c r="E18" s="181">
        <f t="shared" ref="E18:H18" si="1">+E15+E17</f>
        <v>1417</v>
      </c>
      <c r="F18" s="181">
        <f t="shared" si="1"/>
        <v>1417</v>
      </c>
      <c r="G18" s="181">
        <f t="shared" si="1"/>
        <v>3341</v>
      </c>
      <c r="H18" s="181">
        <f t="shared" si="1"/>
        <v>63</v>
      </c>
      <c r="I18" s="181">
        <f>+I15+I17</f>
        <v>4021</v>
      </c>
      <c r="J18" s="181">
        <f>+J15+J17</f>
        <v>4021</v>
      </c>
      <c r="K18" s="181">
        <f>+K15+K17</f>
        <v>1446</v>
      </c>
      <c r="L18" s="181">
        <f>+L15+L17</f>
        <v>14246</v>
      </c>
      <c r="M18" s="33"/>
      <c r="N18" s="33"/>
      <c r="O18" s="33"/>
    </row>
    <row r="19" spans="1:15" ht="37.5" customHeight="1" x14ac:dyDescent="0.25">
      <c r="A19" s="86"/>
      <c r="B19" s="87"/>
      <c r="C19" s="188"/>
      <c r="D19" s="196"/>
      <c r="E19" s="189"/>
      <c r="F19" s="189"/>
      <c r="G19" s="189"/>
      <c r="H19" s="189"/>
      <c r="I19" s="189"/>
      <c r="J19" s="189"/>
      <c r="K19" s="189"/>
      <c r="L19" s="189"/>
      <c r="M19" s="189"/>
    </row>
    <row r="20" spans="1:15" ht="37.5" customHeight="1" x14ac:dyDescent="0.25">
      <c r="A20" s="232" t="s">
        <v>548</v>
      </c>
      <c r="B20" s="232"/>
      <c r="C20" s="232"/>
      <c r="D20" s="232"/>
      <c r="E20" s="232"/>
      <c r="F20" s="232"/>
      <c r="G20" s="232"/>
      <c r="H20" s="232"/>
      <c r="I20" s="232"/>
      <c r="J20" s="232"/>
      <c r="K20" s="232"/>
      <c r="L20" s="232"/>
      <c r="M20" s="232"/>
      <c r="N20" s="177"/>
      <c r="O20" s="173"/>
    </row>
    <row r="21" spans="1:15" ht="51.75" customHeight="1" x14ac:dyDescent="0.25">
      <c r="A21" s="222" t="s">
        <v>463</v>
      </c>
      <c r="B21" s="222" t="s">
        <v>401</v>
      </c>
      <c r="C21" s="222" t="s">
        <v>435</v>
      </c>
      <c r="D21" s="222"/>
      <c r="E21" s="222" t="s">
        <v>455</v>
      </c>
      <c r="F21" s="223" t="s">
        <v>558</v>
      </c>
      <c r="G21" s="222" t="s">
        <v>456</v>
      </c>
      <c r="H21" s="223" t="s">
        <v>557</v>
      </c>
      <c r="I21" s="222" t="s">
        <v>457</v>
      </c>
      <c r="J21" s="222" t="s">
        <v>458</v>
      </c>
      <c r="K21" s="222" t="s">
        <v>459</v>
      </c>
      <c r="L21" s="222" t="s">
        <v>460</v>
      </c>
      <c r="M21" s="222" t="s">
        <v>454</v>
      </c>
      <c r="N21" s="222" t="s">
        <v>556</v>
      </c>
      <c r="O21" s="222" t="s">
        <v>555</v>
      </c>
    </row>
    <row r="22" spans="1:15" ht="37.5" customHeight="1" x14ac:dyDescent="0.25">
      <c r="A22" s="363" t="s">
        <v>424</v>
      </c>
      <c r="B22" s="316" t="s">
        <v>489</v>
      </c>
      <c r="C22" s="236" t="s">
        <v>424</v>
      </c>
      <c r="D22" s="185" t="s">
        <v>544</v>
      </c>
      <c r="E22" s="228">
        <v>605</v>
      </c>
      <c r="F22" s="228">
        <v>605</v>
      </c>
      <c r="G22" s="228">
        <v>750</v>
      </c>
      <c r="H22" s="228">
        <v>134</v>
      </c>
      <c r="I22" s="228">
        <v>350</v>
      </c>
      <c r="J22" s="228">
        <v>350</v>
      </c>
      <c r="K22" s="228">
        <v>95</v>
      </c>
      <c r="L22" s="228">
        <v>2150</v>
      </c>
      <c r="M22" s="371">
        <v>2150</v>
      </c>
      <c r="N22" s="276">
        <f>+F22+H22</f>
        <v>739</v>
      </c>
      <c r="O22" s="381">
        <f>+N22/M22</f>
        <v>0.34372093023255812</v>
      </c>
    </row>
    <row r="23" spans="1:15" ht="37.5" customHeight="1" x14ac:dyDescent="0.25">
      <c r="A23" s="364"/>
      <c r="B23" s="317"/>
      <c r="C23" s="237"/>
      <c r="D23" s="185" t="s">
        <v>545</v>
      </c>
      <c r="E23" s="182">
        <v>289</v>
      </c>
      <c r="F23" s="182">
        <v>286</v>
      </c>
      <c r="G23" s="182">
        <v>2169</v>
      </c>
      <c r="H23" s="182">
        <v>48</v>
      </c>
      <c r="I23" s="182">
        <v>2018</v>
      </c>
      <c r="J23" s="182">
        <v>1973</v>
      </c>
      <c r="K23" s="182">
        <v>579</v>
      </c>
      <c r="L23" s="182">
        <f>+F23+G23+I23+J23+K23</f>
        <v>7025</v>
      </c>
      <c r="M23" s="371"/>
      <c r="N23" s="280"/>
      <c r="O23" s="382"/>
    </row>
    <row r="24" spans="1:15" ht="37.5" customHeight="1" x14ac:dyDescent="0.25">
      <c r="A24" s="363" t="s">
        <v>425</v>
      </c>
      <c r="B24" s="317"/>
      <c r="C24" s="236" t="s">
        <v>425</v>
      </c>
      <c r="D24" s="185" t="s">
        <v>544</v>
      </c>
      <c r="E24" s="228">
        <v>100</v>
      </c>
      <c r="F24" s="228">
        <v>98</v>
      </c>
      <c r="G24" s="228">
        <v>300</v>
      </c>
      <c r="H24" s="228">
        <v>41</v>
      </c>
      <c r="I24" s="228">
        <v>250</v>
      </c>
      <c r="J24" s="228">
        <v>300</v>
      </c>
      <c r="K24" s="228">
        <v>50</v>
      </c>
      <c r="L24" s="228">
        <v>1000</v>
      </c>
      <c r="M24" s="371">
        <v>1000</v>
      </c>
      <c r="N24" s="276">
        <f>+F24+H24</f>
        <v>139</v>
      </c>
      <c r="O24" s="381">
        <f>+N24/M24</f>
        <v>0.13900000000000001</v>
      </c>
    </row>
    <row r="25" spans="1:15" ht="37.5" customHeight="1" x14ac:dyDescent="0.25">
      <c r="A25" s="364"/>
      <c r="B25" s="318"/>
      <c r="C25" s="237"/>
      <c r="D25" s="185" t="s">
        <v>545</v>
      </c>
      <c r="E25" s="182">
        <v>241</v>
      </c>
      <c r="F25" s="182">
        <v>238</v>
      </c>
      <c r="G25" s="182">
        <v>1255</v>
      </c>
      <c r="H25" s="182">
        <v>28</v>
      </c>
      <c r="I25" s="182">
        <v>1163</v>
      </c>
      <c r="J25" s="182">
        <v>1251</v>
      </c>
      <c r="K25" s="182">
        <v>474</v>
      </c>
      <c r="L25" s="182">
        <f>+F25+G25+I25+J25+K25</f>
        <v>4381</v>
      </c>
      <c r="M25" s="371"/>
      <c r="N25" s="280"/>
      <c r="O25" s="382"/>
    </row>
    <row r="26" spans="1:15" ht="37.5" customHeight="1" x14ac:dyDescent="0.25">
      <c r="A26" s="193"/>
      <c r="B26" s="193"/>
      <c r="C26" s="188"/>
      <c r="D26" s="192" t="s">
        <v>546</v>
      </c>
      <c r="E26" s="181">
        <f>+E23+E25</f>
        <v>530</v>
      </c>
      <c r="F26" s="181">
        <f t="shared" ref="F26:G26" si="2">+F23+F25</f>
        <v>524</v>
      </c>
      <c r="G26" s="181">
        <f t="shared" si="2"/>
        <v>3424</v>
      </c>
      <c r="H26" s="181">
        <f>+H23+H25</f>
        <v>76</v>
      </c>
      <c r="I26" s="181">
        <f>+I23+I25</f>
        <v>3181</v>
      </c>
      <c r="J26" s="181">
        <f>+J23+J25</f>
        <v>3224</v>
      </c>
      <c r="K26" s="181">
        <f>+K23+K25</f>
        <v>1053</v>
      </c>
      <c r="L26" s="181">
        <f>+L23+L25</f>
        <v>11406</v>
      </c>
      <c r="M26" s="33"/>
      <c r="N26" s="33"/>
      <c r="O26" s="33"/>
    </row>
    <row r="27" spans="1:15" ht="37.5" customHeight="1" x14ac:dyDescent="0.25">
      <c r="A27" s="193"/>
      <c r="B27" s="193"/>
      <c r="C27" s="188"/>
      <c r="D27" s="192"/>
      <c r="E27" s="182"/>
      <c r="F27" s="198"/>
      <c r="G27" s="182"/>
      <c r="H27" s="182"/>
      <c r="I27" s="182"/>
      <c r="J27" s="182"/>
      <c r="K27" s="182"/>
      <c r="L27" s="182"/>
      <c r="M27" s="182"/>
    </row>
    <row r="28" spans="1:15" ht="62.25" customHeight="1" x14ac:dyDescent="0.25">
      <c r="A28" s="222" t="s">
        <v>463</v>
      </c>
      <c r="B28" s="222" t="s">
        <v>401</v>
      </c>
      <c r="C28" s="222" t="s">
        <v>435</v>
      </c>
      <c r="D28" s="222"/>
      <c r="E28" s="222" t="s">
        <v>455</v>
      </c>
      <c r="F28" s="223" t="s">
        <v>558</v>
      </c>
      <c r="G28" s="222" t="s">
        <v>456</v>
      </c>
      <c r="H28" s="223" t="s">
        <v>557</v>
      </c>
      <c r="I28" s="222" t="s">
        <v>457</v>
      </c>
      <c r="J28" s="222" t="s">
        <v>458</v>
      </c>
      <c r="K28" s="222" t="s">
        <v>459</v>
      </c>
      <c r="L28" s="222" t="s">
        <v>460</v>
      </c>
      <c r="M28" s="222" t="s">
        <v>454</v>
      </c>
      <c r="N28" s="222" t="s">
        <v>556</v>
      </c>
      <c r="O28" s="222" t="s">
        <v>555</v>
      </c>
    </row>
    <row r="29" spans="1:15" ht="30" customHeight="1" x14ac:dyDescent="0.25">
      <c r="A29" s="295" t="s">
        <v>465</v>
      </c>
      <c r="B29" s="316" t="s">
        <v>490</v>
      </c>
      <c r="C29" s="388" t="s">
        <v>426</v>
      </c>
      <c r="D29" s="185" t="s">
        <v>544</v>
      </c>
      <c r="E29" s="228">
        <v>19</v>
      </c>
      <c r="F29" s="228">
        <v>19</v>
      </c>
      <c r="G29" s="228">
        <v>19</v>
      </c>
      <c r="H29" s="228">
        <v>19</v>
      </c>
      <c r="I29" s="228">
        <v>19</v>
      </c>
      <c r="J29" s="228">
        <v>19</v>
      </c>
      <c r="K29" s="228">
        <v>19</v>
      </c>
      <c r="L29" s="228">
        <v>19</v>
      </c>
      <c r="M29" s="365">
        <v>19</v>
      </c>
      <c r="N29" s="380">
        <v>19</v>
      </c>
      <c r="O29" s="381">
        <f>+N29/M29</f>
        <v>1</v>
      </c>
    </row>
    <row r="30" spans="1:15" ht="37.5" customHeight="1" x14ac:dyDescent="0.25">
      <c r="A30" s="297"/>
      <c r="B30" s="317"/>
      <c r="C30" s="389"/>
      <c r="D30" s="185" t="s">
        <v>545</v>
      </c>
      <c r="E30" s="182">
        <v>10626</v>
      </c>
      <c r="F30" s="182">
        <v>10336</v>
      </c>
      <c r="G30" s="182">
        <v>12423</v>
      </c>
      <c r="H30" s="182">
        <v>1445</v>
      </c>
      <c r="I30" s="182">
        <v>10367</v>
      </c>
      <c r="J30" s="182">
        <v>9788</v>
      </c>
      <c r="K30" s="182">
        <v>8607</v>
      </c>
      <c r="L30" s="182">
        <f>+F30+G30+I30+J30+K30</f>
        <v>51521</v>
      </c>
      <c r="M30" s="366"/>
      <c r="N30" s="380"/>
      <c r="O30" s="382"/>
    </row>
    <row r="31" spans="1:15" ht="37.5" customHeight="1" x14ac:dyDescent="0.25">
      <c r="A31" s="297"/>
      <c r="B31" s="317"/>
      <c r="C31" s="390" t="s">
        <v>427</v>
      </c>
      <c r="D31" s="185" t="s">
        <v>544</v>
      </c>
      <c r="E31" s="184">
        <v>2</v>
      </c>
      <c r="F31" s="184">
        <v>2</v>
      </c>
      <c r="G31" s="184">
        <v>3</v>
      </c>
      <c r="H31" s="184">
        <v>0</v>
      </c>
      <c r="I31" s="184">
        <v>3</v>
      </c>
      <c r="J31" s="184">
        <v>3</v>
      </c>
      <c r="K31" s="184">
        <v>2</v>
      </c>
      <c r="L31" s="184">
        <v>13</v>
      </c>
      <c r="M31" s="374">
        <v>13</v>
      </c>
      <c r="N31" s="279">
        <v>0</v>
      </c>
      <c r="O31" s="267"/>
    </row>
    <row r="32" spans="1:15" ht="37.5" customHeight="1" x14ac:dyDescent="0.25">
      <c r="A32" s="296"/>
      <c r="B32" s="318"/>
      <c r="C32" s="391"/>
      <c r="D32" s="185" t="s">
        <v>545</v>
      </c>
      <c r="E32" s="182">
        <v>525</v>
      </c>
      <c r="F32" s="182">
        <v>522</v>
      </c>
      <c r="G32" s="182">
        <v>1829</v>
      </c>
      <c r="H32" s="182">
        <v>40</v>
      </c>
      <c r="I32" s="182">
        <v>2592</v>
      </c>
      <c r="J32" s="182">
        <v>2447</v>
      </c>
      <c r="K32" s="182">
        <v>2152</v>
      </c>
      <c r="L32" s="182">
        <f>+F32+G32+I32+J32+K32</f>
        <v>9542</v>
      </c>
      <c r="M32" s="375"/>
      <c r="N32" s="280"/>
      <c r="O32" s="268"/>
    </row>
    <row r="33" spans="1:15" ht="37.5" customHeight="1" x14ac:dyDescent="0.25">
      <c r="A33" s="86"/>
      <c r="B33" s="87"/>
      <c r="C33" s="88"/>
      <c r="D33" s="192" t="s">
        <v>546</v>
      </c>
      <c r="E33" s="197">
        <f>+E30+E32</f>
        <v>11151</v>
      </c>
      <c r="F33" s="197">
        <f t="shared" ref="F33:G33" si="3">+F30+F32</f>
        <v>10858</v>
      </c>
      <c r="G33" s="197">
        <f t="shared" si="3"/>
        <v>14252</v>
      </c>
      <c r="H33" s="197">
        <f>+H30+H32</f>
        <v>1485</v>
      </c>
      <c r="I33" s="197">
        <f>+I30+I32</f>
        <v>12959</v>
      </c>
      <c r="J33" s="197">
        <f>+J30+J32</f>
        <v>12235</v>
      </c>
      <c r="K33" s="197">
        <f>+K30+K32</f>
        <v>10759</v>
      </c>
      <c r="L33" s="197">
        <f>+L30+L32</f>
        <v>61063</v>
      </c>
      <c r="M33" s="33"/>
      <c r="N33" s="33"/>
      <c r="O33" s="33"/>
    </row>
    <row r="34" spans="1:15" ht="37.5" customHeight="1" x14ac:dyDescent="0.25">
      <c r="A34" s="86"/>
      <c r="B34" s="87"/>
      <c r="C34" s="88"/>
      <c r="D34" s="196"/>
      <c r="E34" s="194"/>
      <c r="F34" s="194"/>
      <c r="G34" s="194"/>
      <c r="H34" s="194"/>
      <c r="I34" s="194"/>
      <c r="J34" s="194"/>
      <c r="K34" s="194"/>
      <c r="L34" s="194"/>
      <c r="M34" s="194"/>
    </row>
    <row r="35" spans="1:15" ht="37.5" customHeight="1" x14ac:dyDescent="0.25">
      <c r="A35" s="362" t="s">
        <v>548</v>
      </c>
      <c r="B35" s="362"/>
      <c r="C35" s="362"/>
      <c r="D35" s="362"/>
      <c r="E35" s="362"/>
      <c r="F35" s="362"/>
      <c r="G35" s="362"/>
      <c r="H35" s="362"/>
      <c r="I35" s="362"/>
      <c r="J35" s="362"/>
      <c r="K35" s="362"/>
      <c r="L35" s="362"/>
      <c r="M35" s="362"/>
    </row>
    <row r="36" spans="1:15" ht="58.5" customHeight="1" x14ac:dyDescent="0.25">
      <c r="A36" s="222" t="s">
        <v>463</v>
      </c>
      <c r="B36" s="222" t="s">
        <v>401</v>
      </c>
      <c r="C36" s="222" t="s">
        <v>435</v>
      </c>
      <c r="D36" s="222"/>
      <c r="E36" s="222" t="s">
        <v>455</v>
      </c>
      <c r="F36" s="223" t="s">
        <v>558</v>
      </c>
      <c r="G36" s="222" t="s">
        <v>456</v>
      </c>
      <c r="H36" s="223" t="s">
        <v>557</v>
      </c>
      <c r="I36" s="245" t="s">
        <v>457</v>
      </c>
      <c r="J36" s="245" t="s">
        <v>458</v>
      </c>
      <c r="K36" s="245" t="s">
        <v>459</v>
      </c>
      <c r="L36" s="245" t="s">
        <v>460</v>
      </c>
      <c r="M36" s="222" t="s">
        <v>454</v>
      </c>
      <c r="N36" s="222" t="s">
        <v>556</v>
      </c>
      <c r="O36" s="222" t="s">
        <v>555</v>
      </c>
    </row>
    <row r="37" spans="1:15" ht="37.5" customHeight="1" x14ac:dyDescent="0.25">
      <c r="A37" s="376" t="s">
        <v>467</v>
      </c>
      <c r="B37" s="378" t="s">
        <v>491</v>
      </c>
      <c r="C37" s="369" t="s">
        <v>547</v>
      </c>
      <c r="D37" s="185" t="s">
        <v>544</v>
      </c>
      <c r="E37" s="227">
        <v>0.1</v>
      </c>
      <c r="F37" s="227">
        <v>0.1</v>
      </c>
      <c r="G37" s="227">
        <v>0.25</v>
      </c>
      <c r="H37" s="75">
        <v>1.4E-2</v>
      </c>
      <c r="I37" s="183">
        <v>0.3</v>
      </c>
      <c r="J37" s="75">
        <v>0.25</v>
      </c>
      <c r="K37" s="75">
        <v>0.1</v>
      </c>
      <c r="L37" s="75">
        <f>+F37+G37+I37+J37+K37</f>
        <v>0.99999999999999989</v>
      </c>
      <c r="M37" s="370">
        <v>1</v>
      </c>
      <c r="N37" s="383">
        <f>+F37+H37</f>
        <v>0.114</v>
      </c>
      <c r="O37" s="381">
        <f>+N37/M37</f>
        <v>0.114</v>
      </c>
    </row>
    <row r="38" spans="1:15" ht="37.5" customHeight="1" x14ac:dyDescent="0.25">
      <c r="A38" s="376"/>
      <c r="B38" s="378"/>
      <c r="C38" s="369"/>
      <c r="D38" s="185" t="s">
        <v>545</v>
      </c>
      <c r="E38" s="182">
        <v>2373</v>
      </c>
      <c r="F38" s="182">
        <v>2243</v>
      </c>
      <c r="G38" s="182">
        <f>3086+10</f>
        <v>3096</v>
      </c>
      <c r="H38" s="182">
        <v>937</v>
      </c>
      <c r="I38" s="182">
        <v>3227</v>
      </c>
      <c r="J38" s="182">
        <v>3096</v>
      </c>
      <c r="K38" s="182">
        <v>3797</v>
      </c>
      <c r="L38" s="182">
        <f>+F38+G38+H38+I38+J38+K38</f>
        <v>16396</v>
      </c>
      <c r="M38" s="370"/>
      <c r="N38" s="384"/>
      <c r="O38" s="382"/>
    </row>
    <row r="39" spans="1:15" ht="37.5" customHeight="1" x14ac:dyDescent="0.25">
      <c r="A39" s="376"/>
      <c r="B39" s="378"/>
      <c r="C39" s="369" t="s">
        <v>434</v>
      </c>
      <c r="D39" s="185" t="s">
        <v>544</v>
      </c>
      <c r="E39" s="228" t="s">
        <v>461</v>
      </c>
      <c r="F39" s="228"/>
      <c r="G39" s="228">
        <v>1</v>
      </c>
      <c r="H39" s="228">
        <v>0</v>
      </c>
      <c r="I39" s="228">
        <v>1</v>
      </c>
      <c r="J39" s="228">
        <v>1</v>
      </c>
      <c r="K39" s="228">
        <v>0</v>
      </c>
      <c r="L39" s="249">
        <f>+F39+G39+I39+J39+K39</f>
        <v>3</v>
      </c>
      <c r="M39" s="371">
        <v>3</v>
      </c>
      <c r="N39" s="380">
        <v>0</v>
      </c>
      <c r="O39" s="332"/>
    </row>
    <row r="40" spans="1:15" ht="37.5" customHeight="1" x14ac:dyDescent="0.25">
      <c r="A40" s="376"/>
      <c r="B40" s="378"/>
      <c r="C40" s="369"/>
      <c r="D40" s="185" t="s">
        <v>545</v>
      </c>
      <c r="E40" s="228" t="s">
        <v>461</v>
      </c>
      <c r="F40" s="182"/>
      <c r="G40" s="182">
        <v>11</v>
      </c>
      <c r="H40" s="182">
        <v>0</v>
      </c>
      <c r="I40" s="182">
        <v>46</v>
      </c>
      <c r="J40" s="182">
        <v>46</v>
      </c>
      <c r="K40" s="182"/>
      <c r="L40" s="182">
        <f>+F40+G40+H40+I40+J40+K40</f>
        <v>103</v>
      </c>
      <c r="M40" s="371"/>
      <c r="N40" s="380"/>
      <c r="O40" s="332"/>
    </row>
    <row r="41" spans="1:15" ht="37.5" customHeight="1" x14ac:dyDescent="0.25">
      <c r="D41" s="192" t="s">
        <v>546</v>
      </c>
      <c r="E41" s="203">
        <f>+E38</f>
        <v>2373</v>
      </c>
      <c r="F41" s="203">
        <f t="shared" ref="F41:G41" si="4">+F38+F40</f>
        <v>2243</v>
      </c>
      <c r="G41" s="203">
        <f t="shared" si="4"/>
        <v>3107</v>
      </c>
      <c r="H41" s="203">
        <f>+H38+H40</f>
        <v>937</v>
      </c>
      <c r="I41" s="203">
        <f t="shared" ref="I41:J41" si="5">+I38+I40</f>
        <v>3273</v>
      </c>
      <c r="J41" s="203">
        <f t="shared" si="5"/>
        <v>3142</v>
      </c>
      <c r="K41" s="203">
        <f t="shared" ref="K41" si="6">+K38+K40</f>
        <v>3797</v>
      </c>
      <c r="L41" s="203">
        <f t="shared" ref="L41" si="7">+L38+L40</f>
        <v>16499</v>
      </c>
      <c r="M41" s="33"/>
      <c r="N41" s="33"/>
      <c r="O41" s="33"/>
    </row>
    <row r="42" spans="1:15" ht="37.5" customHeight="1" x14ac:dyDescent="0.25">
      <c r="D42" s="196"/>
      <c r="E42" s="204"/>
      <c r="F42" s="204"/>
      <c r="G42" s="204"/>
      <c r="H42" s="204"/>
      <c r="I42" s="204"/>
      <c r="J42" s="204"/>
      <c r="K42" s="204"/>
      <c r="L42" s="204"/>
      <c r="M42" s="204"/>
    </row>
    <row r="43" spans="1:15" ht="64.5" customHeight="1" x14ac:dyDescent="0.25">
      <c r="C43" s="231" t="s">
        <v>549</v>
      </c>
      <c r="D43" s="230"/>
      <c r="E43" s="224">
        <v>2016</v>
      </c>
      <c r="F43" s="224" t="s">
        <v>559</v>
      </c>
      <c r="G43" s="224">
        <v>2017</v>
      </c>
      <c r="H43" s="223" t="s">
        <v>557</v>
      </c>
      <c r="I43" s="233"/>
      <c r="J43" s="233"/>
      <c r="K43" s="233"/>
      <c r="L43" s="233"/>
      <c r="M43" s="235" t="s">
        <v>566</v>
      </c>
    </row>
    <row r="44" spans="1:15" ht="59.25" customHeight="1" x14ac:dyDescent="0.25">
      <c r="C44" s="230"/>
      <c r="D44" s="230"/>
      <c r="E44" s="214">
        <f>+E11+E18+E26+E33+E41</f>
        <v>22233</v>
      </c>
      <c r="F44" s="214">
        <f>+F11+F18+F26+F33+F41</f>
        <v>21517</v>
      </c>
      <c r="G44" s="214">
        <f>+G11+G18+G26+G33+G41</f>
        <v>36901</v>
      </c>
      <c r="H44" s="214">
        <f>+H11+H18+H26+H33+H41</f>
        <v>3322</v>
      </c>
      <c r="I44" s="234"/>
      <c r="J44" s="234"/>
      <c r="K44" s="234"/>
      <c r="L44" s="234"/>
      <c r="M44" s="252">
        <f>+H44/G44</f>
        <v>9.0024660578304105E-2</v>
      </c>
    </row>
    <row r="45" spans="1:15" ht="37.5" customHeight="1" x14ac:dyDescent="0.25">
      <c r="G45" s="195"/>
      <c r="H45" s="195"/>
      <c r="I45" s="195"/>
      <c r="J45" s="195"/>
      <c r="K45" s="195"/>
      <c r="L45" s="195"/>
      <c r="M45" s="195"/>
    </row>
  </sheetData>
  <mergeCells count="59">
    <mergeCell ref="O37:O38"/>
    <mergeCell ref="C39:C40"/>
    <mergeCell ref="M39:M40"/>
    <mergeCell ref="N39:N40"/>
    <mergeCell ref="O39:O40"/>
    <mergeCell ref="N37:N38"/>
    <mergeCell ref="A35:M35"/>
    <mergeCell ref="A37:A40"/>
    <mergeCell ref="B37:B40"/>
    <mergeCell ref="C37:C38"/>
    <mergeCell ref="M37:M38"/>
    <mergeCell ref="A29:A32"/>
    <mergeCell ref="B29:B32"/>
    <mergeCell ref="C29:C30"/>
    <mergeCell ref="M29:M30"/>
    <mergeCell ref="N29:N30"/>
    <mergeCell ref="O29:O30"/>
    <mergeCell ref="C31:C32"/>
    <mergeCell ref="M31:M32"/>
    <mergeCell ref="N31:N32"/>
    <mergeCell ref="O31:O32"/>
    <mergeCell ref="A22:A23"/>
    <mergeCell ref="B22:B25"/>
    <mergeCell ref="M22:M23"/>
    <mergeCell ref="N22:N23"/>
    <mergeCell ref="O22:O23"/>
    <mergeCell ref="A24:A25"/>
    <mergeCell ref="M24:M25"/>
    <mergeCell ref="N24:N25"/>
    <mergeCell ref="O24:O25"/>
    <mergeCell ref="A14:A17"/>
    <mergeCell ref="B14:B17"/>
    <mergeCell ref="C14:C15"/>
    <mergeCell ref="M14:M15"/>
    <mergeCell ref="N14:N15"/>
    <mergeCell ref="M7:M8"/>
    <mergeCell ref="N7:N8"/>
    <mergeCell ref="O7:O8"/>
    <mergeCell ref="O14:O15"/>
    <mergeCell ref="C16:C17"/>
    <mergeCell ref="M16:M17"/>
    <mergeCell ref="N16:N17"/>
    <mergeCell ref="O16:O17"/>
    <mergeCell ref="C9:C10"/>
    <mergeCell ref="M9:M10"/>
    <mergeCell ref="N9:N10"/>
    <mergeCell ref="O9:O10"/>
    <mergeCell ref="A1:O1"/>
    <mergeCell ref="A3:A10"/>
    <mergeCell ref="B3:B10"/>
    <mergeCell ref="C3:C4"/>
    <mergeCell ref="M3:M4"/>
    <mergeCell ref="N3:N4"/>
    <mergeCell ref="O3:O4"/>
    <mergeCell ref="C5:C6"/>
    <mergeCell ref="M5:M6"/>
    <mergeCell ref="N5:N6"/>
    <mergeCell ref="O5:O6"/>
    <mergeCell ref="C7:C8"/>
  </mergeCells>
  <pageMargins left="0.70866141732283472" right="0.70866141732283472" top="0.74803149606299213" bottom="0.74803149606299213" header="0.31496062992125984" footer="0.31496062992125984"/>
  <pageSetup paperSize="9" scale="7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tabSelected="1" zoomScaleNormal="100" workbookViewId="0">
      <selection sqref="A1:L1"/>
    </sheetView>
  </sheetViews>
  <sheetFormatPr baseColWidth="10" defaultRowHeight="27" customHeight="1" x14ac:dyDescent="0.25"/>
  <cols>
    <col min="1" max="1" width="20.28515625" customWidth="1"/>
    <col min="2" max="2" width="15.5703125" customWidth="1"/>
    <col min="3" max="3" width="27.140625" customWidth="1"/>
    <col min="4" max="4" width="9.85546875" style="187" customWidth="1"/>
    <col min="5" max="5" width="15.5703125" customWidth="1"/>
    <col min="6" max="6" width="11.7109375" customWidth="1"/>
    <col min="7" max="7" width="10" bestFit="1" customWidth="1"/>
    <col min="8" max="8" width="12.85546875" bestFit="1" customWidth="1"/>
    <col min="9" max="12" width="14.140625" customWidth="1"/>
  </cols>
  <sheetData>
    <row r="1" spans="1:12" ht="27" customHeight="1" x14ac:dyDescent="0.25">
      <c r="A1" s="392" t="s">
        <v>548</v>
      </c>
      <c r="B1" s="393"/>
      <c r="C1" s="393"/>
      <c r="D1" s="393"/>
      <c r="E1" s="393"/>
      <c r="F1" s="393"/>
      <c r="G1" s="393"/>
      <c r="H1" s="393"/>
      <c r="I1" s="393"/>
      <c r="J1" s="393"/>
      <c r="K1" s="393"/>
      <c r="L1" s="394"/>
    </row>
    <row r="2" spans="1:12" ht="27" customHeight="1" x14ac:dyDescent="0.25">
      <c r="A2" s="397" t="s">
        <v>463</v>
      </c>
      <c r="B2" s="397" t="s">
        <v>401</v>
      </c>
      <c r="C2" s="190" t="s">
        <v>435</v>
      </c>
      <c r="D2" s="246"/>
      <c r="E2" s="246" t="s">
        <v>455</v>
      </c>
      <c r="F2" s="246" t="s">
        <v>558</v>
      </c>
      <c r="G2" s="246" t="s">
        <v>456</v>
      </c>
      <c r="H2" s="246" t="s">
        <v>557</v>
      </c>
      <c r="I2" s="246" t="s">
        <v>457</v>
      </c>
      <c r="J2" s="246" t="s">
        <v>458</v>
      </c>
      <c r="K2" s="246" t="s">
        <v>459</v>
      </c>
      <c r="L2" s="246" t="s">
        <v>460</v>
      </c>
    </row>
    <row r="3" spans="1:12" ht="27" customHeight="1" x14ac:dyDescent="0.25">
      <c r="A3" s="398" t="s">
        <v>464</v>
      </c>
      <c r="B3" s="399" t="s">
        <v>487</v>
      </c>
      <c r="C3" s="388" t="s">
        <v>568</v>
      </c>
      <c r="D3" s="185" t="s">
        <v>544</v>
      </c>
      <c r="E3" s="92">
        <v>250</v>
      </c>
      <c r="F3" s="92">
        <v>235</v>
      </c>
      <c r="G3" s="92">
        <v>220</v>
      </c>
      <c r="H3" s="92">
        <v>6</v>
      </c>
      <c r="I3" s="92">
        <v>220</v>
      </c>
      <c r="J3" s="92">
        <v>220</v>
      </c>
      <c r="K3" s="92">
        <v>105</v>
      </c>
      <c r="L3" s="249">
        <f>+F3+G3+I3+J3+K3</f>
        <v>1000</v>
      </c>
    </row>
    <row r="4" spans="1:12" ht="51.75" customHeight="1" x14ac:dyDescent="0.25">
      <c r="A4" s="398"/>
      <c r="B4" s="400"/>
      <c r="C4" s="389"/>
      <c r="D4" s="185" t="s">
        <v>545</v>
      </c>
      <c r="E4" s="182">
        <v>2281</v>
      </c>
      <c r="F4" s="182">
        <v>2093</v>
      </c>
      <c r="G4" s="182">
        <v>602</v>
      </c>
      <c r="H4" s="182">
        <v>34</v>
      </c>
      <c r="I4" s="182">
        <f>1724+1049</f>
        <v>2773</v>
      </c>
      <c r="J4" s="182">
        <f>1711+1049</f>
        <v>2760</v>
      </c>
      <c r="K4" s="182">
        <f>2116+1149</f>
        <v>3265</v>
      </c>
      <c r="L4" s="181">
        <f>+F4+G4+I4+J4+K4</f>
        <v>11493</v>
      </c>
    </row>
    <row r="5" spans="1:12" ht="27" customHeight="1" x14ac:dyDescent="0.25">
      <c r="A5" s="398"/>
      <c r="B5" s="400"/>
      <c r="C5" s="388" t="s">
        <v>543</v>
      </c>
      <c r="D5" s="185" t="s">
        <v>544</v>
      </c>
      <c r="E5" s="249">
        <v>37</v>
      </c>
      <c r="F5" s="249">
        <v>37</v>
      </c>
      <c r="G5" s="249">
        <v>37</v>
      </c>
      <c r="H5" s="249">
        <v>37</v>
      </c>
      <c r="I5" s="249">
        <v>37</v>
      </c>
      <c r="J5" s="249">
        <v>37</v>
      </c>
      <c r="K5" s="249">
        <v>37</v>
      </c>
      <c r="L5" s="249">
        <v>37</v>
      </c>
    </row>
    <row r="6" spans="1:12" ht="27" customHeight="1" x14ac:dyDescent="0.25">
      <c r="A6" s="398"/>
      <c r="B6" s="400"/>
      <c r="C6" s="389"/>
      <c r="D6" s="185" t="s">
        <v>545</v>
      </c>
      <c r="E6" s="182">
        <v>2650</v>
      </c>
      <c r="F6" s="182">
        <v>2650</v>
      </c>
      <c r="G6" s="182">
        <v>9219</v>
      </c>
      <c r="H6" s="182">
        <v>520</v>
      </c>
      <c r="I6" s="182">
        <v>6895</v>
      </c>
      <c r="J6" s="182">
        <v>6844</v>
      </c>
      <c r="K6" s="182">
        <v>8464</v>
      </c>
      <c r="L6" s="181">
        <f>+F6+G6+I6+J6+K6</f>
        <v>34072</v>
      </c>
    </row>
    <row r="7" spans="1:12" ht="27" customHeight="1" x14ac:dyDescent="0.25">
      <c r="A7" s="398"/>
      <c r="B7" s="400"/>
      <c r="C7" s="388" t="s">
        <v>567</v>
      </c>
      <c r="D7" s="185" t="s">
        <v>544</v>
      </c>
      <c r="E7" s="249">
        <v>258</v>
      </c>
      <c r="F7" s="249">
        <v>258</v>
      </c>
      <c r="G7" s="249">
        <v>550</v>
      </c>
      <c r="H7" s="249">
        <v>0</v>
      </c>
      <c r="I7" s="249">
        <v>550</v>
      </c>
      <c r="J7" s="249">
        <v>550</v>
      </c>
      <c r="K7" s="249">
        <v>92</v>
      </c>
      <c r="L7" s="249">
        <f>+F7+G7+I7+J7+K7</f>
        <v>2000</v>
      </c>
    </row>
    <row r="8" spans="1:12" ht="27" customHeight="1" x14ac:dyDescent="0.25">
      <c r="A8" s="398"/>
      <c r="B8" s="400"/>
      <c r="C8" s="389"/>
      <c r="D8" s="185" t="s">
        <v>545</v>
      </c>
      <c r="E8" s="182">
        <v>1433</v>
      </c>
      <c r="F8" s="182">
        <v>1334</v>
      </c>
      <c r="G8" s="182">
        <v>2118</v>
      </c>
      <c r="H8" s="182">
        <v>0</v>
      </c>
      <c r="I8" s="182">
        <v>3049</v>
      </c>
      <c r="J8" s="182">
        <v>3149</v>
      </c>
      <c r="K8" s="182">
        <v>3249</v>
      </c>
      <c r="L8" s="181">
        <f>+F8+G8+I8+J8+K8</f>
        <v>12899</v>
      </c>
    </row>
    <row r="9" spans="1:12" ht="27" customHeight="1" x14ac:dyDescent="0.25">
      <c r="A9" s="398"/>
      <c r="B9" s="400"/>
      <c r="C9" s="388" t="s">
        <v>534</v>
      </c>
      <c r="D9" s="185" t="s">
        <v>544</v>
      </c>
      <c r="E9" s="75">
        <v>0.125</v>
      </c>
      <c r="F9" s="75">
        <v>0.1143</v>
      </c>
      <c r="G9" s="248">
        <v>0.25</v>
      </c>
      <c r="H9" s="75">
        <v>6.6600000000000006E-2</v>
      </c>
      <c r="I9" s="248">
        <v>0.25</v>
      </c>
      <c r="J9" s="248">
        <v>0.25</v>
      </c>
      <c r="K9" s="75">
        <v>0.12670000000000001</v>
      </c>
      <c r="L9" s="183">
        <v>1</v>
      </c>
    </row>
    <row r="10" spans="1:12" ht="27" customHeight="1" x14ac:dyDescent="0.25">
      <c r="A10" s="398"/>
      <c r="B10" s="401"/>
      <c r="C10" s="389"/>
      <c r="D10" s="185" t="s">
        <v>545</v>
      </c>
      <c r="E10" s="182">
        <v>398</v>
      </c>
      <c r="F10" s="182">
        <v>398</v>
      </c>
      <c r="G10" s="182">
        <v>838</v>
      </c>
      <c r="H10" s="182">
        <v>207</v>
      </c>
      <c r="I10" s="182">
        <v>416</v>
      </c>
      <c r="J10" s="182">
        <v>416</v>
      </c>
      <c r="K10" s="182">
        <v>416</v>
      </c>
      <c r="L10" s="181">
        <f>+F10+G10+I10+J10+K10</f>
        <v>2484</v>
      </c>
    </row>
    <row r="11" spans="1:12" s="37" customFormat="1" ht="27" customHeight="1" x14ac:dyDescent="0.25">
      <c r="A11" s="86"/>
      <c r="B11" s="87"/>
      <c r="C11" s="88"/>
      <c r="D11" s="192" t="s">
        <v>546</v>
      </c>
      <c r="E11" s="181">
        <f t="shared" ref="E11:G11" si="0">+E4+E6+E8+E10</f>
        <v>6762</v>
      </c>
      <c r="F11" s="181">
        <f t="shared" si="0"/>
        <v>6475</v>
      </c>
      <c r="G11" s="181">
        <f t="shared" si="0"/>
        <v>12777</v>
      </c>
      <c r="H11" s="181">
        <f>+H4+H6+H8+H10</f>
        <v>761</v>
      </c>
      <c r="I11" s="181">
        <f>+I4+I6+I8+I10</f>
        <v>13133</v>
      </c>
      <c r="J11" s="181">
        <f>+J4+J6+J8+J10</f>
        <v>13169</v>
      </c>
      <c r="K11" s="181">
        <f>+K4+K6+K8+K10</f>
        <v>15394</v>
      </c>
      <c r="L11" s="181">
        <f>+L4+L6+L8+L10</f>
        <v>60948</v>
      </c>
    </row>
    <row r="12" spans="1:12" s="37" customFormat="1" ht="27" customHeight="1" x14ac:dyDescent="0.25">
      <c r="A12" s="86"/>
      <c r="B12" s="87"/>
      <c r="C12" s="88"/>
      <c r="D12" s="186"/>
      <c r="E12" s="89"/>
      <c r="F12" s="89"/>
      <c r="G12" s="89"/>
      <c r="H12" s="89"/>
      <c r="I12" s="89"/>
      <c r="J12" s="89"/>
      <c r="K12" s="89"/>
      <c r="L12" s="89"/>
    </row>
    <row r="13" spans="1:12" ht="27" customHeight="1" x14ac:dyDescent="0.25">
      <c r="A13" s="402" t="s">
        <v>463</v>
      </c>
      <c r="B13" s="402" t="s">
        <v>401</v>
      </c>
      <c r="C13" s="245" t="s">
        <v>435</v>
      </c>
      <c r="D13" s="245"/>
      <c r="E13" s="245" t="s">
        <v>455</v>
      </c>
      <c r="F13" s="246" t="s">
        <v>558</v>
      </c>
      <c r="G13" s="245" t="s">
        <v>456</v>
      </c>
      <c r="H13" s="246" t="s">
        <v>557</v>
      </c>
      <c r="I13" s="245" t="s">
        <v>457</v>
      </c>
      <c r="J13" s="245" t="s">
        <v>458</v>
      </c>
      <c r="K13" s="245" t="s">
        <v>459</v>
      </c>
      <c r="L13" s="245" t="s">
        <v>460</v>
      </c>
    </row>
    <row r="14" spans="1:12" ht="27" customHeight="1" x14ac:dyDescent="0.25">
      <c r="A14" s="403" t="s">
        <v>466</v>
      </c>
      <c r="B14" s="404" t="s">
        <v>488</v>
      </c>
      <c r="C14" s="388" t="s">
        <v>422</v>
      </c>
      <c r="D14" s="185" t="s">
        <v>544</v>
      </c>
      <c r="E14" s="249">
        <v>241</v>
      </c>
      <c r="F14" s="249">
        <v>241</v>
      </c>
      <c r="G14" s="249">
        <v>240</v>
      </c>
      <c r="H14" s="249">
        <v>0</v>
      </c>
      <c r="I14" s="249">
        <v>160</v>
      </c>
      <c r="J14" s="249">
        <v>160</v>
      </c>
      <c r="K14" s="249">
        <v>79</v>
      </c>
      <c r="L14" s="249">
        <f>SUM(F14:K14)</f>
        <v>880</v>
      </c>
    </row>
    <row r="15" spans="1:12" ht="27" customHeight="1" x14ac:dyDescent="0.25">
      <c r="A15" s="403"/>
      <c r="B15" s="404"/>
      <c r="C15" s="389"/>
      <c r="D15" s="185" t="s">
        <v>545</v>
      </c>
      <c r="E15" s="182">
        <v>1117</v>
      </c>
      <c r="F15" s="182">
        <v>1117</v>
      </c>
      <c r="G15" s="182">
        <v>2664</v>
      </c>
      <c r="H15" s="182">
        <v>32</v>
      </c>
      <c r="I15" s="182">
        <v>3579</v>
      </c>
      <c r="J15" s="182">
        <v>3579</v>
      </c>
      <c r="K15" s="182">
        <v>1193</v>
      </c>
      <c r="L15" s="182">
        <f>+F15+G15+I15+J15+K15</f>
        <v>12132</v>
      </c>
    </row>
    <row r="16" spans="1:12" ht="27" customHeight="1" x14ac:dyDescent="0.25">
      <c r="A16" s="403"/>
      <c r="B16" s="404"/>
      <c r="C16" s="388" t="s">
        <v>423</v>
      </c>
      <c r="D16" s="185" t="s">
        <v>544</v>
      </c>
      <c r="E16" s="249">
        <v>70</v>
      </c>
      <c r="F16" s="249">
        <v>71</v>
      </c>
      <c r="G16" s="249">
        <v>70</v>
      </c>
      <c r="H16" s="249">
        <v>1</v>
      </c>
      <c r="I16" s="249">
        <v>70</v>
      </c>
      <c r="J16" s="249">
        <v>70</v>
      </c>
      <c r="K16" s="249">
        <v>39</v>
      </c>
      <c r="L16" s="249">
        <v>320</v>
      </c>
    </row>
    <row r="17" spans="1:12" ht="27" customHeight="1" x14ac:dyDescent="0.25">
      <c r="A17" s="403"/>
      <c r="B17" s="404"/>
      <c r="C17" s="389"/>
      <c r="D17" s="185" t="s">
        <v>545</v>
      </c>
      <c r="E17" s="182">
        <v>300</v>
      </c>
      <c r="F17" s="182">
        <v>300</v>
      </c>
      <c r="G17" s="182">
        <v>677</v>
      </c>
      <c r="H17" s="182">
        <v>31</v>
      </c>
      <c r="I17" s="182">
        <v>442</v>
      </c>
      <c r="J17" s="182">
        <v>442</v>
      </c>
      <c r="K17" s="182">
        <v>253</v>
      </c>
      <c r="L17" s="182">
        <f>+F17+G17+I17+J17+K17</f>
        <v>2114</v>
      </c>
    </row>
    <row r="18" spans="1:12" ht="27" customHeight="1" x14ac:dyDescent="0.25">
      <c r="A18" s="86"/>
      <c r="B18" s="87"/>
      <c r="C18" s="188"/>
      <c r="D18" s="192" t="s">
        <v>546</v>
      </c>
      <c r="E18" s="181">
        <f t="shared" ref="E18:H18" si="1">+E15+E17</f>
        <v>1417</v>
      </c>
      <c r="F18" s="181">
        <f t="shared" si="1"/>
        <v>1417</v>
      </c>
      <c r="G18" s="181">
        <f t="shared" si="1"/>
        <v>3341</v>
      </c>
      <c r="H18" s="181">
        <f t="shared" si="1"/>
        <v>63</v>
      </c>
      <c r="I18" s="181">
        <f>+I15+I17</f>
        <v>4021</v>
      </c>
      <c r="J18" s="181">
        <f>+J15+J17</f>
        <v>4021</v>
      </c>
      <c r="K18" s="181">
        <f>+K15+K17</f>
        <v>1446</v>
      </c>
      <c r="L18" s="181">
        <f>+L15+L17</f>
        <v>14246</v>
      </c>
    </row>
    <row r="19" spans="1:12" ht="27" customHeight="1" x14ac:dyDescent="0.25">
      <c r="A19" s="86"/>
      <c r="B19" s="87"/>
      <c r="C19" s="188"/>
      <c r="D19" s="196"/>
      <c r="E19" s="189"/>
      <c r="F19" s="189"/>
      <c r="G19" s="189"/>
      <c r="H19" s="189"/>
      <c r="I19" s="189"/>
      <c r="J19" s="189"/>
      <c r="K19" s="189"/>
      <c r="L19" s="189"/>
    </row>
    <row r="20" spans="1:12" ht="27" customHeight="1" x14ac:dyDescent="0.25">
      <c r="A20" s="392" t="s">
        <v>548</v>
      </c>
      <c r="B20" s="393"/>
      <c r="C20" s="393"/>
      <c r="D20" s="393"/>
      <c r="E20" s="393"/>
      <c r="F20" s="393"/>
      <c r="G20" s="393"/>
      <c r="H20" s="393"/>
      <c r="I20" s="393"/>
      <c r="J20" s="393"/>
      <c r="K20" s="393"/>
      <c r="L20" s="394"/>
    </row>
    <row r="21" spans="1:12" ht="27" customHeight="1" x14ac:dyDescent="0.25">
      <c r="A21" s="405" t="s">
        <v>463</v>
      </c>
      <c r="B21" s="405" t="s">
        <v>401</v>
      </c>
      <c r="C21" s="245" t="s">
        <v>435</v>
      </c>
      <c r="D21" s="245"/>
      <c r="E21" s="245" t="s">
        <v>455</v>
      </c>
      <c r="F21" s="246" t="s">
        <v>558</v>
      </c>
      <c r="G21" s="245" t="s">
        <v>456</v>
      </c>
      <c r="H21" s="246" t="s">
        <v>557</v>
      </c>
      <c r="I21" s="245" t="s">
        <v>457</v>
      </c>
      <c r="J21" s="245" t="s">
        <v>458</v>
      </c>
      <c r="K21" s="245" t="s">
        <v>459</v>
      </c>
      <c r="L21" s="245" t="s">
        <v>460</v>
      </c>
    </row>
    <row r="22" spans="1:12" ht="27" customHeight="1" x14ac:dyDescent="0.25">
      <c r="A22" s="406" t="s">
        <v>424</v>
      </c>
      <c r="B22" s="407" t="s">
        <v>489</v>
      </c>
      <c r="C22" s="250" t="s">
        <v>424</v>
      </c>
      <c r="D22" s="185" t="s">
        <v>544</v>
      </c>
      <c r="E22" s="249">
        <v>605</v>
      </c>
      <c r="F22" s="249">
        <v>605</v>
      </c>
      <c r="G22" s="249">
        <v>750</v>
      </c>
      <c r="H22" s="249">
        <v>134</v>
      </c>
      <c r="I22" s="249">
        <v>350</v>
      </c>
      <c r="J22" s="249">
        <v>350</v>
      </c>
      <c r="K22" s="249">
        <v>95</v>
      </c>
      <c r="L22" s="249">
        <v>2150</v>
      </c>
    </row>
    <row r="23" spans="1:12" ht="27" customHeight="1" x14ac:dyDescent="0.25">
      <c r="A23" s="408"/>
      <c r="B23" s="409"/>
      <c r="C23" s="251"/>
      <c r="D23" s="185" t="s">
        <v>545</v>
      </c>
      <c r="E23" s="182">
        <v>289</v>
      </c>
      <c r="F23" s="182">
        <v>286</v>
      </c>
      <c r="G23" s="182">
        <v>2169</v>
      </c>
      <c r="H23" s="182">
        <v>48</v>
      </c>
      <c r="I23" s="182">
        <v>2018</v>
      </c>
      <c r="J23" s="182">
        <v>1973</v>
      </c>
      <c r="K23" s="182">
        <v>579</v>
      </c>
      <c r="L23" s="182">
        <f>+F23+G23+I23+J23+K23</f>
        <v>7025</v>
      </c>
    </row>
    <row r="24" spans="1:12" ht="27" customHeight="1" x14ac:dyDescent="0.25">
      <c r="A24" s="406" t="s">
        <v>425</v>
      </c>
      <c r="B24" s="409"/>
      <c r="C24" s="250" t="s">
        <v>425</v>
      </c>
      <c r="D24" s="185" t="s">
        <v>544</v>
      </c>
      <c r="E24" s="249">
        <v>100</v>
      </c>
      <c r="F24" s="249">
        <v>98</v>
      </c>
      <c r="G24" s="249">
        <v>300</v>
      </c>
      <c r="H24" s="249">
        <v>41</v>
      </c>
      <c r="I24" s="249">
        <v>250</v>
      </c>
      <c r="J24" s="249">
        <v>300</v>
      </c>
      <c r="K24" s="249">
        <v>50</v>
      </c>
      <c r="L24" s="249">
        <v>1000</v>
      </c>
    </row>
    <row r="25" spans="1:12" ht="27" customHeight="1" x14ac:dyDescent="0.25">
      <c r="A25" s="408"/>
      <c r="B25" s="410"/>
      <c r="C25" s="251"/>
      <c r="D25" s="185" t="s">
        <v>545</v>
      </c>
      <c r="E25" s="182">
        <v>241</v>
      </c>
      <c r="F25" s="182">
        <v>238</v>
      </c>
      <c r="G25" s="182">
        <v>1255</v>
      </c>
      <c r="H25" s="182">
        <v>28</v>
      </c>
      <c r="I25" s="182">
        <v>1163</v>
      </c>
      <c r="J25" s="182">
        <v>1251</v>
      </c>
      <c r="K25" s="182">
        <v>474</v>
      </c>
      <c r="L25" s="182">
        <f>+F25+G25+I25+J25+K25</f>
        <v>4381</v>
      </c>
    </row>
    <row r="26" spans="1:12" ht="27" customHeight="1" x14ac:dyDescent="0.25">
      <c r="A26" s="193"/>
      <c r="B26" s="193"/>
      <c r="C26" s="188"/>
      <c r="D26" s="192" t="s">
        <v>546</v>
      </c>
      <c r="E26" s="181">
        <f>+E23+E25</f>
        <v>530</v>
      </c>
      <c r="F26" s="181">
        <f t="shared" ref="F26:G26" si="2">+F23+F25</f>
        <v>524</v>
      </c>
      <c r="G26" s="181">
        <f t="shared" si="2"/>
        <v>3424</v>
      </c>
      <c r="H26" s="181">
        <f>+H23+H25</f>
        <v>76</v>
      </c>
      <c r="I26" s="181">
        <f>+I23+I25</f>
        <v>3181</v>
      </c>
      <c r="J26" s="181">
        <f>+J23+J25</f>
        <v>3224</v>
      </c>
      <c r="K26" s="181">
        <f>+K23+K25</f>
        <v>1053</v>
      </c>
      <c r="L26" s="181">
        <f>+L23+L25</f>
        <v>11406</v>
      </c>
    </row>
    <row r="27" spans="1:12" ht="27" customHeight="1" x14ac:dyDescent="0.25">
      <c r="A27" s="193"/>
      <c r="B27" s="193"/>
      <c r="C27" s="188"/>
      <c r="D27" s="396"/>
      <c r="E27" s="395"/>
      <c r="F27" s="395"/>
      <c r="G27" s="395"/>
      <c r="H27" s="395"/>
      <c r="I27" s="395"/>
      <c r="J27" s="395"/>
      <c r="K27" s="395"/>
      <c r="L27" s="395"/>
    </row>
    <row r="28" spans="1:12" ht="27" customHeight="1" x14ac:dyDescent="0.25">
      <c r="A28" s="379" t="s">
        <v>548</v>
      </c>
      <c r="B28" s="379"/>
      <c r="C28" s="379"/>
      <c r="D28" s="379"/>
      <c r="E28" s="379"/>
      <c r="F28" s="379"/>
      <c r="G28" s="379"/>
      <c r="H28" s="379"/>
      <c r="I28" s="379"/>
      <c r="J28" s="379"/>
      <c r="K28" s="379"/>
      <c r="L28" s="379"/>
    </row>
    <row r="29" spans="1:12" ht="27" customHeight="1" x14ac:dyDescent="0.25">
      <c r="A29" s="412" t="s">
        <v>463</v>
      </c>
      <c r="B29" s="412" t="s">
        <v>401</v>
      </c>
      <c r="C29" s="245" t="s">
        <v>435</v>
      </c>
      <c r="D29" s="245"/>
      <c r="E29" s="245" t="s">
        <v>455</v>
      </c>
      <c r="F29" s="246" t="s">
        <v>558</v>
      </c>
      <c r="G29" s="245" t="s">
        <v>456</v>
      </c>
      <c r="H29" s="246" t="s">
        <v>557</v>
      </c>
      <c r="I29" s="245" t="s">
        <v>457</v>
      </c>
      <c r="J29" s="245" t="s">
        <v>458</v>
      </c>
      <c r="K29" s="245" t="s">
        <v>459</v>
      </c>
      <c r="L29" s="245" t="s">
        <v>460</v>
      </c>
    </row>
    <row r="30" spans="1:12" ht="27" customHeight="1" x14ac:dyDescent="0.25">
      <c r="A30" s="413" t="s">
        <v>465</v>
      </c>
      <c r="B30" s="414" t="s">
        <v>490</v>
      </c>
      <c r="C30" s="388" t="s">
        <v>426</v>
      </c>
      <c r="D30" s="185" t="s">
        <v>544</v>
      </c>
      <c r="E30" s="249">
        <v>19</v>
      </c>
      <c r="F30" s="249">
        <v>19</v>
      </c>
      <c r="G30" s="249">
        <v>19</v>
      </c>
      <c r="H30" s="249">
        <v>19</v>
      </c>
      <c r="I30" s="249">
        <v>19</v>
      </c>
      <c r="J30" s="249">
        <v>19</v>
      </c>
      <c r="K30" s="249">
        <v>19</v>
      </c>
      <c r="L30" s="249">
        <v>19</v>
      </c>
    </row>
    <row r="31" spans="1:12" ht="27" customHeight="1" x14ac:dyDescent="0.25">
      <c r="A31" s="415"/>
      <c r="B31" s="416"/>
      <c r="C31" s="389"/>
      <c r="D31" s="185" t="s">
        <v>545</v>
      </c>
      <c r="E31" s="182">
        <v>10626</v>
      </c>
      <c r="F31" s="182">
        <v>10336</v>
      </c>
      <c r="G31" s="182">
        <v>12423</v>
      </c>
      <c r="H31" s="182">
        <v>1445</v>
      </c>
      <c r="I31" s="182">
        <v>10367</v>
      </c>
      <c r="J31" s="182">
        <v>9788</v>
      </c>
      <c r="K31" s="182">
        <v>8607</v>
      </c>
      <c r="L31" s="182">
        <f>+F31+G31+I31+J31+K31</f>
        <v>51521</v>
      </c>
    </row>
    <row r="32" spans="1:12" ht="27" customHeight="1" x14ac:dyDescent="0.25">
      <c r="A32" s="415"/>
      <c r="B32" s="416"/>
      <c r="C32" s="390" t="s">
        <v>427</v>
      </c>
      <c r="D32" s="185" t="s">
        <v>544</v>
      </c>
      <c r="E32" s="184">
        <v>2</v>
      </c>
      <c r="F32" s="184">
        <v>2</v>
      </c>
      <c r="G32" s="184">
        <v>3</v>
      </c>
      <c r="H32" s="184">
        <v>0</v>
      </c>
      <c r="I32" s="184">
        <v>3</v>
      </c>
      <c r="J32" s="184">
        <v>3</v>
      </c>
      <c r="K32" s="184">
        <v>2</v>
      </c>
      <c r="L32" s="184">
        <v>13</v>
      </c>
    </row>
    <row r="33" spans="1:12" ht="27" customHeight="1" x14ac:dyDescent="0.25">
      <c r="A33" s="417"/>
      <c r="B33" s="418"/>
      <c r="C33" s="391"/>
      <c r="D33" s="185" t="s">
        <v>545</v>
      </c>
      <c r="E33" s="182">
        <v>525</v>
      </c>
      <c r="F33" s="182">
        <v>522</v>
      </c>
      <c r="G33" s="182">
        <v>1829</v>
      </c>
      <c r="H33" s="182">
        <v>40</v>
      </c>
      <c r="I33" s="182">
        <v>2592</v>
      </c>
      <c r="J33" s="182">
        <v>2447</v>
      </c>
      <c r="K33" s="182">
        <v>2152</v>
      </c>
      <c r="L33" s="182">
        <f>+F33+G33+I33+J33+K33</f>
        <v>9542</v>
      </c>
    </row>
    <row r="34" spans="1:12" ht="27" customHeight="1" x14ac:dyDescent="0.25">
      <c r="A34" s="86"/>
      <c r="B34" s="87"/>
      <c r="C34" s="88"/>
      <c r="D34" s="192" t="s">
        <v>546</v>
      </c>
      <c r="E34" s="197">
        <f>+E31+E33</f>
        <v>11151</v>
      </c>
      <c r="F34" s="197">
        <f t="shared" ref="F34:G34" si="3">+F31+F33</f>
        <v>10858</v>
      </c>
      <c r="G34" s="197">
        <f t="shared" si="3"/>
        <v>14252</v>
      </c>
      <c r="H34" s="197">
        <f>+H31+H33</f>
        <v>1485</v>
      </c>
      <c r="I34" s="197">
        <f>+I31+I33</f>
        <v>12959</v>
      </c>
      <c r="J34" s="197">
        <f>+J31+J33</f>
        <v>12235</v>
      </c>
      <c r="K34" s="197">
        <f>+K31+K33</f>
        <v>10759</v>
      </c>
      <c r="L34" s="197">
        <f>+L31+L33</f>
        <v>61063</v>
      </c>
    </row>
    <row r="35" spans="1:12" ht="27" customHeight="1" x14ac:dyDescent="0.25">
      <c r="A35" s="86"/>
      <c r="B35" s="87"/>
      <c r="C35" s="88"/>
      <c r="D35" s="196"/>
      <c r="E35" s="194"/>
      <c r="F35" s="194"/>
      <c r="G35" s="194"/>
      <c r="H35" s="194"/>
      <c r="I35" s="194"/>
      <c r="J35" s="194"/>
      <c r="K35" s="194"/>
      <c r="L35" s="194"/>
    </row>
    <row r="36" spans="1:12" ht="27" customHeight="1" x14ac:dyDescent="0.25">
      <c r="A36" s="379" t="s">
        <v>548</v>
      </c>
      <c r="B36" s="379"/>
      <c r="C36" s="379"/>
      <c r="D36" s="379"/>
      <c r="E36" s="379"/>
      <c r="F36" s="379"/>
      <c r="G36" s="379"/>
      <c r="H36" s="379"/>
      <c r="I36" s="379"/>
      <c r="J36" s="379"/>
      <c r="K36" s="379"/>
      <c r="L36" s="379"/>
    </row>
    <row r="37" spans="1:12" ht="27" customHeight="1" x14ac:dyDescent="0.25">
      <c r="A37" s="411" t="s">
        <v>463</v>
      </c>
      <c r="B37" s="411" t="s">
        <v>401</v>
      </c>
      <c r="C37" s="245" t="s">
        <v>435</v>
      </c>
      <c r="D37" s="245"/>
      <c r="E37" s="245" t="s">
        <v>455</v>
      </c>
      <c r="F37" s="246" t="s">
        <v>558</v>
      </c>
      <c r="G37" s="245" t="s">
        <v>456</v>
      </c>
      <c r="H37" s="246" t="s">
        <v>557</v>
      </c>
      <c r="I37" s="245" t="s">
        <v>457</v>
      </c>
      <c r="J37" s="245" t="s">
        <v>458</v>
      </c>
      <c r="K37" s="245" t="s">
        <v>459</v>
      </c>
      <c r="L37" s="245" t="s">
        <v>460</v>
      </c>
    </row>
    <row r="38" spans="1:12" ht="27" customHeight="1" x14ac:dyDescent="0.25">
      <c r="A38" s="419" t="s">
        <v>467</v>
      </c>
      <c r="B38" s="420" t="s">
        <v>491</v>
      </c>
      <c r="C38" s="369" t="s">
        <v>547</v>
      </c>
      <c r="D38" s="185" t="s">
        <v>544</v>
      </c>
      <c r="E38" s="248">
        <v>0.1</v>
      </c>
      <c r="F38" s="248">
        <v>0.1</v>
      </c>
      <c r="G38" s="248">
        <v>0.25</v>
      </c>
      <c r="H38" s="75">
        <v>1.4E-2</v>
      </c>
      <c r="I38" s="183">
        <v>0.3</v>
      </c>
      <c r="J38" s="75">
        <v>0.25</v>
      </c>
      <c r="K38" s="75">
        <v>0.1</v>
      </c>
      <c r="L38" s="75">
        <f>+F38+G38+I38+J38+K38</f>
        <v>0.99999999999999989</v>
      </c>
    </row>
    <row r="39" spans="1:12" ht="27" customHeight="1" x14ac:dyDescent="0.25">
      <c r="A39" s="419"/>
      <c r="B39" s="420"/>
      <c r="C39" s="369"/>
      <c r="D39" s="185" t="s">
        <v>545</v>
      </c>
      <c r="E39" s="182">
        <v>2373</v>
      </c>
      <c r="F39" s="182">
        <v>2243</v>
      </c>
      <c r="G39" s="182">
        <f>3086+10</f>
        <v>3096</v>
      </c>
      <c r="H39" s="182">
        <v>937</v>
      </c>
      <c r="I39" s="182">
        <v>3227</v>
      </c>
      <c r="J39" s="182">
        <v>3096</v>
      </c>
      <c r="K39" s="182">
        <v>3797</v>
      </c>
      <c r="L39" s="182">
        <f>+F39+G39+H39+I39+J39+K39</f>
        <v>16396</v>
      </c>
    </row>
    <row r="40" spans="1:12" ht="27" customHeight="1" x14ac:dyDescent="0.25">
      <c r="A40" s="419"/>
      <c r="B40" s="420"/>
      <c r="C40" s="369" t="s">
        <v>434</v>
      </c>
      <c r="D40" s="185" t="s">
        <v>544</v>
      </c>
      <c r="E40" s="249" t="s">
        <v>461</v>
      </c>
      <c r="F40" s="249"/>
      <c r="G40" s="249">
        <v>1</v>
      </c>
      <c r="H40" s="249">
        <v>0</v>
      </c>
      <c r="I40" s="249">
        <v>1</v>
      </c>
      <c r="J40" s="249">
        <v>1</v>
      </c>
      <c r="K40" s="249">
        <v>0</v>
      </c>
      <c r="L40" s="249">
        <f>+F40+G40+I40+J40+K40</f>
        <v>3</v>
      </c>
    </row>
    <row r="41" spans="1:12" ht="27" customHeight="1" x14ac:dyDescent="0.25">
      <c r="A41" s="419"/>
      <c r="B41" s="420"/>
      <c r="C41" s="369"/>
      <c r="D41" s="185" t="s">
        <v>545</v>
      </c>
      <c r="E41" s="249" t="s">
        <v>461</v>
      </c>
      <c r="F41" s="182"/>
      <c r="G41" s="182">
        <v>11</v>
      </c>
      <c r="H41" s="182">
        <v>0</v>
      </c>
      <c r="I41" s="182">
        <v>46</v>
      </c>
      <c r="J41" s="182">
        <v>46</v>
      </c>
      <c r="K41" s="182"/>
      <c r="L41" s="182">
        <f>+F41+G41+H41+I41+J41+K41</f>
        <v>103</v>
      </c>
    </row>
    <row r="42" spans="1:12" ht="27" customHeight="1" x14ac:dyDescent="0.25">
      <c r="D42" s="192" t="s">
        <v>546</v>
      </c>
      <c r="E42" s="203">
        <f>+E39</f>
        <v>2373</v>
      </c>
      <c r="F42" s="203">
        <f t="shared" ref="F42:G42" si="4">+F39+F41</f>
        <v>2243</v>
      </c>
      <c r="G42" s="203">
        <f t="shared" si="4"/>
        <v>3107</v>
      </c>
      <c r="H42" s="203">
        <f>+H39+H41</f>
        <v>937</v>
      </c>
      <c r="I42" s="203">
        <f t="shared" ref="I42:L42" si="5">+I39+I41</f>
        <v>3273</v>
      </c>
      <c r="J42" s="203">
        <f t="shared" si="5"/>
        <v>3142</v>
      </c>
      <c r="K42" s="203">
        <f t="shared" si="5"/>
        <v>3797</v>
      </c>
      <c r="L42" s="203">
        <f t="shared" si="5"/>
        <v>16499</v>
      </c>
    </row>
    <row r="43" spans="1:12" ht="27" customHeight="1" x14ac:dyDescent="0.25">
      <c r="D43" s="196"/>
      <c r="E43" s="204"/>
      <c r="F43" s="204"/>
      <c r="G43" s="204"/>
      <c r="H43" s="204"/>
      <c r="I43" s="204"/>
      <c r="J43" s="204"/>
      <c r="K43" s="204"/>
      <c r="L43" s="204"/>
    </row>
    <row r="44" spans="1:12" ht="27" customHeight="1" x14ac:dyDescent="0.25">
      <c r="C44" s="231" t="s">
        <v>549</v>
      </c>
      <c r="D44" s="230"/>
      <c r="E44" s="247">
        <v>2016</v>
      </c>
      <c r="F44" s="247" t="s">
        <v>559</v>
      </c>
      <c r="G44" s="247">
        <v>2017</v>
      </c>
      <c r="H44" s="246" t="s">
        <v>557</v>
      </c>
      <c r="I44" s="233"/>
      <c r="J44" s="233"/>
      <c r="K44" s="233"/>
      <c r="L44" s="233"/>
    </row>
    <row r="45" spans="1:12" ht="27" customHeight="1" x14ac:dyDescent="0.25">
      <c r="C45" s="230"/>
      <c r="D45" s="230"/>
      <c r="E45" s="214">
        <f>+E11+E18+E26+E34+E42</f>
        <v>22233</v>
      </c>
      <c r="F45" s="214">
        <f>+F11+F18+F26+F34+F42</f>
        <v>21517</v>
      </c>
      <c r="G45" s="214">
        <f>+G11+G18+G26+G34+G42</f>
        <v>36901</v>
      </c>
      <c r="H45" s="214">
        <f>+H11+H18+H26+H34+H42</f>
        <v>3322</v>
      </c>
      <c r="I45" s="234"/>
      <c r="J45" s="234"/>
      <c r="K45" s="234"/>
      <c r="L45" s="234"/>
    </row>
    <row r="46" spans="1:12" ht="27" customHeight="1" x14ac:dyDescent="0.25">
      <c r="G46" s="195"/>
      <c r="H46" s="195"/>
      <c r="I46" s="195"/>
      <c r="J46" s="195"/>
      <c r="K46" s="195"/>
      <c r="L46" s="195"/>
    </row>
  </sheetData>
  <mergeCells count="25">
    <mergeCell ref="C40:C41"/>
    <mergeCell ref="A1:L1"/>
    <mergeCell ref="A28:L28"/>
    <mergeCell ref="A20:L20"/>
    <mergeCell ref="A36:L36"/>
    <mergeCell ref="A38:A41"/>
    <mergeCell ref="B38:B41"/>
    <mergeCell ref="C38:C39"/>
    <mergeCell ref="A30:A33"/>
    <mergeCell ref="B30:B33"/>
    <mergeCell ref="C30:C31"/>
    <mergeCell ref="C32:C33"/>
    <mergeCell ref="A22:A23"/>
    <mergeCell ref="B22:B25"/>
    <mergeCell ref="A24:A25"/>
    <mergeCell ref="A14:A17"/>
    <mergeCell ref="B14:B17"/>
    <mergeCell ref="C14:C15"/>
    <mergeCell ref="C16:C17"/>
    <mergeCell ref="C7:C8"/>
    <mergeCell ref="C9:C10"/>
    <mergeCell ref="A3:A10"/>
    <mergeCell ref="B3:B10"/>
    <mergeCell ref="C3:C4"/>
    <mergeCell ref="C5:C6"/>
  </mergeCells>
  <pageMargins left="0.70866141732283472" right="0.70866141732283472" top="0.74803149606299213" bottom="0.74803149606299213" header="0.31496062992125984" footer="0.31496062992125984"/>
  <pageSetup paperSize="9" scale="7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topLeftCell="B1" zoomScaleNormal="100" workbookViewId="0">
      <selection activeCell="H3" sqref="H3"/>
    </sheetView>
  </sheetViews>
  <sheetFormatPr baseColWidth="10" defaultRowHeight="37.5" customHeight="1" x14ac:dyDescent="0.25"/>
  <cols>
    <col min="1" max="1" width="20.28515625" customWidth="1"/>
    <col min="2" max="2" width="15.5703125" customWidth="1"/>
    <col min="3" max="3" width="30.140625" customWidth="1"/>
    <col min="4" max="4" width="14.85546875" style="187" customWidth="1"/>
    <col min="5" max="5" width="15.5703125" customWidth="1"/>
    <col min="6" max="7" width="11.7109375" customWidth="1"/>
    <col min="8" max="8" width="14.140625" customWidth="1"/>
    <col min="9" max="12" width="14.140625" hidden="1" customWidth="1"/>
    <col min="13" max="13" width="50.42578125" customWidth="1"/>
    <col min="14" max="14" width="14.140625" customWidth="1"/>
    <col min="15" max="15" width="13.42578125" customWidth="1"/>
    <col min="16" max="16" width="14.7109375" customWidth="1"/>
    <col min="17" max="17" width="12.85546875" customWidth="1"/>
  </cols>
  <sheetData>
    <row r="1" spans="1:17" ht="37.5" customHeight="1" x14ac:dyDescent="0.25">
      <c r="A1" s="379" t="s">
        <v>548</v>
      </c>
      <c r="B1" s="379"/>
      <c r="C1" s="379"/>
      <c r="D1" s="379"/>
      <c r="E1" s="379"/>
      <c r="F1" s="379"/>
      <c r="G1" s="379"/>
      <c r="H1" s="379"/>
      <c r="I1" s="379"/>
      <c r="J1" s="379"/>
      <c r="K1" s="379"/>
      <c r="L1" s="379"/>
      <c r="M1" s="379"/>
      <c r="N1" s="379"/>
      <c r="O1" s="379"/>
      <c r="P1" s="379"/>
      <c r="Q1" s="379"/>
    </row>
    <row r="2" spans="1:17" ht="60" customHeight="1" x14ac:dyDescent="0.25">
      <c r="A2" s="222" t="s">
        <v>463</v>
      </c>
      <c r="B2" s="222" t="s">
        <v>401</v>
      </c>
      <c r="C2" s="190" t="s">
        <v>435</v>
      </c>
      <c r="D2" s="223"/>
      <c r="E2" s="223" t="s">
        <v>455</v>
      </c>
      <c r="F2" s="223" t="s">
        <v>558</v>
      </c>
      <c r="G2" s="223" t="s">
        <v>456</v>
      </c>
      <c r="H2" s="223" t="s">
        <v>557</v>
      </c>
      <c r="I2" s="223" t="s">
        <v>457</v>
      </c>
      <c r="J2" s="223" t="s">
        <v>458</v>
      </c>
      <c r="K2" s="223" t="s">
        <v>459</v>
      </c>
      <c r="L2" s="223" t="s">
        <v>460</v>
      </c>
      <c r="M2" s="223" t="s">
        <v>560</v>
      </c>
      <c r="N2" s="223"/>
      <c r="O2" s="223" t="s">
        <v>454</v>
      </c>
      <c r="P2" s="222" t="s">
        <v>556</v>
      </c>
      <c r="Q2" s="222" t="s">
        <v>555</v>
      </c>
    </row>
    <row r="3" spans="1:17" ht="105" customHeight="1" x14ac:dyDescent="0.25">
      <c r="A3" s="376" t="s">
        <v>464</v>
      </c>
      <c r="B3" s="316" t="s">
        <v>487</v>
      </c>
      <c r="C3" s="388" t="s">
        <v>551</v>
      </c>
      <c r="D3" s="185" t="s">
        <v>544</v>
      </c>
      <c r="E3" s="92">
        <v>250</v>
      </c>
      <c r="F3" s="92">
        <v>235</v>
      </c>
      <c r="G3" s="92">
        <v>517</v>
      </c>
      <c r="H3" s="92">
        <v>6</v>
      </c>
      <c r="I3" s="92">
        <v>517</v>
      </c>
      <c r="J3" s="92">
        <v>516</v>
      </c>
      <c r="K3" s="92">
        <v>200</v>
      </c>
      <c r="L3" s="92">
        <v>2000</v>
      </c>
      <c r="M3" s="241" t="s">
        <v>561</v>
      </c>
      <c r="N3" s="225"/>
      <c r="O3" s="365">
        <v>1000</v>
      </c>
      <c r="P3" s="276">
        <f>+F3+H3</f>
        <v>241</v>
      </c>
      <c r="Q3" s="381">
        <f>+P3/O3</f>
        <v>0.24099999999999999</v>
      </c>
    </row>
    <row r="4" spans="1:17" ht="37.5" customHeight="1" x14ac:dyDescent="0.25">
      <c r="A4" s="376"/>
      <c r="B4" s="317"/>
      <c r="C4" s="389"/>
      <c r="D4" s="185" t="s">
        <v>545</v>
      </c>
      <c r="E4" s="182">
        <v>2281</v>
      </c>
      <c r="F4" s="182">
        <v>2093</v>
      </c>
      <c r="G4" s="182">
        <v>602</v>
      </c>
      <c r="H4" s="182">
        <v>34</v>
      </c>
      <c r="I4" s="182">
        <f>1724+1049</f>
        <v>2773</v>
      </c>
      <c r="J4" s="182">
        <f>1711+1049</f>
        <v>2760</v>
      </c>
      <c r="K4" s="182">
        <f>2116+1149</f>
        <v>3265</v>
      </c>
      <c r="L4" s="181">
        <f>+F4+G4+I4+J4+K4</f>
        <v>11493</v>
      </c>
      <c r="M4" s="238"/>
      <c r="N4" s="238"/>
      <c r="O4" s="366"/>
      <c r="P4" s="280"/>
      <c r="Q4" s="382"/>
    </row>
    <row r="5" spans="1:17" ht="37.5" customHeight="1" x14ac:dyDescent="0.25">
      <c r="A5" s="376"/>
      <c r="B5" s="317"/>
      <c r="C5" s="388" t="s">
        <v>543</v>
      </c>
      <c r="D5" s="185" t="s">
        <v>544</v>
      </c>
      <c r="E5" s="228">
        <v>37</v>
      </c>
      <c r="F5" s="228">
        <v>37</v>
      </c>
      <c r="G5" s="228">
        <v>37</v>
      </c>
      <c r="H5" s="228">
        <v>37</v>
      </c>
      <c r="I5" s="228">
        <v>37</v>
      </c>
      <c r="J5" s="228">
        <v>37</v>
      </c>
      <c r="K5" s="228">
        <v>37</v>
      </c>
      <c r="L5" s="228">
        <v>37</v>
      </c>
      <c r="M5" s="228"/>
      <c r="N5" s="228"/>
      <c r="O5" s="371">
        <v>37</v>
      </c>
      <c r="P5" s="380">
        <v>37</v>
      </c>
      <c r="Q5" s="381">
        <f>+P5/O5</f>
        <v>1</v>
      </c>
    </row>
    <row r="6" spans="1:17" ht="37.5" customHeight="1" x14ac:dyDescent="0.25">
      <c r="A6" s="376"/>
      <c r="B6" s="317"/>
      <c r="C6" s="389"/>
      <c r="D6" s="185" t="s">
        <v>545</v>
      </c>
      <c r="E6" s="182">
        <v>2650</v>
      </c>
      <c r="F6" s="182">
        <v>2650</v>
      </c>
      <c r="G6" s="182">
        <v>9219</v>
      </c>
      <c r="H6" s="182">
        <v>520</v>
      </c>
      <c r="I6" s="182">
        <v>6895</v>
      </c>
      <c r="J6" s="182">
        <v>6844</v>
      </c>
      <c r="K6" s="182">
        <v>8464</v>
      </c>
      <c r="L6" s="181">
        <f>+F6+G6+I6+J6+K6</f>
        <v>34072</v>
      </c>
      <c r="M6" s="181"/>
      <c r="N6" s="181"/>
      <c r="O6" s="371"/>
      <c r="P6" s="380"/>
      <c r="Q6" s="382"/>
    </row>
    <row r="7" spans="1:17" ht="37.5" customHeight="1" x14ac:dyDescent="0.25">
      <c r="A7" s="376"/>
      <c r="B7" s="317"/>
      <c r="C7" s="388" t="s">
        <v>552</v>
      </c>
      <c r="D7" s="185" t="s">
        <v>544</v>
      </c>
      <c r="E7" s="228">
        <v>258</v>
      </c>
      <c r="F7" s="228">
        <v>258</v>
      </c>
      <c r="G7" s="228">
        <v>258</v>
      </c>
      <c r="H7" s="228">
        <v>0</v>
      </c>
      <c r="I7" s="228">
        <v>200</v>
      </c>
      <c r="J7" s="228">
        <v>200</v>
      </c>
      <c r="K7" s="228">
        <v>84</v>
      </c>
      <c r="L7" s="228">
        <f>+F7+G7+I7+J7+K7</f>
        <v>1000</v>
      </c>
      <c r="M7" s="226"/>
      <c r="N7" s="226"/>
      <c r="O7" s="365">
        <v>2000</v>
      </c>
      <c r="P7" s="276">
        <f>+F7+H7</f>
        <v>258</v>
      </c>
      <c r="Q7" s="381">
        <f>+P7/O7</f>
        <v>0.129</v>
      </c>
    </row>
    <row r="8" spans="1:17" ht="37.5" customHeight="1" x14ac:dyDescent="0.25">
      <c r="A8" s="376"/>
      <c r="B8" s="317"/>
      <c r="C8" s="389"/>
      <c r="D8" s="185" t="s">
        <v>545</v>
      </c>
      <c r="E8" s="182">
        <v>1433</v>
      </c>
      <c r="F8" s="182">
        <v>1334</v>
      </c>
      <c r="G8" s="182">
        <v>2118</v>
      </c>
      <c r="H8" s="182">
        <v>0</v>
      </c>
      <c r="I8" s="182">
        <v>3049</v>
      </c>
      <c r="J8" s="182">
        <v>3149</v>
      </c>
      <c r="K8" s="182">
        <v>3249</v>
      </c>
      <c r="L8" s="181">
        <f>+F8+G8+I8+J8+K8</f>
        <v>12899</v>
      </c>
      <c r="M8" s="238"/>
      <c r="N8" s="238"/>
      <c r="O8" s="366"/>
      <c r="P8" s="280"/>
      <c r="Q8" s="382"/>
    </row>
    <row r="9" spans="1:17" ht="37.5" customHeight="1" x14ac:dyDescent="0.25">
      <c r="A9" s="376"/>
      <c r="B9" s="317"/>
      <c r="C9" s="388" t="s">
        <v>534</v>
      </c>
      <c r="D9" s="185" t="s">
        <v>544</v>
      </c>
      <c r="E9" s="75">
        <v>0.125</v>
      </c>
      <c r="F9" s="75">
        <v>0.1143</v>
      </c>
      <c r="G9" s="227">
        <v>0.25</v>
      </c>
      <c r="H9" s="75">
        <v>6.6600000000000006E-2</v>
      </c>
      <c r="I9" s="227">
        <v>0.25</v>
      </c>
      <c r="J9" s="227">
        <v>0.25</v>
      </c>
      <c r="K9" s="75">
        <v>0.12670000000000001</v>
      </c>
      <c r="L9" s="183">
        <v>1</v>
      </c>
      <c r="M9" s="239"/>
      <c r="N9" s="239"/>
      <c r="O9" s="386">
        <v>1</v>
      </c>
      <c r="P9" s="385">
        <f>+F9+H9</f>
        <v>0.18090000000000001</v>
      </c>
      <c r="Q9" s="381">
        <f>+P9/O9</f>
        <v>0.18090000000000001</v>
      </c>
    </row>
    <row r="10" spans="1:17" ht="37.5" customHeight="1" x14ac:dyDescent="0.25">
      <c r="A10" s="376"/>
      <c r="B10" s="318"/>
      <c r="C10" s="389"/>
      <c r="D10" s="185" t="s">
        <v>545</v>
      </c>
      <c r="E10" s="182">
        <v>398</v>
      </c>
      <c r="F10" s="182">
        <v>398</v>
      </c>
      <c r="G10" s="182">
        <v>838</v>
      </c>
      <c r="H10" s="182">
        <v>207</v>
      </c>
      <c r="I10" s="182">
        <v>416</v>
      </c>
      <c r="J10" s="182">
        <v>416</v>
      </c>
      <c r="K10" s="182">
        <v>416</v>
      </c>
      <c r="L10" s="181">
        <f>+F10+G10+I10+J10+K10</f>
        <v>2484</v>
      </c>
      <c r="M10" s="238"/>
      <c r="N10" s="238"/>
      <c r="O10" s="387"/>
      <c r="P10" s="380"/>
      <c r="Q10" s="382"/>
    </row>
    <row r="11" spans="1:17" s="37" customFormat="1" ht="33" customHeight="1" x14ac:dyDescent="0.25">
      <c r="A11" s="86"/>
      <c r="B11" s="87"/>
      <c r="C11" s="88"/>
      <c r="D11" s="192" t="s">
        <v>546</v>
      </c>
      <c r="E11" s="181">
        <f t="shared" ref="E11:G11" si="0">+E4+E6+E8+E10</f>
        <v>6762</v>
      </c>
      <c r="F11" s="181">
        <f t="shared" si="0"/>
        <v>6475</v>
      </c>
      <c r="G11" s="181">
        <f t="shared" si="0"/>
        <v>12777</v>
      </c>
      <c r="H11" s="181">
        <f>+H4+H6+H8+H10</f>
        <v>761</v>
      </c>
      <c r="I11" s="181">
        <f>+I4+I6+I8+I10</f>
        <v>13133</v>
      </c>
      <c r="J11" s="181">
        <f>+J4+J6+J8+J10</f>
        <v>13169</v>
      </c>
      <c r="K11" s="181">
        <f>+K4+K6+K8+K10</f>
        <v>15394</v>
      </c>
      <c r="L11" s="181">
        <f>+L4+L6+L8+L10</f>
        <v>60948</v>
      </c>
      <c r="M11" s="181"/>
      <c r="N11" s="181"/>
      <c r="O11" s="33"/>
      <c r="P11" s="33"/>
      <c r="Q11" s="33"/>
    </row>
    <row r="12" spans="1:17" s="37" customFormat="1" ht="37.5" customHeight="1" x14ac:dyDescent="0.25">
      <c r="A12" s="86"/>
      <c r="B12" s="87"/>
      <c r="C12" s="88"/>
      <c r="D12" s="186"/>
      <c r="E12" s="89"/>
      <c r="F12" s="89"/>
      <c r="G12" s="89"/>
      <c r="H12" s="89"/>
      <c r="I12" s="89"/>
      <c r="J12" s="89"/>
      <c r="K12" s="89"/>
      <c r="L12" s="89"/>
      <c r="M12" s="89"/>
      <c r="N12" s="89"/>
      <c r="O12" s="89"/>
    </row>
    <row r="13" spans="1:17" ht="62.25" customHeight="1" x14ac:dyDescent="0.25">
      <c r="A13" s="222" t="s">
        <v>463</v>
      </c>
      <c r="B13" s="222" t="s">
        <v>401</v>
      </c>
      <c r="C13" s="222" t="s">
        <v>435</v>
      </c>
      <c r="D13" s="222"/>
      <c r="E13" s="222" t="s">
        <v>455</v>
      </c>
      <c r="F13" s="223" t="s">
        <v>558</v>
      </c>
      <c r="G13" s="222" t="s">
        <v>456</v>
      </c>
      <c r="H13" s="223" t="s">
        <v>557</v>
      </c>
      <c r="I13" s="222" t="s">
        <v>457</v>
      </c>
      <c r="J13" s="222" t="s">
        <v>458</v>
      </c>
      <c r="K13" s="222" t="s">
        <v>459</v>
      </c>
      <c r="L13" s="222" t="s">
        <v>460</v>
      </c>
      <c r="M13" s="223" t="s">
        <v>560</v>
      </c>
      <c r="N13" s="222"/>
      <c r="O13" s="222" t="s">
        <v>454</v>
      </c>
      <c r="P13" s="222" t="s">
        <v>556</v>
      </c>
      <c r="Q13" s="222" t="s">
        <v>555</v>
      </c>
    </row>
    <row r="14" spans="1:17" ht="83.25" customHeight="1" x14ac:dyDescent="0.25">
      <c r="A14" s="376" t="s">
        <v>466</v>
      </c>
      <c r="B14" s="377" t="s">
        <v>488</v>
      </c>
      <c r="C14" s="388" t="s">
        <v>422</v>
      </c>
      <c r="D14" s="185" t="s">
        <v>544</v>
      </c>
      <c r="E14" s="228">
        <v>241</v>
      </c>
      <c r="F14" s="228">
        <v>241</v>
      </c>
      <c r="G14" s="228">
        <v>240</v>
      </c>
      <c r="H14" s="228">
        <v>0</v>
      </c>
      <c r="I14" s="228">
        <v>160</v>
      </c>
      <c r="J14" s="228">
        <v>160</v>
      </c>
      <c r="K14" s="228">
        <v>79</v>
      </c>
      <c r="L14" s="228">
        <f>SUM(F14:K14)</f>
        <v>880</v>
      </c>
      <c r="M14" s="242" t="s">
        <v>562</v>
      </c>
      <c r="N14" s="226"/>
      <c r="O14" s="365">
        <v>880</v>
      </c>
      <c r="P14" s="276">
        <f>+F14+H14</f>
        <v>241</v>
      </c>
      <c r="Q14" s="381">
        <f>+P14/O14</f>
        <v>0.27386363636363636</v>
      </c>
    </row>
    <row r="15" spans="1:17" ht="37.5" customHeight="1" x14ac:dyDescent="0.25">
      <c r="A15" s="376"/>
      <c r="B15" s="377"/>
      <c r="C15" s="389"/>
      <c r="D15" s="185" t="s">
        <v>545</v>
      </c>
      <c r="E15" s="182">
        <v>1117</v>
      </c>
      <c r="F15" s="182">
        <v>1117</v>
      </c>
      <c r="G15" s="182">
        <v>2664</v>
      </c>
      <c r="H15" s="182">
        <v>32</v>
      </c>
      <c r="I15" s="182">
        <v>3579</v>
      </c>
      <c r="J15" s="182">
        <v>3579</v>
      </c>
      <c r="K15" s="182">
        <v>1193</v>
      </c>
      <c r="L15" s="182">
        <f>+F15+G15+I15+J15+K15</f>
        <v>12132</v>
      </c>
      <c r="M15" s="240"/>
      <c r="N15" s="240"/>
      <c r="O15" s="366"/>
      <c r="P15" s="280"/>
      <c r="Q15" s="382"/>
    </row>
    <row r="16" spans="1:17" ht="69.75" customHeight="1" x14ac:dyDescent="0.25">
      <c r="A16" s="376"/>
      <c r="B16" s="377"/>
      <c r="C16" s="388" t="s">
        <v>423</v>
      </c>
      <c r="D16" s="185" t="s">
        <v>544</v>
      </c>
      <c r="E16" s="228">
        <v>70</v>
      </c>
      <c r="F16" s="228">
        <v>71</v>
      </c>
      <c r="G16" s="228">
        <v>70</v>
      </c>
      <c r="H16" s="228">
        <v>1</v>
      </c>
      <c r="I16" s="228">
        <v>70</v>
      </c>
      <c r="J16" s="228">
        <v>70</v>
      </c>
      <c r="K16" s="228">
        <v>39</v>
      </c>
      <c r="L16" s="228">
        <v>320</v>
      </c>
      <c r="M16" s="242" t="s">
        <v>563</v>
      </c>
      <c r="N16" s="226"/>
      <c r="O16" s="365">
        <v>320</v>
      </c>
      <c r="P16" s="276">
        <f>+F16+H16</f>
        <v>72</v>
      </c>
      <c r="Q16" s="381">
        <f>+P16/O16</f>
        <v>0.22500000000000001</v>
      </c>
    </row>
    <row r="17" spans="1:17" ht="37.5" customHeight="1" x14ac:dyDescent="0.25">
      <c r="A17" s="376"/>
      <c r="B17" s="377"/>
      <c r="C17" s="389"/>
      <c r="D17" s="185" t="s">
        <v>545</v>
      </c>
      <c r="E17" s="182">
        <v>300</v>
      </c>
      <c r="F17" s="182">
        <v>300</v>
      </c>
      <c r="G17" s="182">
        <v>677</v>
      </c>
      <c r="H17" s="182">
        <v>31</v>
      </c>
      <c r="I17" s="182">
        <v>442</v>
      </c>
      <c r="J17" s="182">
        <v>442</v>
      </c>
      <c r="K17" s="182">
        <v>253</v>
      </c>
      <c r="L17" s="182">
        <f>+F17+G17+I17+J17+K17</f>
        <v>2114</v>
      </c>
      <c r="M17" s="240"/>
      <c r="N17" s="240"/>
      <c r="O17" s="366"/>
      <c r="P17" s="280"/>
      <c r="Q17" s="382"/>
    </row>
    <row r="18" spans="1:17" ht="15" x14ac:dyDescent="0.25">
      <c r="A18" s="86"/>
      <c r="B18" s="87"/>
      <c r="C18" s="188"/>
      <c r="D18" s="192" t="s">
        <v>546</v>
      </c>
      <c r="E18" s="181">
        <f t="shared" ref="E18:H18" si="1">+E15+E17</f>
        <v>1417</v>
      </c>
      <c r="F18" s="181">
        <f t="shared" si="1"/>
        <v>1417</v>
      </c>
      <c r="G18" s="181">
        <f t="shared" si="1"/>
        <v>3341</v>
      </c>
      <c r="H18" s="181">
        <f t="shared" si="1"/>
        <v>63</v>
      </c>
      <c r="I18" s="181">
        <f>+I15+I17</f>
        <v>4021</v>
      </c>
      <c r="J18" s="181">
        <f>+J15+J17</f>
        <v>4021</v>
      </c>
      <c r="K18" s="181">
        <f>+K15+K17</f>
        <v>1446</v>
      </c>
      <c r="L18" s="181">
        <f>+L15+L17</f>
        <v>14246</v>
      </c>
      <c r="M18" s="181"/>
      <c r="N18" s="181"/>
      <c r="O18" s="33"/>
      <c r="P18" s="33"/>
      <c r="Q18" s="33"/>
    </row>
    <row r="19" spans="1:17" ht="37.5" customHeight="1" x14ac:dyDescent="0.25">
      <c r="A19" s="86"/>
      <c r="B19" s="87"/>
      <c r="C19" s="188"/>
      <c r="D19" s="196"/>
      <c r="E19" s="189"/>
      <c r="F19" s="189"/>
      <c r="G19" s="189"/>
      <c r="H19" s="189"/>
      <c r="I19" s="189"/>
      <c r="J19" s="189"/>
      <c r="K19" s="189"/>
      <c r="L19" s="189"/>
      <c r="M19" s="189"/>
      <c r="N19" s="189"/>
      <c r="O19" s="189"/>
    </row>
    <row r="20" spans="1:17" ht="37.5" customHeight="1" x14ac:dyDescent="0.25">
      <c r="A20" s="232" t="s">
        <v>548</v>
      </c>
      <c r="B20" s="232"/>
      <c r="C20" s="232"/>
      <c r="D20" s="232"/>
      <c r="E20" s="232"/>
      <c r="F20" s="232"/>
      <c r="G20" s="232"/>
      <c r="H20" s="232"/>
      <c r="I20" s="232"/>
      <c r="J20" s="232"/>
      <c r="K20" s="232"/>
      <c r="L20" s="232"/>
      <c r="M20" s="232"/>
      <c r="N20" s="232"/>
      <c r="O20" s="232"/>
      <c r="P20" s="177"/>
      <c r="Q20" s="173"/>
    </row>
    <row r="21" spans="1:17" ht="51.75" customHeight="1" x14ac:dyDescent="0.25">
      <c r="A21" s="222" t="s">
        <v>463</v>
      </c>
      <c r="B21" s="222" t="s">
        <v>401</v>
      </c>
      <c r="C21" s="222" t="s">
        <v>435</v>
      </c>
      <c r="D21" s="222"/>
      <c r="E21" s="222" t="s">
        <v>455</v>
      </c>
      <c r="F21" s="223" t="s">
        <v>558</v>
      </c>
      <c r="G21" s="222" t="s">
        <v>456</v>
      </c>
      <c r="H21" s="223" t="s">
        <v>557</v>
      </c>
      <c r="I21" s="222" t="s">
        <v>457</v>
      </c>
      <c r="J21" s="222" t="s">
        <v>458</v>
      </c>
      <c r="K21" s="222" t="s">
        <v>459</v>
      </c>
      <c r="L21" s="222" t="s">
        <v>460</v>
      </c>
      <c r="M21" s="223" t="s">
        <v>560</v>
      </c>
      <c r="N21" s="222"/>
      <c r="O21" s="222" t="s">
        <v>454</v>
      </c>
      <c r="P21" s="222" t="s">
        <v>556</v>
      </c>
      <c r="Q21" s="222" t="s">
        <v>555</v>
      </c>
    </row>
    <row r="22" spans="1:17" ht="37.5" customHeight="1" x14ac:dyDescent="0.25">
      <c r="A22" s="363" t="s">
        <v>424</v>
      </c>
      <c r="B22" s="316" t="s">
        <v>489</v>
      </c>
      <c r="C22" s="236" t="s">
        <v>424</v>
      </c>
      <c r="D22" s="185" t="s">
        <v>544</v>
      </c>
      <c r="E22" s="228">
        <v>605</v>
      </c>
      <c r="F22" s="228">
        <v>605</v>
      </c>
      <c r="G22" s="228">
        <v>750</v>
      </c>
      <c r="H22" s="228">
        <v>134</v>
      </c>
      <c r="I22" s="228">
        <v>350</v>
      </c>
      <c r="J22" s="228">
        <v>350</v>
      </c>
      <c r="K22" s="228">
        <v>95</v>
      </c>
      <c r="L22" s="228">
        <v>2150</v>
      </c>
      <c r="M22" s="228"/>
      <c r="N22" s="228"/>
      <c r="O22" s="371">
        <v>2150</v>
      </c>
      <c r="P22" s="276">
        <f>+F22+H22</f>
        <v>739</v>
      </c>
      <c r="Q22" s="381">
        <f>+P22/O22</f>
        <v>0.34372093023255812</v>
      </c>
    </row>
    <row r="23" spans="1:17" ht="37.5" customHeight="1" x14ac:dyDescent="0.25">
      <c r="A23" s="364"/>
      <c r="B23" s="317"/>
      <c r="C23" s="237"/>
      <c r="D23" s="185" t="s">
        <v>545</v>
      </c>
      <c r="E23" s="182">
        <v>289</v>
      </c>
      <c r="F23" s="182">
        <v>286</v>
      </c>
      <c r="G23" s="182">
        <v>2169</v>
      </c>
      <c r="H23" s="182">
        <v>48</v>
      </c>
      <c r="I23" s="182">
        <v>2018</v>
      </c>
      <c r="J23" s="182">
        <v>1973</v>
      </c>
      <c r="K23" s="182">
        <v>579</v>
      </c>
      <c r="L23" s="182">
        <f>+F23+G23+I23+J23+K23</f>
        <v>7025</v>
      </c>
      <c r="M23" s="182"/>
      <c r="N23" s="182"/>
      <c r="O23" s="371"/>
      <c r="P23" s="280"/>
      <c r="Q23" s="382"/>
    </row>
    <row r="24" spans="1:17" ht="37.5" customHeight="1" x14ac:dyDescent="0.25">
      <c r="A24" s="363" t="s">
        <v>425</v>
      </c>
      <c r="B24" s="317"/>
      <c r="C24" s="236" t="s">
        <v>425</v>
      </c>
      <c r="D24" s="185" t="s">
        <v>544</v>
      </c>
      <c r="E24" s="228">
        <v>100</v>
      </c>
      <c r="F24" s="228">
        <v>98</v>
      </c>
      <c r="G24" s="228">
        <v>300</v>
      </c>
      <c r="H24" s="228">
        <v>41</v>
      </c>
      <c r="I24" s="228">
        <v>250</v>
      </c>
      <c r="J24" s="228">
        <v>300</v>
      </c>
      <c r="K24" s="228">
        <v>50</v>
      </c>
      <c r="L24" s="228">
        <v>1000</v>
      </c>
      <c r="M24" s="228"/>
      <c r="N24" s="228"/>
      <c r="O24" s="371">
        <v>1000</v>
      </c>
      <c r="P24" s="276">
        <f>+F24+H24</f>
        <v>139</v>
      </c>
      <c r="Q24" s="381">
        <f>+P24/O24</f>
        <v>0.13900000000000001</v>
      </c>
    </row>
    <row r="25" spans="1:17" ht="37.5" customHeight="1" x14ac:dyDescent="0.25">
      <c r="A25" s="364"/>
      <c r="B25" s="318"/>
      <c r="C25" s="237"/>
      <c r="D25" s="185" t="s">
        <v>545</v>
      </c>
      <c r="E25" s="182">
        <v>241</v>
      </c>
      <c r="F25" s="182">
        <v>238</v>
      </c>
      <c r="G25" s="182">
        <v>1255</v>
      </c>
      <c r="H25" s="182">
        <v>28</v>
      </c>
      <c r="I25" s="182">
        <v>1163</v>
      </c>
      <c r="J25" s="182">
        <v>1251</v>
      </c>
      <c r="K25" s="182">
        <v>474</v>
      </c>
      <c r="L25" s="182">
        <f>+F25+G25+I25+J25+K25</f>
        <v>4381</v>
      </c>
      <c r="M25" s="182"/>
      <c r="N25" s="182"/>
      <c r="O25" s="371"/>
      <c r="P25" s="280"/>
      <c r="Q25" s="382"/>
    </row>
    <row r="26" spans="1:17" ht="37.5" customHeight="1" x14ac:dyDescent="0.25">
      <c r="A26" s="193"/>
      <c r="B26" s="193"/>
      <c r="C26" s="188"/>
      <c r="D26" s="192" t="s">
        <v>546</v>
      </c>
      <c r="E26" s="181">
        <f>+E23+E25</f>
        <v>530</v>
      </c>
      <c r="F26" s="181">
        <f t="shared" ref="F26:G26" si="2">+F23+F25</f>
        <v>524</v>
      </c>
      <c r="G26" s="181">
        <f t="shared" si="2"/>
        <v>3424</v>
      </c>
      <c r="H26" s="181">
        <f>+H23+H25</f>
        <v>76</v>
      </c>
      <c r="I26" s="181">
        <f>+I23+I25</f>
        <v>3181</v>
      </c>
      <c r="J26" s="181">
        <f>+J23+J25</f>
        <v>3224</v>
      </c>
      <c r="K26" s="181">
        <f>+K23+K25</f>
        <v>1053</v>
      </c>
      <c r="L26" s="181">
        <f>+L23+L25</f>
        <v>11406</v>
      </c>
      <c r="M26" s="181"/>
      <c r="N26" s="181"/>
      <c r="O26" s="33"/>
      <c r="P26" s="33"/>
      <c r="Q26" s="33"/>
    </row>
    <row r="27" spans="1:17" ht="37.5" customHeight="1" x14ac:dyDescent="0.25">
      <c r="A27" s="193"/>
      <c r="B27" s="193"/>
      <c r="C27" s="188"/>
      <c r="D27" s="192"/>
      <c r="E27" s="182"/>
      <c r="F27" s="198"/>
      <c r="G27" s="182"/>
      <c r="H27" s="182"/>
      <c r="I27" s="182"/>
      <c r="J27" s="182"/>
      <c r="K27" s="182"/>
      <c r="L27" s="182"/>
      <c r="M27" s="182"/>
      <c r="N27" s="182"/>
      <c r="O27" s="182"/>
    </row>
    <row r="28" spans="1:17" ht="62.25" customHeight="1" x14ac:dyDescent="0.25">
      <c r="A28" s="222" t="s">
        <v>463</v>
      </c>
      <c r="B28" s="222" t="s">
        <v>401</v>
      </c>
      <c r="C28" s="222" t="s">
        <v>435</v>
      </c>
      <c r="D28" s="222"/>
      <c r="E28" s="222" t="s">
        <v>455</v>
      </c>
      <c r="F28" s="223" t="s">
        <v>558</v>
      </c>
      <c r="G28" s="222" t="s">
        <v>456</v>
      </c>
      <c r="H28" s="223" t="s">
        <v>557</v>
      </c>
      <c r="I28" s="222" t="s">
        <v>457</v>
      </c>
      <c r="J28" s="222" t="s">
        <v>458</v>
      </c>
      <c r="K28" s="222" t="s">
        <v>459</v>
      </c>
      <c r="L28" s="222" t="s">
        <v>460</v>
      </c>
      <c r="M28" s="223" t="s">
        <v>560</v>
      </c>
      <c r="N28" s="222"/>
      <c r="O28" s="222" t="s">
        <v>454</v>
      </c>
      <c r="P28" s="222" t="s">
        <v>556</v>
      </c>
      <c r="Q28" s="222" t="s">
        <v>555</v>
      </c>
    </row>
    <row r="29" spans="1:17" ht="152.25" customHeight="1" x14ac:dyDescent="0.25">
      <c r="A29" s="295" t="s">
        <v>465</v>
      </c>
      <c r="B29" s="316" t="s">
        <v>490</v>
      </c>
      <c r="C29" s="388" t="s">
        <v>426</v>
      </c>
      <c r="D29" s="185" t="s">
        <v>544</v>
      </c>
      <c r="E29" s="228">
        <v>19</v>
      </c>
      <c r="F29" s="228">
        <v>19</v>
      </c>
      <c r="G29" s="228">
        <v>19</v>
      </c>
      <c r="H29" s="228">
        <v>19</v>
      </c>
      <c r="I29" s="228">
        <v>19</v>
      </c>
      <c r="J29" s="228">
        <v>19</v>
      </c>
      <c r="K29" s="228">
        <v>19</v>
      </c>
      <c r="L29" s="228">
        <v>19</v>
      </c>
      <c r="M29" s="243" t="s">
        <v>564</v>
      </c>
      <c r="N29" s="226"/>
      <c r="O29" s="365">
        <v>19</v>
      </c>
      <c r="P29" s="380">
        <v>19</v>
      </c>
      <c r="Q29" s="381">
        <f>+P29/O29</f>
        <v>1</v>
      </c>
    </row>
    <row r="30" spans="1:17" ht="117.75" customHeight="1" x14ac:dyDescent="0.25">
      <c r="A30" s="297"/>
      <c r="B30" s="317"/>
      <c r="C30" s="389"/>
      <c r="D30" s="185" t="s">
        <v>545</v>
      </c>
      <c r="E30" s="182">
        <v>10626</v>
      </c>
      <c r="F30" s="182">
        <v>10336</v>
      </c>
      <c r="G30" s="182">
        <v>12423</v>
      </c>
      <c r="H30" s="182">
        <v>1445</v>
      </c>
      <c r="I30" s="182">
        <v>10367</v>
      </c>
      <c r="J30" s="182">
        <v>9788</v>
      </c>
      <c r="K30" s="182">
        <v>8607</v>
      </c>
      <c r="L30" s="182">
        <f>+F30+G30+I30+J30+K30</f>
        <v>51521</v>
      </c>
      <c r="M30" s="240"/>
      <c r="N30" s="240"/>
      <c r="O30" s="366"/>
      <c r="P30" s="380"/>
      <c r="Q30" s="382"/>
    </row>
    <row r="31" spans="1:17" ht="108" customHeight="1" x14ac:dyDescent="0.25">
      <c r="A31" s="297"/>
      <c r="B31" s="317"/>
      <c r="C31" s="390" t="s">
        <v>427</v>
      </c>
      <c r="D31" s="185" t="s">
        <v>544</v>
      </c>
      <c r="E31" s="184">
        <v>2</v>
      </c>
      <c r="F31" s="184">
        <v>2</v>
      </c>
      <c r="G31" s="184">
        <v>3</v>
      </c>
      <c r="H31" s="184">
        <v>0</v>
      </c>
      <c r="I31" s="184">
        <v>3</v>
      </c>
      <c r="J31" s="184">
        <v>3</v>
      </c>
      <c r="K31" s="184">
        <v>2</v>
      </c>
      <c r="L31" s="184">
        <v>13</v>
      </c>
      <c r="M31" s="244" t="s">
        <v>565</v>
      </c>
      <c r="N31" s="229"/>
      <c r="O31" s="374">
        <v>13</v>
      </c>
      <c r="P31" s="279">
        <v>0</v>
      </c>
      <c r="Q31" s="267"/>
    </row>
    <row r="32" spans="1:17" ht="37.5" customHeight="1" x14ac:dyDescent="0.25">
      <c r="A32" s="296"/>
      <c r="B32" s="318"/>
      <c r="C32" s="391"/>
      <c r="D32" s="185" t="s">
        <v>545</v>
      </c>
      <c r="E32" s="182">
        <v>525</v>
      </c>
      <c r="F32" s="182">
        <v>522</v>
      </c>
      <c r="G32" s="182">
        <v>1829</v>
      </c>
      <c r="H32" s="182">
        <v>40</v>
      </c>
      <c r="I32" s="182">
        <v>2592</v>
      </c>
      <c r="J32" s="182">
        <v>2447</v>
      </c>
      <c r="K32" s="182">
        <v>2152</v>
      </c>
      <c r="L32" s="182">
        <f>+F32+G32+I32+J32+K32</f>
        <v>9542</v>
      </c>
      <c r="M32" s="240"/>
      <c r="N32" s="240"/>
      <c r="O32" s="375"/>
      <c r="P32" s="280"/>
      <c r="Q32" s="268"/>
    </row>
    <row r="33" spans="1:17" ht="37.5" customHeight="1" x14ac:dyDescent="0.25">
      <c r="A33" s="86"/>
      <c r="B33" s="87"/>
      <c r="C33" s="88"/>
      <c r="D33" s="192" t="s">
        <v>546</v>
      </c>
      <c r="E33" s="197">
        <f>+E30+E32</f>
        <v>11151</v>
      </c>
      <c r="F33" s="197">
        <f t="shared" ref="F33:G33" si="3">+F30+F32</f>
        <v>10858</v>
      </c>
      <c r="G33" s="197">
        <f t="shared" si="3"/>
        <v>14252</v>
      </c>
      <c r="H33" s="197">
        <f>+H30+H32</f>
        <v>1485</v>
      </c>
      <c r="I33" s="197">
        <f>+I30+I32</f>
        <v>12959</v>
      </c>
      <c r="J33" s="197">
        <f>+J30+J32</f>
        <v>12235</v>
      </c>
      <c r="K33" s="197">
        <f>+K30+K32</f>
        <v>10759</v>
      </c>
      <c r="L33" s="197">
        <f>+L30+L32</f>
        <v>61063</v>
      </c>
      <c r="M33" s="197"/>
      <c r="N33" s="197"/>
      <c r="O33" s="33"/>
      <c r="P33" s="33"/>
      <c r="Q33" s="33"/>
    </row>
    <row r="34" spans="1:17" ht="37.5" customHeight="1" x14ac:dyDescent="0.25">
      <c r="A34" s="86"/>
      <c r="B34" s="87"/>
      <c r="C34" s="88"/>
      <c r="D34" s="196"/>
      <c r="E34" s="194"/>
      <c r="F34" s="194"/>
      <c r="G34" s="194"/>
      <c r="H34" s="194"/>
      <c r="I34" s="194"/>
      <c r="J34" s="194"/>
      <c r="K34" s="194"/>
      <c r="L34" s="194"/>
      <c r="M34" s="194"/>
      <c r="N34" s="194"/>
      <c r="O34" s="194"/>
    </row>
    <row r="35" spans="1:17" ht="37.5" customHeight="1" x14ac:dyDescent="0.25">
      <c r="A35" s="362" t="s">
        <v>548</v>
      </c>
      <c r="B35" s="362"/>
      <c r="C35" s="362"/>
      <c r="D35" s="362"/>
      <c r="E35" s="362"/>
      <c r="F35" s="362"/>
      <c r="G35" s="362"/>
      <c r="H35" s="362"/>
      <c r="I35" s="362"/>
      <c r="J35" s="362"/>
      <c r="K35" s="362"/>
      <c r="L35" s="362"/>
      <c r="M35" s="362"/>
      <c r="N35" s="362"/>
      <c r="O35" s="362"/>
    </row>
    <row r="36" spans="1:17" ht="36" customHeight="1" x14ac:dyDescent="0.25">
      <c r="A36" s="222" t="s">
        <v>463</v>
      </c>
      <c r="B36" s="222" t="s">
        <v>401</v>
      </c>
      <c r="C36" s="222" t="s">
        <v>435</v>
      </c>
      <c r="D36" s="222"/>
      <c r="E36" s="222" t="s">
        <v>455</v>
      </c>
      <c r="F36" s="223" t="s">
        <v>558</v>
      </c>
      <c r="G36" s="222" t="s">
        <v>456</v>
      </c>
      <c r="H36" s="223" t="s">
        <v>557</v>
      </c>
      <c r="I36" s="223"/>
      <c r="J36" s="223"/>
      <c r="K36" s="223"/>
      <c r="L36" s="223"/>
      <c r="M36" s="223" t="s">
        <v>560</v>
      </c>
      <c r="N36" s="223"/>
      <c r="O36" s="222" t="s">
        <v>454</v>
      </c>
      <c r="P36" s="222" t="s">
        <v>556</v>
      </c>
      <c r="Q36" s="222" t="s">
        <v>555</v>
      </c>
    </row>
    <row r="37" spans="1:17" ht="37.5" customHeight="1" x14ac:dyDescent="0.25">
      <c r="A37" s="376" t="s">
        <v>467</v>
      </c>
      <c r="B37" s="378" t="s">
        <v>491</v>
      </c>
      <c r="C37" s="369" t="s">
        <v>547</v>
      </c>
      <c r="D37" s="185" t="s">
        <v>544</v>
      </c>
      <c r="E37" s="227">
        <v>0.1</v>
      </c>
      <c r="F37" s="227">
        <v>0.1</v>
      </c>
      <c r="G37" s="227">
        <v>0.25</v>
      </c>
      <c r="H37" s="75">
        <v>1.4E-2</v>
      </c>
      <c r="I37" s="75"/>
      <c r="J37" s="75"/>
      <c r="K37" s="75"/>
      <c r="L37" s="75"/>
      <c r="M37" s="75"/>
      <c r="N37" s="75"/>
      <c r="O37" s="370">
        <v>1</v>
      </c>
      <c r="P37" s="383">
        <f>+F37+H37</f>
        <v>0.114</v>
      </c>
      <c r="Q37" s="381">
        <f>+P37/O37</f>
        <v>0.114</v>
      </c>
    </row>
    <row r="38" spans="1:17" ht="37.5" customHeight="1" x14ac:dyDescent="0.25">
      <c r="A38" s="376"/>
      <c r="B38" s="378"/>
      <c r="C38" s="369"/>
      <c r="D38" s="185" t="s">
        <v>545</v>
      </c>
      <c r="E38" s="182">
        <v>2373</v>
      </c>
      <c r="F38" s="182">
        <v>2243</v>
      </c>
      <c r="G38" s="182">
        <f>3086+10</f>
        <v>3096</v>
      </c>
      <c r="H38" s="182">
        <v>937</v>
      </c>
      <c r="I38" s="182"/>
      <c r="J38" s="182"/>
      <c r="K38" s="182"/>
      <c r="L38" s="182"/>
      <c r="M38" s="182"/>
      <c r="N38" s="182"/>
      <c r="O38" s="370"/>
      <c r="P38" s="384"/>
      <c r="Q38" s="382"/>
    </row>
    <row r="39" spans="1:17" ht="37.5" customHeight="1" x14ac:dyDescent="0.25">
      <c r="A39" s="376"/>
      <c r="B39" s="378"/>
      <c r="C39" s="369" t="s">
        <v>434</v>
      </c>
      <c r="D39" s="185" t="s">
        <v>544</v>
      </c>
      <c r="E39" s="228" t="s">
        <v>461</v>
      </c>
      <c r="F39" s="228"/>
      <c r="G39" s="228">
        <v>1</v>
      </c>
      <c r="H39" s="228">
        <v>0</v>
      </c>
      <c r="I39" s="228"/>
      <c r="J39" s="228"/>
      <c r="K39" s="228"/>
      <c r="L39" s="228"/>
      <c r="M39" s="228"/>
      <c r="N39" s="228"/>
      <c r="O39" s="371">
        <v>3</v>
      </c>
      <c r="P39" s="380">
        <v>0</v>
      </c>
      <c r="Q39" s="332"/>
    </row>
    <row r="40" spans="1:17" ht="37.5" customHeight="1" x14ac:dyDescent="0.25">
      <c r="A40" s="376"/>
      <c r="B40" s="378"/>
      <c r="C40" s="369"/>
      <c r="D40" s="185" t="s">
        <v>545</v>
      </c>
      <c r="E40" s="228" t="s">
        <v>461</v>
      </c>
      <c r="F40" s="182"/>
      <c r="G40" s="182">
        <v>11</v>
      </c>
      <c r="H40" s="182">
        <v>0</v>
      </c>
      <c r="I40" s="182"/>
      <c r="J40" s="182"/>
      <c r="K40" s="182"/>
      <c r="L40" s="182"/>
      <c r="M40" s="182"/>
      <c r="N40" s="182"/>
      <c r="O40" s="371"/>
      <c r="P40" s="380"/>
      <c r="Q40" s="332"/>
    </row>
    <row r="41" spans="1:17" ht="37.5" customHeight="1" x14ac:dyDescent="0.25">
      <c r="D41" s="192" t="s">
        <v>546</v>
      </c>
      <c r="E41" s="203">
        <f>+E38</f>
        <v>2373</v>
      </c>
      <c r="F41" s="203">
        <f t="shared" ref="F41:G41" si="4">+F38+F40</f>
        <v>2243</v>
      </c>
      <c r="G41" s="203">
        <f t="shared" si="4"/>
        <v>3107</v>
      </c>
      <c r="H41" s="203">
        <f>+H38+H40</f>
        <v>937</v>
      </c>
      <c r="I41" s="203"/>
      <c r="J41" s="203"/>
      <c r="K41" s="203"/>
      <c r="L41" s="203"/>
      <c r="M41" s="203"/>
      <c r="N41" s="203"/>
      <c r="O41" s="33"/>
      <c r="P41" s="33"/>
      <c r="Q41" s="33"/>
    </row>
    <row r="42" spans="1:17" ht="37.5" customHeight="1" x14ac:dyDescent="0.25">
      <c r="D42" s="196"/>
      <c r="E42" s="204"/>
      <c r="F42" s="204"/>
      <c r="G42" s="204"/>
      <c r="H42" s="204"/>
      <c r="I42" s="204"/>
      <c r="J42" s="204"/>
      <c r="K42" s="204"/>
      <c r="L42" s="204"/>
      <c r="M42" s="204"/>
      <c r="N42" s="204"/>
      <c r="O42" s="204"/>
    </row>
    <row r="43" spans="1:17" ht="64.5" customHeight="1" x14ac:dyDescent="0.25">
      <c r="C43" s="231" t="s">
        <v>549</v>
      </c>
      <c r="D43" s="230"/>
      <c r="E43" s="224">
        <v>2016</v>
      </c>
      <c r="F43" s="224" t="s">
        <v>559</v>
      </c>
      <c r="G43" s="224">
        <v>2017</v>
      </c>
      <c r="H43" s="223" t="s">
        <v>557</v>
      </c>
      <c r="I43" s="233"/>
      <c r="J43" s="233"/>
      <c r="K43" s="233"/>
      <c r="L43" s="233"/>
      <c r="M43" s="233"/>
      <c r="N43" s="233"/>
    </row>
    <row r="44" spans="1:17" ht="59.25" customHeight="1" x14ac:dyDescent="0.25">
      <c r="C44" s="230"/>
      <c r="D44" s="230"/>
      <c r="E44" s="214">
        <f>+E11+E18+E26+E33+E41</f>
        <v>22233</v>
      </c>
      <c r="F44" s="214">
        <f>+F11+F18+F26+F33+F41</f>
        <v>21517</v>
      </c>
      <c r="G44" s="214">
        <f>+G11+G18+G26+G33+G41</f>
        <v>36901</v>
      </c>
      <c r="H44" s="214">
        <f>+H11+H18+H26+H33+H41</f>
        <v>3322</v>
      </c>
      <c r="I44" s="234"/>
      <c r="J44" s="234"/>
      <c r="K44" s="234"/>
      <c r="L44" s="234"/>
      <c r="M44" s="234"/>
      <c r="N44" s="234"/>
    </row>
    <row r="45" spans="1:17" ht="37.5" customHeight="1" x14ac:dyDescent="0.25">
      <c r="G45" s="195"/>
      <c r="H45" s="195"/>
      <c r="I45" s="195"/>
      <c r="J45" s="195"/>
      <c r="K45" s="195"/>
      <c r="L45" s="195"/>
      <c r="M45" s="195"/>
      <c r="N45" s="195"/>
      <c r="O45" s="195"/>
    </row>
  </sheetData>
  <mergeCells count="59">
    <mergeCell ref="Q37:Q38"/>
    <mergeCell ref="C39:C40"/>
    <mergeCell ref="O39:O40"/>
    <mergeCell ref="P39:P40"/>
    <mergeCell ref="Q39:Q40"/>
    <mergeCell ref="P37:P38"/>
    <mergeCell ref="A35:O35"/>
    <mergeCell ref="A37:A40"/>
    <mergeCell ref="B37:B40"/>
    <mergeCell ref="C37:C38"/>
    <mergeCell ref="O37:O38"/>
    <mergeCell ref="A29:A32"/>
    <mergeCell ref="B29:B32"/>
    <mergeCell ref="C29:C30"/>
    <mergeCell ref="O29:O30"/>
    <mergeCell ref="P29:P30"/>
    <mergeCell ref="Q29:Q30"/>
    <mergeCell ref="C31:C32"/>
    <mergeCell ref="O31:O32"/>
    <mergeCell ref="P31:P32"/>
    <mergeCell ref="Q31:Q32"/>
    <mergeCell ref="A22:A23"/>
    <mergeCell ref="B22:B25"/>
    <mergeCell ref="O22:O23"/>
    <mergeCell ref="P22:P23"/>
    <mergeCell ref="Q22:Q23"/>
    <mergeCell ref="A24:A25"/>
    <mergeCell ref="O24:O25"/>
    <mergeCell ref="P24:P25"/>
    <mergeCell ref="Q24:Q25"/>
    <mergeCell ref="A14:A17"/>
    <mergeCell ref="B14:B17"/>
    <mergeCell ref="C14:C15"/>
    <mergeCell ref="O14:O15"/>
    <mergeCell ref="P14:P15"/>
    <mergeCell ref="O7:O8"/>
    <mergeCell ref="P7:P8"/>
    <mergeCell ref="Q7:Q8"/>
    <mergeCell ref="Q14:Q15"/>
    <mergeCell ref="C16:C17"/>
    <mergeCell ref="O16:O17"/>
    <mergeCell ref="P16:P17"/>
    <mergeCell ref="Q16:Q17"/>
    <mergeCell ref="C9:C10"/>
    <mergeCell ref="O9:O10"/>
    <mergeCell ref="P9:P10"/>
    <mergeCell ref="Q9:Q10"/>
    <mergeCell ref="A1:Q1"/>
    <mergeCell ref="A3:A10"/>
    <mergeCell ref="B3:B10"/>
    <mergeCell ref="C3:C4"/>
    <mergeCell ref="O3:O4"/>
    <mergeCell ref="P3:P4"/>
    <mergeCell ref="Q3:Q4"/>
    <mergeCell ref="C5:C6"/>
    <mergeCell ref="O5:O6"/>
    <mergeCell ref="P5:P6"/>
    <mergeCell ref="Q5:Q6"/>
    <mergeCell ref="C7:C8"/>
  </mergeCells>
  <pageMargins left="0.70866141732283472" right="0.70866141732283472" top="0.74803149606299213" bottom="0.74803149606299213" header="0.31496062992125984" footer="0.31496062992125984"/>
  <pageSetup paperSize="9" scale="7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L13"/>
  <sheetViews>
    <sheetView workbookViewId="0">
      <selection activeCell="D12" sqref="D12:D13"/>
    </sheetView>
  </sheetViews>
  <sheetFormatPr baseColWidth="10" defaultRowHeight="15" x14ac:dyDescent="0.25"/>
  <cols>
    <col min="3" max="3" width="20.140625" customWidth="1"/>
    <col min="4" max="4" width="17.28515625" customWidth="1"/>
    <col min="5" max="5" width="28" style="55" customWidth="1"/>
    <col min="7" max="7" width="10" customWidth="1"/>
    <col min="8" max="8" width="9.28515625" customWidth="1"/>
    <col min="9" max="9" width="10.140625" customWidth="1"/>
    <col min="10" max="10" width="9.7109375" customWidth="1"/>
    <col min="11" max="12" width="9.140625" customWidth="1"/>
  </cols>
  <sheetData>
    <row r="2" spans="3:12" ht="51" customHeight="1" x14ac:dyDescent="0.25">
      <c r="C2" s="91" t="s">
        <v>463</v>
      </c>
      <c r="D2" s="91" t="s">
        <v>401</v>
      </c>
      <c r="E2" s="91" t="s">
        <v>435</v>
      </c>
      <c r="F2" s="91" t="s">
        <v>454</v>
      </c>
      <c r="G2" s="91" t="s">
        <v>455</v>
      </c>
      <c r="H2" s="91" t="s">
        <v>456</v>
      </c>
      <c r="I2" s="91" t="s">
        <v>457</v>
      </c>
      <c r="J2" s="91" t="s">
        <v>458</v>
      </c>
      <c r="K2" s="91" t="s">
        <v>459</v>
      </c>
      <c r="L2" s="91" t="s">
        <v>460</v>
      </c>
    </row>
    <row r="3" spans="3:12" ht="62.25" customHeight="1" x14ac:dyDescent="0.25">
      <c r="C3" s="376" t="s">
        <v>466</v>
      </c>
      <c r="D3" s="377" t="s">
        <v>488</v>
      </c>
      <c r="E3" s="85" t="s">
        <v>422</v>
      </c>
      <c r="F3" s="74">
        <v>880</v>
      </c>
      <c r="G3" s="74">
        <v>80</v>
      </c>
      <c r="H3" s="74">
        <v>240</v>
      </c>
      <c r="I3" s="74">
        <v>240</v>
      </c>
      <c r="J3" s="74">
        <v>240</v>
      </c>
      <c r="K3" s="74">
        <v>80</v>
      </c>
      <c r="L3" s="74">
        <f t="shared" ref="L3:L8" si="0">SUM(G3:K3)</f>
        <v>880</v>
      </c>
    </row>
    <row r="4" spans="3:12" ht="84.75" customHeight="1" x14ac:dyDescent="0.25">
      <c r="C4" s="376"/>
      <c r="D4" s="377"/>
      <c r="E4" s="85" t="s">
        <v>423</v>
      </c>
      <c r="F4" s="74">
        <v>320</v>
      </c>
      <c r="G4" s="74">
        <v>70</v>
      </c>
      <c r="H4" s="74">
        <v>70</v>
      </c>
      <c r="I4" s="74">
        <v>70</v>
      </c>
      <c r="J4" s="74">
        <v>70</v>
      </c>
      <c r="K4" s="74">
        <v>40</v>
      </c>
      <c r="L4" s="74">
        <f t="shared" si="0"/>
        <v>320</v>
      </c>
    </row>
    <row r="5" spans="3:12" x14ac:dyDescent="0.25">
      <c r="C5" s="86"/>
      <c r="D5" s="87"/>
      <c r="E5" s="88"/>
      <c r="F5" s="89"/>
      <c r="G5" s="89"/>
      <c r="H5" s="89"/>
      <c r="I5" s="89"/>
      <c r="J5" s="89"/>
      <c r="K5" s="89"/>
      <c r="L5" s="89"/>
    </row>
    <row r="6" spans="3:12" ht="38.25" x14ac:dyDescent="0.25">
      <c r="C6" s="91" t="s">
        <v>463</v>
      </c>
      <c r="D6" s="91" t="s">
        <v>401</v>
      </c>
      <c r="E6" s="91" t="s">
        <v>435</v>
      </c>
      <c r="F6" s="91" t="s">
        <v>454</v>
      </c>
      <c r="G6" s="91" t="s">
        <v>455</v>
      </c>
      <c r="H6" s="91" t="s">
        <v>456</v>
      </c>
      <c r="I6" s="91" t="s">
        <v>457</v>
      </c>
      <c r="J6" s="91" t="s">
        <v>458</v>
      </c>
      <c r="K6" s="91" t="s">
        <v>459</v>
      </c>
      <c r="L6" s="91" t="s">
        <v>460</v>
      </c>
    </row>
    <row r="7" spans="3:12" ht="82.5" customHeight="1" x14ac:dyDescent="0.25">
      <c r="C7" s="68" t="s">
        <v>424</v>
      </c>
      <c r="D7" s="377" t="s">
        <v>489</v>
      </c>
      <c r="E7" s="85" t="s">
        <v>424</v>
      </c>
      <c r="F7" s="74">
        <v>2150</v>
      </c>
      <c r="G7" s="74">
        <v>150</v>
      </c>
      <c r="H7" s="74">
        <v>750</v>
      </c>
      <c r="I7" s="74">
        <v>600</v>
      </c>
      <c r="J7" s="74">
        <v>600</v>
      </c>
      <c r="K7" s="74">
        <v>50</v>
      </c>
      <c r="L7" s="74">
        <f t="shared" si="0"/>
        <v>2150</v>
      </c>
    </row>
    <row r="8" spans="3:12" ht="78.75" customHeight="1" x14ac:dyDescent="0.25">
      <c r="C8" s="68" t="s">
        <v>425</v>
      </c>
      <c r="D8" s="377"/>
      <c r="E8" s="85" t="s">
        <v>425</v>
      </c>
      <c r="F8" s="74">
        <v>1000</v>
      </c>
      <c r="G8" s="74">
        <v>100</v>
      </c>
      <c r="H8" s="74">
        <v>300</v>
      </c>
      <c r="I8" s="74">
        <v>250</v>
      </c>
      <c r="J8" s="74">
        <v>300</v>
      </c>
      <c r="K8" s="74">
        <v>50</v>
      </c>
      <c r="L8" s="74">
        <f t="shared" si="0"/>
        <v>1000</v>
      </c>
    </row>
    <row r="10" spans="3:12" x14ac:dyDescent="0.25">
      <c r="C10" s="291" t="s">
        <v>463</v>
      </c>
      <c r="D10" s="291" t="s">
        <v>401</v>
      </c>
      <c r="E10" s="337" t="s">
        <v>435</v>
      </c>
      <c r="F10" s="289" t="s">
        <v>454</v>
      </c>
      <c r="G10" s="289" t="s">
        <v>455</v>
      </c>
      <c r="H10" s="289" t="s">
        <v>456</v>
      </c>
      <c r="I10" s="289" t="s">
        <v>457</v>
      </c>
      <c r="J10" s="289" t="s">
        <v>458</v>
      </c>
      <c r="K10" s="289" t="s">
        <v>459</v>
      </c>
      <c r="L10" s="289" t="s">
        <v>460</v>
      </c>
    </row>
    <row r="11" spans="3:12" ht="25.5" customHeight="1" x14ac:dyDescent="0.25">
      <c r="C11" s="291"/>
      <c r="D11" s="291"/>
      <c r="E11" s="337"/>
      <c r="F11" s="290"/>
      <c r="G11" s="290"/>
      <c r="H11" s="290"/>
      <c r="I11" s="290"/>
      <c r="J11" s="290"/>
      <c r="K11" s="290"/>
      <c r="L11" s="290"/>
    </row>
    <row r="12" spans="3:12" ht="72" customHeight="1" x14ac:dyDescent="0.25">
      <c r="C12" s="376" t="s">
        <v>464</v>
      </c>
      <c r="D12" s="378" t="s">
        <v>487</v>
      </c>
      <c r="E12" s="85" t="s">
        <v>431</v>
      </c>
      <c r="F12" s="74">
        <v>8000</v>
      </c>
      <c r="G12" s="74">
        <v>1000</v>
      </c>
      <c r="H12" s="74">
        <v>2000</v>
      </c>
      <c r="I12" s="74">
        <v>2000</v>
      </c>
      <c r="J12" s="74">
        <v>2000</v>
      </c>
      <c r="K12" s="74">
        <v>1000</v>
      </c>
      <c r="L12" s="74">
        <f t="shared" ref="L12:L13" si="1">SUM(G12:K12)</f>
        <v>8000</v>
      </c>
    </row>
    <row r="13" spans="3:12" ht="63.75" x14ac:dyDescent="0.25">
      <c r="C13" s="376"/>
      <c r="D13" s="378"/>
      <c r="E13" s="68" t="s">
        <v>429</v>
      </c>
      <c r="F13" s="74">
        <v>1000</v>
      </c>
      <c r="G13" s="74">
        <v>125</v>
      </c>
      <c r="H13" s="74">
        <v>258</v>
      </c>
      <c r="I13" s="74">
        <v>258</v>
      </c>
      <c r="J13" s="74">
        <v>259</v>
      </c>
      <c r="K13" s="74">
        <v>100</v>
      </c>
      <c r="L13" s="74">
        <f t="shared" si="1"/>
        <v>1000</v>
      </c>
    </row>
  </sheetData>
  <mergeCells count="15">
    <mergeCell ref="C3:C4"/>
    <mergeCell ref="D3:D4"/>
    <mergeCell ref="D7:D8"/>
    <mergeCell ref="C12:C13"/>
    <mergeCell ref="D12:D13"/>
    <mergeCell ref="H10:H11"/>
    <mergeCell ref="I10:I11"/>
    <mergeCell ref="J10:J11"/>
    <mergeCell ref="K10:K11"/>
    <mergeCell ref="L10:L11"/>
    <mergeCell ref="E10:E11"/>
    <mergeCell ref="D10:D11"/>
    <mergeCell ref="C10:C11"/>
    <mergeCell ref="F10:F11"/>
    <mergeCell ref="G10:G1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18"/>
  <sheetViews>
    <sheetView topLeftCell="F1" workbookViewId="0">
      <selection activeCell="G11" sqref="G11"/>
    </sheetView>
  </sheetViews>
  <sheetFormatPr baseColWidth="10" defaultRowHeight="15" x14ac:dyDescent="0.25"/>
  <cols>
    <col min="1" max="1" width="5.7109375" customWidth="1"/>
    <col min="2" max="2" width="8.85546875" style="15" customWidth="1"/>
    <col min="3" max="3" width="25.28515625" customWidth="1"/>
    <col min="4" max="4" width="8.28515625" customWidth="1"/>
    <col min="5" max="5" width="26.28515625" customWidth="1"/>
    <col min="6" max="6" width="8.42578125" customWidth="1"/>
    <col min="7" max="7" width="29.28515625" customWidth="1"/>
    <col min="8" max="8" width="9" customWidth="1"/>
    <col min="9" max="9" width="33.42578125" customWidth="1"/>
    <col min="10" max="10" width="8.140625" hidden="1" customWidth="1"/>
    <col min="11" max="11" width="32.5703125" customWidth="1"/>
    <col min="12" max="12" width="8.140625" hidden="1" customWidth="1"/>
    <col min="13" max="13" width="42.28515625" customWidth="1"/>
    <col min="15" max="16" width="17.28515625" customWidth="1"/>
  </cols>
  <sheetData>
    <row r="1" spans="2:21" ht="19.5" customHeight="1" x14ac:dyDescent="0.25"/>
    <row r="2" spans="2:21" ht="15.75" customHeight="1" x14ac:dyDescent="0.25">
      <c r="B2" s="253" t="s">
        <v>414</v>
      </c>
      <c r="C2" s="254"/>
      <c r="D2" s="254"/>
      <c r="E2" s="254"/>
      <c r="F2" s="254"/>
      <c r="G2" s="254"/>
      <c r="H2" s="254"/>
      <c r="I2" s="254"/>
      <c r="J2" s="254"/>
      <c r="K2" s="254"/>
      <c r="L2" s="254"/>
      <c r="M2" s="254"/>
      <c r="N2" s="254"/>
    </row>
    <row r="3" spans="2:21" ht="15.75" thickBot="1" x14ac:dyDescent="0.3">
      <c r="B3" s="265"/>
      <c r="C3" s="265"/>
      <c r="D3" s="265"/>
      <c r="E3" s="265"/>
      <c r="F3" s="265"/>
      <c r="G3" s="265"/>
      <c r="H3" s="265"/>
      <c r="I3" s="265"/>
    </row>
    <row r="4" spans="2:21" ht="25.5" customHeight="1" thickBot="1" x14ac:dyDescent="0.3">
      <c r="B4" s="263" t="s">
        <v>399</v>
      </c>
      <c r="C4" s="264"/>
      <c r="D4" s="263" t="s">
        <v>400</v>
      </c>
      <c r="E4" s="264"/>
      <c r="F4" s="263" t="s">
        <v>401</v>
      </c>
      <c r="G4" s="264"/>
      <c r="H4" s="263" t="s">
        <v>402</v>
      </c>
      <c r="I4" s="264"/>
      <c r="J4" s="261" t="s">
        <v>415</v>
      </c>
      <c r="K4" s="262"/>
      <c r="L4" s="261" t="s">
        <v>435</v>
      </c>
      <c r="M4" s="262"/>
      <c r="N4" s="19" t="s">
        <v>454</v>
      </c>
    </row>
    <row r="5" spans="2:21" ht="15.75" thickBot="1" x14ac:dyDescent="0.3">
      <c r="B5" s="18" t="s">
        <v>403</v>
      </c>
      <c r="C5" s="19" t="s">
        <v>404</v>
      </c>
      <c r="D5" s="19" t="s">
        <v>403</v>
      </c>
      <c r="E5" s="19" t="s">
        <v>404</v>
      </c>
      <c r="F5" s="19" t="s">
        <v>403</v>
      </c>
      <c r="G5" s="19" t="s">
        <v>404</v>
      </c>
      <c r="H5" s="19" t="s">
        <v>403</v>
      </c>
      <c r="I5" s="19" t="s">
        <v>404</v>
      </c>
      <c r="J5" s="19" t="s">
        <v>403</v>
      </c>
      <c r="K5" s="19" t="s">
        <v>404</v>
      </c>
      <c r="L5" s="19" t="s">
        <v>403</v>
      </c>
      <c r="M5" s="19" t="s">
        <v>404</v>
      </c>
      <c r="N5" s="19"/>
      <c r="Q5">
        <v>2016</v>
      </c>
      <c r="R5">
        <v>2017</v>
      </c>
      <c r="S5">
        <v>2018</v>
      </c>
      <c r="T5">
        <v>2019</v>
      </c>
      <c r="U5">
        <v>2020</v>
      </c>
    </row>
    <row r="6" spans="2:21" ht="68.25" customHeight="1" thickBot="1" x14ac:dyDescent="0.3">
      <c r="B6" s="22" t="s">
        <v>5</v>
      </c>
      <c r="C6" s="23" t="s">
        <v>30</v>
      </c>
      <c r="D6" s="22">
        <v>32</v>
      </c>
      <c r="E6" s="23" t="s">
        <v>98</v>
      </c>
      <c r="F6" s="22" t="s">
        <v>405</v>
      </c>
      <c r="G6" s="23" t="s">
        <v>392</v>
      </c>
      <c r="H6" s="22">
        <v>167</v>
      </c>
      <c r="I6" s="23" t="s">
        <v>234</v>
      </c>
      <c r="J6" s="22"/>
      <c r="K6" s="23" t="s">
        <v>416</v>
      </c>
      <c r="L6" s="22"/>
      <c r="M6" s="28" t="s">
        <v>428</v>
      </c>
      <c r="N6" s="34">
        <v>2000</v>
      </c>
      <c r="O6" s="256">
        <v>56000</v>
      </c>
      <c r="P6" s="35"/>
    </row>
    <row r="7" spans="2:21" ht="61.5" customHeight="1" thickBot="1" x14ac:dyDescent="0.3">
      <c r="B7" s="22" t="s">
        <v>5</v>
      </c>
      <c r="C7" s="23" t="s">
        <v>30</v>
      </c>
      <c r="D7" s="22">
        <v>32</v>
      </c>
      <c r="E7" s="23" t="s">
        <v>98</v>
      </c>
      <c r="F7" s="22" t="s">
        <v>405</v>
      </c>
      <c r="G7" s="23" t="s">
        <v>392</v>
      </c>
      <c r="H7" s="22">
        <v>167</v>
      </c>
      <c r="I7" s="23" t="s">
        <v>234</v>
      </c>
      <c r="J7" s="22"/>
      <c r="K7" s="23" t="s">
        <v>416</v>
      </c>
      <c r="L7" s="22"/>
      <c r="M7" s="28" t="s">
        <v>429</v>
      </c>
      <c r="N7" s="34">
        <v>1000</v>
      </c>
      <c r="O7" s="256"/>
      <c r="P7" s="35"/>
    </row>
    <row r="8" spans="2:21" ht="52.5" customHeight="1" thickBot="1" x14ac:dyDescent="0.3">
      <c r="B8" s="22" t="s">
        <v>5</v>
      </c>
      <c r="C8" s="23" t="s">
        <v>30</v>
      </c>
      <c r="D8" s="22">
        <v>32</v>
      </c>
      <c r="E8" s="23" t="s">
        <v>98</v>
      </c>
      <c r="F8" s="22" t="s">
        <v>405</v>
      </c>
      <c r="G8" s="23" t="s">
        <v>392</v>
      </c>
      <c r="H8" s="22">
        <v>167</v>
      </c>
      <c r="I8" s="23" t="s">
        <v>234</v>
      </c>
      <c r="J8" s="22"/>
      <c r="K8" s="23" t="s">
        <v>416</v>
      </c>
      <c r="L8" s="22"/>
      <c r="M8" s="28" t="s">
        <v>430</v>
      </c>
      <c r="N8" s="34">
        <v>1</v>
      </c>
      <c r="O8" s="256"/>
      <c r="P8" s="35"/>
    </row>
    <row r="9" spans="2:21" ht="58.5" customHeight="1" thickBot="1" x14ac:dyDescent="0.3">
      <c r="B9" s="22" t="s">
        <v>5</v>
      </c>
      <c r="C9" s="23" t="s">
        <v>30</v>
      </c>
      <c r="D9" s="22">
        <v>32</v>
      </c>
      <c r="E9" s="23" t="s">
        <v>98</v>
      </c>
      <c r="F9" s="22" t="s">
        <v>405</v>
      </c>
      <c r="G9" s="23" t="s">
        <v>392</v>
      </c>
      <c r="H9" s="22">
        <v>167</v>
      </c>
      <c r="I9" s="23" t="s">
        <v>234</v>
      </c>
      <c r="J9" s="22"/>
      <c r="K9" s="23" t="s">
        <v>416</v>
      </c>
      <c r="L9" s="22"/>
      <c r="M9" s="28" t="s">
        <v>431</v>
      </c>
      <c r="N9" s="34">
        <v>8000</v>
      </c>
      <c r="O9" s="256"/>
      <c r="P9" s="35"/>
    </row>
    <row r="10" spans="2:21" ht="40.5" customHeight="1" thickBot="1" x14ac:dyDescent="0.3">
      <c r="B10" s="24" t="s">
        <v>5</v>
      </c>
      <c r="C10" s="25" t="s">
        <v>30</v>
      </c>
      <c r="D10" s="24">
        <v>32</v>
      </c>
      <c r="E10" s="25" t="s">
        <v>98</v>
      </c>
      <c r="F10" s="24" t="s">
        <v>406</v>
      </c>
      <c r="G10" s="25" t="s">
        <v>410</v>
      </c>
      <c r="H10" s="24">
        <v>167</v>
      </c>
      <c r="I10" s="25" t="s">
        <v>234</v>
      </c>
      <c r="J10" s="24"/>
      <c r="K10" s="25" t="s">
        <v>416</v>
      </c>
      <c r="L10" s="24"/>
      <c r="M10" s="29" t="s">
        <v>422</v>
      </c>
      <c r="N10" s="34">
        <v>880</v>
      </c>
      <c r="O10" s="255">
        <v>16000</v>
      </c>
      <c r="P10" s="35"/>
    </row>
    <row r="11" spans="2:21" ht="50.25" customHeight="1" thickBot="1" x14ac:dyDescent="0.3">
      <c r="B11" s="24" t="s">
        <v>5</v>
      </c>
      <c r="C11" s="25" t="s">
        <v>30</v>
      </c>
      <c r="D11" s="24" t="s">
        <v>58</v>
      </c>
      <c r="E11" s="25" t="s">
        <v>98</v>
      </c>
      <c r="F11" s="24" t="s">
        <v>406</v>
      </c>
      <c r="G11" s="25" t="s">
        <v>410</v>
      </c>
      <c r="H11" s="24" t="s">
        <v>417</v>
      </c>
      <c r="I11" s="25" t="s">
        <v>234</v>
      </c>
      <c r="J11" s="24"/>
      <c r="K11" s="25" t="s">
        <v>416</v>
      </c>
      <c r="L11" s="24"/>
      <c r="M11" s="29" t="s">
        <v>423</v>
      </c>
      <c r="N11" s="34">
        <v>320</v>
      </c>
      <c r="O11" s="255"/>
      <c r="P11" s="35"/>
    </row>
    <row r="12" spans="2:21" ht="52.5" customHeight="1" thickBot="1" x14ac:dyDescent="0.3">
      <c r="B12" s="26" t="s">
        <v>5</v>
      </c>
      <c r="C12" s="27" t="s">
        <v>30</v>
      </c>
      <c r="D12" s="26">
        <v>32</v>
      </c>
      <c r="E12" s="27" t="s">
        <v>98</v>
      </c>
      <c r="F12" s="26" t="s">
        <v>407</v>
      </c>
      <c r="G12" s="27" t="s">
        <v>411</v>
      </c>
      <c r="H12" s="26">
        <v>167</v>
      </c>
      <c r="I12" s="27" t="s">
        <v>234</v>
      </c>
      <c r="J12" s="26"/>
      <c r="K12" s="27" t="s">
        <v>418</v>
      </c>
      <c r="L12" s="26"/>
      <c r="M12" s="30" t="s">
        <v>424</v>
      </c>
      <c r="N12" s="34">
        <v>2150</v>
      </c>
      <c r="O12" s="257">
        <v>12959</v>
      </c>
      <c r="P12" s="36"/>
      <c r="Q12" s="3"/>
    </row>
    <row r="13" spans="2:21" ht="56.25" customHeight="1" thickBot="1" x14ac:dyDescent="0.3">
      <c r="B13" s="26" t="s">
        <v>5</v>
      </c>
      <c r="C13" s="27" t="s">
        <v>30</v>
      </c>
      <c r="D13" s="26" t="s">
        <v>58</v>
      </c>
      <c r="E13" s="27" t="s">
        <v>98</v>
      </c>
      <c r="F13" s="26" t="s">
        <v>407</v>
      </c>
      <c r="G13" s="27" t="s">
        <v>411</v>
      </c>
      <c r="H13" s="26" t="s">
        <v>417</v>
      </c>
      <c r="I13" s="27" t="s">
        <v>234</v>
      </c>
      <c r="J13" s="26"/>
      <c r="K13" s="27" t="s">
        <v>419</v>
      </c>
      <c r="L13" s="26"/>
      <c r="M13" s="30" t="s">
        <v>425</v>
      </c>
      <c r="N13" s="34">
        <v>1000</v>
      </c>
      <c r="O13" s="258"/>
      <c r="P13" s="36"/>
    </row>
    <row r="14" spans="2:21" ht="61.5" customHeight="1" thickBot="1" x14ac:dyDescent="0.3">
      <c r="B14" s="16" t="s">
        <v>5</v>
      </c>
      <c r="C14" s="17" t="s">
        <v>30</v>
      </c>
      <c r="D14" s="16" t="s">
        <v>59</v>
      </c>
      <c r="E14" s="17" t="s">
        <v>99</v>
      </c>
      <c r="F14" s="16" t="s">
        <v>408</v>
      </c>
      <c r="G14" s="17" t="s">
        <v>412</v>
      </c>
      <c r="H14" s="16" t="s">
        <v>237</v>
      </c>
      <c r="I14" s="17" t="s">
        <v>238</v>
      </c>
      <c r="J14" s="16"/>
      <c r="K14" s="17" t="s">
        <v>421</v>
      </c>
      <c r="L14" s="16"/>
      <c r="M14" s="31" t="s">
        <v>426</v>
      </c>
      <c r="N14" s="34">
        <v>19</v>
      </c>
      <c r="O14" s="259">
        <v>57787</v>
      </c>
      <c r="P14" s="35"/>
    </row>
    <row r="15" spans="2:21" ht="66.75" customHeight="1" thickBot="1" x14ac:dyDescent="0.3">
      <c r="B15" s="16" t="s">
        <v>5</v>
      </c>
      <c r="C15" s="17" t="s">
        <v>30</v>
      </c>
      <c r="D15" s="16" t="s">
        <v>59</v>
      </c>
      <c r="E15" s="17" t="s">
        <v>99</v>
      </c>
      <c r="F15" s="16" t="s">
        <v>408</v>
      </c>
      <c r="G15" s="17" t="s">
        <v>412</v>
      </c>
      <c r="H15" s="16" t="s">
        <v>237</v>
      </c>
      <c r="I15" s="17" t="s">
        <v>238</v>
      </c>
      <c r="J15" s="16"/>
      <c r="K15" s="17" t="s">
        <v>421</v>
      </c>
      <c r="L15" s="16"/>
      <c r="M15" s="31" t="s">
        <v>427</v>
      </c>
      <c r="N15" s="34">
        <v>13</v>
      </c>
      <c r="O15" s="260"/>
      <c r="P15" s="35"/>
    </row>
    <row r="16" spans="2:21" ht="32.25" customHeight="1" thickBot="1" x14ac:dyDescent="0.3">
      <c r="B16" s="20" t="s">
        <v>7</v>
      </c>
      <c r="C16" s="21" t="s">
        <v>32</v>
      </c>
      <c r="D16" s="20" t="s">
        <v>68</v>
      </c>
      <c r="E16" s="21" t="s">
        <v>108</v>
      </c>
      <c r="F16" s="20" t="s">
        <v>409</v>
      </c>
      <c r="G16" s="21" t="s">
        <v>413</v>
      </c>
      <c r="H16" s="20" t="s">
        <v>269</v>
      </c>
      <c r="I16" s="21" t="s">
        <v>270</v>
      </c>
      <c r="J16" s="20"/>
      <c r="K16" s="21" t="s">
        <v>420</v>
      </c>
      <c r="L16" s="20"/>
      <c r="M16" s="32" t="s">
        <v>433</v>
      </c>
      <c r="N16" s="34">
        <v>1</v>
      </c>
      <c r="O16" s="33"/>
      <c r="P16" s="37"/>
    </row>
    <row r="17" spans="2:16" ht="32.25" customHeight="1" thickBot="1" x14ac:dyDescent="0.3">
      <c r="B17" s="20" t="s">
        <v>7</v>
      </c>
      <c r="C17" s="21" t="s">
        <v>32</v>
      </c>
      <c r="D17" s="20" t="s">
        <v>68</v>
      </c>
      <c r="E17" s="21" t="s">
        <v>108</v>
      </c>
      <c r="F17" s="20" t="s">
        <v>409</v>
      </c>
      <c r="G17" s="21" t="s">
        <v>413</v>
      </c>
      <c r="H17" s="20" t="s">
        <v>269</v>
      </c>
      <c r="I17" s="21" t="s">
        <v>270</v>
      </c>
      <c r="J17" s="20"/>
      <c r="K17" s="21" t="s">
        <v>420</v>
      </c>
      <c r="L17" s="20"/>
      <c r="M17" s="32" t="s">
        <v>434</v>
      </c>
      <c r="N17" s="34">
        <v>3</v>
      </c>
      <c r="O17" s="33"/>
      <c r="P17" s="37"/>
    </row>
    <row r="18" spans="2:16" ht="32.25" customHeight="1" thickBot="1" x14ac:dyDescent="0.3">
      <c r="B18" s="20" t="s">
        <v>7</v>
      </c>
      <c r="C18" s="21" t="s">
        <v>32</v>
      </c>
      <c r="D18" s="20" t="s">
        <v>68</v>
      </c>
      <c r="E18" s="21" t="s">
        <v>108</v>
      </c>
      <c r="F18" s="20" t="s">
        <v>409</v>
      </c>
      <c r="G18" s="21" t="s">
        <v>413</v>
      </c>
      <c r="H18" s="20" t="s">
        <v>269</v>
      </c>
      <c r="I18" s="21" t="s">
        <v>270</v>
      </c>
      <c r="J18" s="20"/>
      <c r="K18" s="21" t="s">
        <v>420</v>
      </c>
      <c r="L18" s="20"/>
      <c r="M18" s="32" t="s">
        <v>432</v>
      </c>
      <c r="N18" s="34">
        <v>300</v>
      </c>
      <c r="O18" s="33"/>
      <c r="P18" s="37"/>
    </row>
  </sheetData>
  <mergeCells count="12">
    <mergeCell ref="B2:N2"/>
    <mergeCell ref="O10:O11"/>
    <mergeCell ref="O6:O9"/>
    <mergeCell ref="O12:O13"/>
    <mergeCell ref="O14:O15"/>
    <mergeCell ref="J4:K4"/>
    <mergeCell ref="L4:M4"/>
    <mergeCell ref="B4:C4"/>
    <mergeCell ref="D4:E4"/>
    <mergeCell ref="F4:G4"/>
    <mergeCell ref="H4:I4"/>
    <mergeCell ref="B3:I3"/>
  </mergeCells>
  <printOptions horizontalCentered="1" verticalCentered="1"/>
  <pageMargins left="0.70866141732283472" right="0.70866141732283472" top="0.74803149606299213" bottom="0.74803149606299213" header="0.31496062992125984" footer="0.31496062992125984"/>
  <pageSetup scale="5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M31"/>
  <sheetViews>
    <sheetView topLeftCell="A3" zoomScale="90" zoomScaleNormal="90" workbookViewId="0">
      <selection activeCell="B16" sqref="B16"/>
    </sheetView>
  </sheetViews>
  <sheetFormatPr baseColWidth="10" defaultRowHeight="15" x14ac:dyDescent="0.25"/>
  <cols>
    <col min="2" max="2" width="92.5703125" style="57" customWidth="1"/>
    <col min="3" max="3" width="6" bestFit="1" customWidth="1"/>
    <col min="4" max="5" width="35.85546875" customWidth="1"/>
    <col min="6" max="6" width="12.85546875" customWidth="1"/>
    <col min="7" max="7" width="13" customWidth="1"/>
    <col min="8" max="12" width="12" customWidth="1"/>
  </cols>
  <sheetData>
    <row r="2" spans="2:13" x14ac:dyDescent="0.25">
      <c r="D2" s="33" t="s">
        <v>449</v>
      </c>
    </row>
    <row r="3" spans="2:13" x14ac:dyDescent="0.25">
      <c r="D3" t="s">
        <v>448</v>
      </c>
    </row>
    <row r="5" spans="2:13" s="52" customFormat="1" ht="31.5" customHeight="1" x14ac:dyDescent="0.25">
      <c r="B5" s="41" t="s">
        <v>436</v>
      </c>
      <c r="C5" s="41"/>
      <c r="D5" s="41" t="s">
        <v>446</v>
      </c>
      <c r="E5" s="41" t="s">
        <v>447</v>
      </c>
      <c r="F5" s="41" t="s">
        <v>444</v>
      </c>
      <c r="G5" s="41" t="s">
        <v>445</v>
      </c>
      <c r="H5" s="42">
        <v>2016</v>
      </c>
      <c r="I5" s="42">
        <v>2017</v>
      </c>
      <c r="J5" s="42">
        <v>2018</v>
      </c>
      <c r="K5" s="42">
        <v>2019</v>
      </c>
      <c r="L5" s="42">
        <v>2020</v>
      </c>
    </row>
    <row r="6" spans="2:13" ht="44.25" customHeight="1" x14ac:dyDescent="0.25">
      <c r="B6" s="58" t="s">
        <v>428</v>
      </c>
      <c r="C6" s="43">
        <v>2000</v>
      </c>
      <c r="D6" s="282" t="s">
        <v>438</v>
      </c>
      <c r="E6" s="282" t="s">
        <v>437</v>
      </c>
      <c r="F6" s="282"/>
      <c r="G6" s="276">
        <v>3000</v>
      </c>
      <c r="H6" s="279">
        <v>200</v>
      </c>
      <c r="I6" s="267"/>
      <c r="J6" s="267"/>
      <c r="K6" s="267"/>
      <c r="L6" s="267"/>
      <c r="M6" s="278"/>
    </row>
    <row r="7" spans="2:13" ht="34.5" customHeight="1" x14ac:dyDescent="0.25">
      <c r="B7" s="58" t="s">
        <v>429</v>
      </c>
      <c r="C7" s="43">
        <v>1000</v>
      </c>
      <c r="D7" s="283"/>
      <c r="E7" s="283"/>
      <c r="F7" s="283"/>
      <c r="G7" s="277"/>
      <c r="H7" s="280"/>
      <c r="I7" s="268"/>
      <c r="J7" s="268"/>
      <c r="K7" s="268"/>
      <c r="L7" s="268"/>
      <c r="M7" s="278"/>
    </row>
    <row r="8" spans="2:13" ht="33.75" customHeight="1" x14ac:dyDescent="0.25">
      <c r="B8" s="59" t="s">
        <v>422</v>
      </c>
      <c r="C8" s="44">
        <v>880</v>
      </c>
      <c r="D8" s="284" t="s">
        <v>439</v>
      </c>
      <c r="E8" s="284" t="s">
        <v>440</v>
      </c>
      <c r="F8" s="45"/>
      <c r="G8" s="276">
        <v>1200</v>
      </c>
      <c r="H8" s="279">
        <v>250</v>
      </c>
      <c r="I8" s="267"/>
      <c r="J8" s="267"/>
      <c r="K8" s="267"/>
      <c r="L8" s="267"/>
      <c r="M8" s="278"/>
    </row>
    <row r="9" spans="2:13" ht="20.25" customHeight="1" x14ac:dyDescent="0.25">
      <c r="B9" s="59" t="s">
        <v>423</v>
      </c>
      <c r="C9" s="44">
        <v>320</v>
      </c>
      <c r="D9" s="285"/>
      <c r="E9" s="285"/>
      <c r="F9" s="46"/>
      <c r="G9" s="277"/>
      <c r="H9" s="280"/>
      <c r="I9" s="268"/>
      <c r="J9" s="268"/>
      <c r="K9" s="268"/>
      <c r="L9" s="268"/>
      <c r="M9" s="278"/>
    </row>
    <row r="10" spans="2:13" x14ac:dyDescent="0.25">
      <c r="B10" s="60" t="s">
        <v>424</v>
      </c>
      <c r="C10" s="40">
        <v>2150</v>
      </c>
      <c r="D10" s="274" t="s">
        <v>441</v>
      </c>
      <c r="E10" s="274" t="s">
        <v>442</v>
      </c>
      <c r="F10" s="47"/>
      <c r="G10" s="276">
        <v>3150</v>
      </c>
      <c r="H10" s="279">
        <v>120</v>
      </c>
      <c r="I10" s="267"/>
      <c r="J10" s="267"/>
      <c r="K10" s="267"/>
      <c r="L10" s="267"/>
      <c r="M10" s="278"/>
    </row>
    <row r="11" spans="2:13" ht="37.5" customHeight="1" x14ac:dyDescent="0.25">
      <c r="B11" s="38" t="s">
        <v>425</v>
      </c>
      <c r="C11" s="40">
        <v>1000</v>
      </c>
      <c r="D11" s="275"/>
      <c r="E11" s="275"/>
      <c r="F11" s="48"/>
      <c r="G11" s="277"/>
      <c r="H11" s="280"/>
      <c r="I11" s="268"/>
      <c r="J11" s="268"/>
      <c r="K11" s="268"/>
      <c r="L11" s="268"/>
      <c r="M11" s="278"/>
    </row>
    <row r="12" spans="2:13" ht="12.75" customHeight="1" x14ac:dyDescent="0.25">
      <c r="B12" s="61" t="s">
        <v>426</v>
      </c>
      <c r="C12" s="33">
        <v>19</v>
      </c>
      <c r="D12" s="270" t="s">
        <v>450</v>
      </c>
      <c r="E12" s="270" t="s">
        <v>443</v>
      </c>
      <c r="F12" s="276">
        <f>532-321</f>
        <v>211</v>
      </c>
      <c r="G12" s="272">
        <v>1890</v>
      </c>
      <c r="H12" s="281"/>
      <c r="I12" s="269"/>
      <c r="J12" s="269"/>
      <c r="K12" s="269"/>
      <c r="L12" s="269"/>
      <c r="M12" s="278"/>
    </row>
    <row r="13" spans="2:13" ht="33.75" customHeight="1" x14ac:dyDescent="0.25">
      <c r="B13" s="61" t="s">
        <v>427</v>
      </c>
      <c r="C13" s="33">
        <v>13</v>
      </c>
      <c r="D13" s="271"/>
      <c r="E13" s="271"/>
      <c r="F13" s="277"/>
      <c r="G13" s="273"/>
      <c r="H13" s="281"/>
      <c r="I13" s="269"/>
      <c r="J13" s="269"/>
      <c r="K13" s="269"/>
      <c r="L13" s="269"/>
      <c r="M13" s="278"/>
    </row>
    <row r="14" spans="2:13" x14ac:dyDescent="0.25">
      <c r="B14" s="62"/>
      <c r="C14" s="37"/>
      <c r="D14" s="49"/>
      <c r="E14" s="50"/>
      <c r="F14" s="51"/>
      <c r="G14" s="51"/>
    </row>
    <row r="15" spans="2:13" ht="31.5" customHeight="1" x14ac:dyDescent="0.25">
      <c r="D15" s="33" t="s">
        <v>449</v>
      </c>
      <c r="E15" s="56" t="s">
        <v>451</v>
      </c>
      <c r="F15" s="41" t="s">
        <v>444</v>
      </c>
      <c r="G15" s="41" t="s">
        <v>445</v>
      </c>
      <c r="H15" s="42">
        <v>2016</v>
      </c>
      <c r="I15" s="42">
        <v>2017</v>
      </c>
      <c r="J15" s="42">
        <v>2018</v>
      </c>
      <c r="K15" s="42">
        <v>2019</v>
      </c>
      <c r="L15" s="42">
        <v>2020</v>
      </c>
    </row>
    <row r="16" spans="2:13" ht="75.75" customHeight="1" x14ac:dyDescent="0.25">
      <c r="D16" s="266" t="s">
        <v>448</v>
      </c>
      <c r="E16" s="53" t="s">
        <v>437</v>
      </c>
      <c r="F16" s="33"/>
      <c r="G16" s="39">
        <v>3000</v>
      </c>
      <c r="H16" s="41"/>
      <c r="I16" s="33"/>
      <c r="J16" s="33"/>
      <c r="K16" s="33"/>
      <c r="L16" s="33"/>
    </row>
    <row r="17" spans="4:12" ht="43.5" customHeight="1" x14ac:dyDescent="0.25">
      <c r="D17" s="266"/>
      <c r="E17" s="54" t="s">
        <v>440</v>
      </c>
      <c r="F17" s="33"/>
      <c r="G17" s="39">
        <v>1200</v>
      </c>
      <c r="H17" s="33"/>
      <c r="I17" s="33"/>
      <c r="J17" s="33"/>
      <c r="K17" s="33"/>
      <c r="L17" s="33"/>
    </row>
    <row r="18" spans="4:12" ht="54.75" customHeight="1" x14ac:dyDescent="0.25">
      <c r="D18" s="266"/>
      <c r="E18" s="54" t="s">
        <v>442</v>
      </c>
      <c r="F18" s="33"/>
      <c r="G18" s="39">
        <v>3150</v>
      </c>
      <c r="H18" s="33"/>
      <c r="I18" s="33"/>
      <c r="J18" s="33"/>
      <c r="K18" s="33"/>
      <c r="L18" s="33"/>
    </row>
    <row r="19" spans="4:12" ht="60" customHeight="1" x14ac:dyDescent="0.25">
      <c r="D19" s="266"/>
      <c r="E19" s="53" t="s">
        <v>453</v>
      </c>
      <c r="F19" s="65">
        <v>7.0000000000000007E-2</v>
      </c>
      <c r="G19" s="66">
        <v>0.7</v>
      </c>
      <c r="H19" s="33"/>
      <c r="I19" s="33"/>
      <c r="J19" s="33"/>
      <c r="K19" s="33"/>
      <c r="L19" s="33"/>
    </row>
    <row r="20" spans="4:12" x14ac:dyDescent="0.25">
      <c r="E20" s="55"/>
    </row>
    <row r="22" spans="4:12" x14ac:dyDescent="0.25">
      <c r="F22">
        <v>532</v>
      </c>
    </row>
    <row r="23" spans="4:12" x14ac:dyDescent="0.25">
      <c r="F23">
        <v>321</v>
      </c>
    </row>
    <row r="24" spans="4:12" x14ac:dyDescent="0.25">
      <c r="F24">
        <f>+F22-F23</f>
        <v>211</v>
      </c>
    </row>
    <row r="25" spans="4:12" x14ac:dyDescent="0.25">
      <c r="F25">
        <v>2912</v>
      </c>
    </row>
    <row r="26" spans="4:12" x14ac:dyDescent="0.25">
      <c r="F26" s="63">
        <f>+F24/F25</f>
        <v>7.2458791208791215E-2</v>
      </c>
      <c r="G26" t="s">
        <v>452</v>
      </c>
    </row>
    <row r="27" spans="4:12" x14ac:dyDescent="0.25">
      <c r="F27">
        <f>+F25-F24</f>
        <v>2701</v>
      </c>
    </row>
    <row r="28" spans="4:12" x14ac:dyDescent="0.25">
      <c r="F28" s="63">
        <f>+F27/F25</f>
        <v>0.92754120879120883</v>
      </c>
    </row>
    <row r="29" spans="4:12" x14ac:dyDescent="0.25">
      <c r="F29" s="64">
        <f>+F26+F28</f>
        <v>1</v>
      </c>
    </row>
    <row r="31" spans="4:12" x14ac:dyDescent="0.25">
      <c r="F31">
        <f>+F27*0.7</f>
        <v>1890.6999999999998</v>
      </c>
    </row>
  </sheetData>
  <mergeCells count="39">
    <mergeCell ref="D6:D7"/>
    <mergeCell ref="E6:E7"/>
    <mergeCell ref="G6:G7"/>
    <mergeCell ref="E8:E9"/>
    <mergeCell ref="D8:D9"/>
    <mergeCell ref="G8:G9"/>
    <mergeCell ref="F6:F7"/>
    <mergeCell ref="M6:M7"/>
    <mergeCell ref="M8:M9"/>
    <mergeCell ref="M10:M11"/>
    <mergeCell ref="M12:M13"/>
    <mergeCell ref="H8:H9"/>
    <mergeCell ref="I8:I9"/>
    <mergeCell ref="J8:J9"/>
    <mergeCell ref="K8:K9"/>
    <mergeCell ref="H6:H7"/>
    <mergeCell ref="H12:H13"/>
    <mergeCell ref="H10:H11"/>
    <mergeCell ref="I6:I7"/>
    <mergeCell ref="J6:J7"/>
    <mergeCell ref="K6:K7"/>
    <mergeCell ref="L6:L7"/>
    <mergeCell ref="L8:L9"/>
    <mergeCell ref="D16:D19"/>
    <mergeCell ref="I10:I11"/>
    <mergeCell ref="J10:J11"/>
    <mergeCell ref="K10:K11"/>
    <mergeCell ref="L10:L11"/>
    <mergeCell ref="I12:I13"/>
    <mergeCell ref="K12:K13"/>
    <mergeCell ref="L12:L13"/>
    <mergeCell ref="J12:J13"/>
    <mergeCell ref="D12:D13"/>
    <mergeCell ref="G12:G13"/>
    <mergeCell ref="E12:E13"/>
    <mergeCell ref="E10:E11"/>
    <mergeCell ref="D10:D11"/>
    <mergeCell ref="G10:G11"/>
    <mergeCell ref="F12:F13"/>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topLeftCell="K16" workbookViewId="0">
      <selection activeCell="L6" sqref="L6"/>
    </sheetView>
  </sheetViews>
  <sheetFormatPr baseColWidth="10" defaultColWidth="39.28515625" defaultRowHeight="47.25" customHeight="1" x14ac:dyDescent="0.25"/>
  <cols>
    <col min="1" max="1" width="10" customWidth="1"/>
    <col min="2" max="2" width="22.28515625" bestFit="1" customWidth="1"/>
    <col min="3" max="3" width="8.140625" bestFit="1" customWidth="1"/>
    <col min="4" max="4" width="20.140625" bestFit="1" customWidth="1"/>
    <col min="5" max="5" width="8.140625" hidden="1" customWidth="1"/>
    <col min="6" max="6" width="27.28515625" customWidth="1"/>
    <col min="7" max="7" width="9.5703125" customWidth="1"/>
    <col min="8" max="8" width="25.140625" customWidth="1"/>
    <col min="9" max="10" width="32.85546875" style="52" customWidth="1"/>
    <col min="11" max="11" width="34" bestFit="1" customWidth="1"/>
    <col min="12" max="12" width="42.28515625" customWidth="1"/>
    <col min="13" max="13" width="12.140625" customWidth="1"/>
    <col min="14" max="14" width="8" style="3" customWidth="1"/>
    <col min="15" max="15" width="8.7109375" style="3" customWidth="1"/>
    <col min="16" max="17" width="9.140625" style="3" customWidth="1"/>
    <col min="18" max="18" width="8.42578125" style="3" customWidth="1"/>
    <col min="19" max="19" width="11.7109375" customWidth="1"/>
  </cols>
  <sheetData>
    <row r="1" spans="1:19" ht="29.25" customHeight="1" x14ac:dyDescent="0.25">
      <c r="A1" s="286" t="s">
        <v>414</v>
      </c>
      <c r="B1" s="287"/>
      <c r="C1" s="287"/>
      <c r="D1" s="287"/>
      <c r="E1" s="287"/>
      <c r="F1" s="287"/>
      <c r="G1" s="287"/>
      <c r="H1" s="287"/>
      <c r="I1" s="287"/>
      <c r="J1" s="287"/>
      <c r="K1" s="287"/>
      <c r="L1" s="287"/>
      <c r="M1" s="287"/>
      <c r="N1" s="287"/>
      <c r="O1" s="287"/>
      <c r="P1" s="287"/>
      <c r="Q1" s="287"/>
      <c r="R1" s="287"/>
      <c r="S1" s="287"/>
    </row>
    <row r="2" spans="1:19" ht="30" customHeight="1" x14ac:dyDescent="0.25">
      <c r="A2" s="291" t="s">
        <v>399</v>
      </c>
      <c r="B2" s="291"/>
      <c r="C2" s="291" t="s">
        <v>400</v>
      </c>
      <c r="D2" s="291"/>
      <c r="E2" s="292" t="s">
        <v>462</v>
      </c>
      <c r="F2" s="292"/>
      <c r="G2" s="291" t="s">
        <v>402</v>
      </c>
      <c r="H2" s="291"/>
      <c r="I2" s="96" t="s">
        <v>463</v>
      </c>
      <c r="J2" s="293" t="s">
        <v>527</v>
      </c>
      <c r="K2" s="70" t="s">
        <v>401</v>
      </c>
      <c r="L2" s="73" t="s">
        <v>435</v>
      </c>
      <c r="M2" s="289" t="s">
        <v>454</v>
      </c>
      <c r="N2" s="288" t="s">
        <v>455</v>
      </c>
      <c r="O2" s="288" t="s">
        <v>456</v>
      </c>
      <c r="P2" s="288" t="s">
        <v>457</v>
      </c>
      <c r="Q2" s="288" t="s">
        <v>458</v>
      </c>
      <c r="R2" s="288" t="s">
        <v>459</v>
      </c>
      <c r="S2" s="288" t="s">
        <v>460</v>
      </c>
    </row>
    <row r="3" spans="1:19" ht="20.25" customHeight="1" x14ac:dyDescent="0.25">
      <c r="A3" s="71" t="s">
        <v>403</v>
      </c>
      <c r="B3" s="67" t="s">
        <v>404</v>
      </c>
      <c r="C3" s="67" t="s">
        <v>403</v>
      </c>
      <c r="D3" s="67" t="s">
        <v>404</v>
      </c>
      <c r="E3" s="67" t="s">
        <v>403</v>
      </c>
      <c r="F3" s="67" t="s">
        <v>404</v>
      </c>
      <c r="G3" s="70" t="s">
        <v>403</v>
      </c>
      <c r="H3" s="70" t="s">
        <v>404</v>
      </c>
      <c r="I3" s="95" t="s">
        <v>404</v>
      </c>
      <c r="J3" s="294"/>
      <c r="K3" s="70" t="s">
        <v>404</v>
      </c>
      <c r="L3" s="67" t="s">
        <v>404</v>
      </c>
      <c r="M3" s="290"/>
      <c r="N3" s="288"/>
      <c r="O3" s="288"/>
      <c r="P3" s="288"/>
      <c r="Q3" s="288"/>
      <c r="R3" s="288"/>
      <c r="S3" s="288"/>
    </row>
    <row r="4" spans="1:19" ht="67.5" customHeight="1" x14ac:dyDescent="0.25">
      <c r="A4" s="72" t="s">
        <v>5</v>
      </c>
      <c r="B4" s="68" t="s">
        <v>30</v>
      </c>
      <c r="C4" s="72">
        <v>32</v>
      </c>
      <c r="D4" s="68" t="s">
        <v>98</v>
      </c>
      <c r="E4" s="69"/>
      <c r="F4" s="68" t="s">
        <v>416</v>
      </c>
      <c r="G4" s="72">
        <v>167</v>
      </c>
      <c r="H4" s="68" t="s">
        <v>234</v>
      </c>
      <c r="I4" s="295" t="s">
        <v>464</v>
      </c>
      <c r="J4" s="298" t="s">
        <v>528</v>
      </c>
      <c r="K4" s="68" t="s">
        <v>392</v>
      </c>
      <c r="L4" s="161" t="s">
        <v>428</v>
      </c>
      <c r="M4" s="74">
        <v>2000</v>
      </c>
      <c r="N4" s="74">
        <v>250</v>
      </c>
      <c r="O4" s="74">
        <v>517</v>
      </c>
      <c r="P4" s="74">
        <v>517</v>
      </c>
      <c r="Q4" s="74">
        <v>516</v>
      </c>
      <c r="R4" s="74">
        <v>200</v>
      </c>
      <c r="S4" s="74">
        <f>SUM(N4:R4)</f>
        <v>2000</v>
      </c>
    </row>
    <row r="5" spans="1:19" ht="60.75" customHeight="1" x14ac:dyDescent="0.25">
      <c r="A5" s="72" t="s">
        <v>5</v>
      </c>
      <c r="B5" s="68" t="s">
        <v>30</v>
      </c>
      <c r="C5" s="72">
        <v>32</v>
      </c>
      <c r="D5" s="68" t="s">
        <v>98</v>
      </c>
      <c r="E5" s="69"/>
      <c r="F5" s="68" t="s">
        <v>416</v>
      </c>
      <c r="G5" s="72">
        <v>167</v>
      </c>
      <c r="H5" s="68" t="s">
        <v>234</v>
      </c>
      <c r="I5" s="297"/>
      <c r="J5" s="299"/>
      <c r="K5" s="68" t="s">
        <v>392</v>
      </c>
      <c r="L5" s="161" t="s">
        <v>429</v>
      </c>
      <c r="M5" s="74">
        <v>1000</v>
      </c>
      <c r="N5" s="74">
        <v>125</v>
      </c>
      <c r="O5" s="74">
        <v>258</v>
      </c>
      <c r="P5" s="74">
        <v>258</v>
      </c>
      <c r="Q5" s="74">
        <v>259</v>
      </c>
      <c r="R5" s="74">
        <v>100</v>
      </c>
      <c r="S5" s="74">
        <f t="shared" ref="S5:S20" si="0">SUM(N5:R5)</f>
        <v>1000</v>
      </c>
    </row>
    <row r="6" spans="1:19" ht="68.25" customHeight="1" x14ac:dyDescent="0.25">
      <c r="A6" s="72"/>
      <c r="B6" s="68"/>
      <c r="C6" s="72"/>
      <c r="D6" s="68"/>
      <c r="E6" s="69"/>
      <c r="F6" s="68"/>
      <c r="G6" s="72"/>
      <c r="H6" s="68"/>
      <c r="I6" s="296"/>
      <c r="J6" s="299"/>
      <c r="K6" s="68"/>
      <c r="L6" s="68"/>
      <c r="M6" s="90">
        <f>SUM(M4:M5)</f>
        <v>3000</v>
      </c>
      <c r="N6" s="90">
        <f>SUM(N4:N5)</f>
        <v>375</v>
      </c>
      <c r="O6" s="90">
        <f t="shared" ref="O6:S6" si="1">SUM(O4:O5)</f>
        <v>775</v>
      </c>
      <c r="P6" s="90">
        <f t="shared" si="1"/>
        <v>775</v>
      </c>
      <c r="Q6" s="90">
        <f t="shared" si="1"/>
        <v>775</v>
      </c>
      <c r="R6" s="90">
        <f t="shared" si="1"/>
        <v>300</v>
      </c>
      <c r="S6" s="90">
        <f t="shared" si="1"/>
        <v>3000</v>
      </c>
    </row>
    <row r="7" spans="1:19" ht="71.25" customHeight="1" x14ac:dyDescent="0.25">
      <c r="A7" s="72"/>
      <c r="B7" s="68"/>
      <c r="C7" s="72"/>
      <c r="D7" s="68"/>
      <c r="E7" s="69"/>
      <c r="F7" s="68"/>
      <c r="G7" s="72"/>
      <c r="H7" s="68"/>
      <c r="I7" s="160"/>
      <c r="J7" s="299"/>
      <c r="K7" s="68" t="s">
        <v>392</v>
      </c>
      <c r="L7" s="162" t="s">
        <v>492</v>
      </c>
      <c r="M7" s="92">
        <v>2044</v>
      </c>
      <c r="N7" s="92">
        <v>2044</v>
      </c>
      <c r="O7" s="92">
        <v>2044</v>
      </c>
      <c r="P7" s="92">
        <v>2044</v>
      </c>
      <c r="Q7" s="92">
        <v>2044</v>
      </c>
      <c r="R7" s="92">
        <v>2044</v>
      </c>
      <c r="S7" s="92">
        <v>2044</v>
      </c>
    </row>
    <row r="8" spans="1:19" ht="79.5" customHeight="1" x14ac:dyDescent="0.25">
      <c r="A8" s="72" t="s">
        <v>5</v>
      </c>
      <c r="B8" s="68" t="s">
        <v>30</v>
      </c>
      <c r="C8" s="72">
        <v>32</v>
      </c>
      <c r="D8" s="68" t="s">
        <v>98</v>
      </c>
      <c r="E8" s="69"/>
      <c r="F8" s="68" t="s">
        <v>416</v>
      </c>
      <c r="G8" s="72">
        <v>167</v>
      </c>
      <c r="H8" s="68" t="s">
        <v>234</v>
      </c>
      <c r="I8" s="160"/>
      <c r="J8" s="299"/>
      <c r="K8" s="68" t="s">
        <v>392</v>
      </c>
      <c r="L8" s="162" t="s">
        <v>532</v>
      </c>
      <c r="M8" s="74">
        <v>1</v>
      </c>
      <c r="N8" s="75">
        <v>0.125</v>
      </c>
      <c r="O8" s="76">
        <v>0.25</v>
      </c>
      <c r="P8" s="76">
        <v>0.25</v>
      </c>
      <c r="Q8" s="76">
        <v>0.25</v>
      </c>
      <c r="R8" s="75">
        <v>0.125</v>
      </c>
      <c r="S8" s="76">
        <f t="shared" si="0"/>
        <v>1</v>
      </c>
    </row>
    <row r="9" spans="1:19" ht="79.5" customHeight="1" x14ac:dyDescent="0.25">
      <c r="A9" s="72" t="s">
        <v>5</v>
      </c>
      <c r="B9" s="68" t="s">
        <v>30</v>
      </c>
      <c r="C9" s="72">
        <v>32</v>
      </c>
      <c r="D9" s="68" t="s">
        <v>98</v>
      </c>
      <c r="E9" s="69"/>
      <c r="F9" s="68" t="s">
        <v>416</v>
      </c>
      <c r="G9" s="72">
        <v>167</v>
      </c>
      <c r="H9" s="68" t="s">
        <v>234</v>
      </c>
      <c r="I9" s="163"/>
      <c r="J9" s="300"/>
      <c r="K9" s="68" t="s">
        <v>392</v>
      </c>
      <c r="L9" s="162" t="s">
        <v>431</v>
      </c>
      <c r="M9" s="74">
        <v>8000</v>
      </c>
      <c r="N9" s="74">
        <v>1000</v>
      </c>
      <c r="O9" s="74">
        <v>2000</v>
      </c>
      <c r="P9" s="74">
        <v>2000</v>
      </c>
      <c r="Q9" s="74">
        <v>2000</v>
      </c>
      <c r="R9" s="74">
        <v>1000</v>
      </c>
      <c r="S9" s="74">
        <f t="shared" si="0"/>
        <v>8000</v>
      </c>
    </row>
    <row r="10" spans="1:19" ht="78.75" customHeight="1" x14ac:dyDescent="0.25">
      <c r="A10" s="72" t="s">
        <v>5</v>
      </c>
      <c r="B10" s="68" t="s">
        <v>30</v>
      </c>
      <c r="C10" s="72">
        <v>32</v>
      </c>
      <c r="D10" s="68" t="s">
        <v>98</v>
      </c>
      <c r="E10" s="69"/>
      <c r="F10" s="68" t="s">
        <v>416</v>
      </c>
      <c r="G10" s="72">
        <v>167</v>
      </c>
      <c r="H10" s="68" t="s">
        <v>234</v>
      </c>
      <c r="I10" s="295" t="s">
        <v>466</v>
      </c>
      <c r="J10" s="298" t="s">
        <v>529</v>
      </c>
      <c r="K10" s="68" t="s">
        <v>410</v>
      </c>
      <c r="L10" s="164" t="s">
        <v>503</v>
      </c>
      <c r="M10" s="74">
        <v>880</v>
      </c>
      <c r="N10" s="74">
        <v>80</v>
      </c>
      <c r="O10" s="74">
        <v>240</v>
      </c>
      <c r="P10" s="74">
        <v>240</v>
      </c>
      <c r="Q10" s="74">
        <v>240</v>
      </c>
      <c r="R10" s="74">
        <v>80</v>
      </c>
      <c r="S10" s="74">
        <f t="shared" si="0"/>
        <v>880</v>
      </c>
    </row>
    <row r="11" spans="1:19" ht="83.25" customHeight="1" x14ac:dyDescent="0.25">
      <c r="A11" s="72" t="s">
        <v>5</v>
      </c>
      <c r="B11" s="68" t="s">
        <v>30</v>
      </c>
      <c r="C11" s="72">
        <v>32</v>
      </c>
      <c r="D11" s="68" t="s">
        <v>98</v>
      </c>
      <c r="E11" s="69"/>
      <c r="F11" s="68" t="s">
        <v>416</v>
      </c>
      <c r="G11" s="72">
        <v>167</v>
      </c>
      <c r="H11" s="68" t="s">
        <v>234</v>
      </c>
      <c r="I11" s="296"/>
      <c r="J11" s="300"/>
      <c r="K11" s="68" t="s">
        <v>410</v>
      </c>
      <c r="L11" s="164" t="s">
        <v>423</v>
      </c>
      <c r="M11" s="74">
        <v>320</v>
      </c>
      <c r="N11" s="74">
        <v>70</v>
      </c>
      <c r="O11" s="74">
        <v>70</v>
      </c>
      <c r="P11" s="74">
        <v>70</v>
      </c>
      <c r="Q11" s="74">
        <v>70</v>
      </c>
      <c r="R11" s="74">
        <v>40</v>
      </c>
      <c r="S11" s="74">
        <f t="shared" si="0"/>
        <v>320</v>
      </c>
    </row>
    <row r="12" spans="1:19" ht="47.25" customHeight="1" x14ac:dyDescent="0.25">
      <c r="A12" s="72"/>
      <c r="B12" s="68"/>
      <c r="C12" s="72"/>
      <c r="D12" s="68"/>
      <c r="E12" s="69"/>
      <c r="F12" s="68"/>
      <c r="G12" s="72"/>
      <c r="H12" s="68"/>
      <c r="I12" s="97"/>
      <c r="J12" s="168"/>
      <c r="K12" s="68"/>
      <c r="L12" s="68"/>
      <c r="M12" s="90">
        <f>SUM(M10:M11)</f>
        <v>1200</v>
      </c>
      <c r="N12" s="90">
        <f t="shared" ref="N12:S12" si="2">SUM(N10:N11)</f>
        <v>150</v>
      </c>
      <c r="O12" s="90">
        <v>310</v>
      </c>
      <c r="P12" s="90">
        <f t="shared" si="2"/>
        <v>310</v>
      </c>
      <c r="Q12" s="90">
        <f t="shared" si="2"/>
        <v>310</v>
      </c>
      <c r="R12" s="90">
        <f t="shared" si="2"/>
        <v>120</v>
      </c>
      <c r="S12" s="90">
        <f t="shared" si="2"/>
        <v>1200</v>
      </c>
    </row>
    <row r="13" spans="1:19" ht="70.5" customHeight="1" x14ac:dyDescent="0.25">
      <c r="A13" s="72" t="s">
        <v>5</v>
      </c>
      <c r="B13" s="68" t="s">
        <v>30</v>
      </c>
      <c r="C13" s="72">
        <v>32</v>
      </c>
      <c r="D13" s="68" t="s">
        <v>98</v>
      </c>
      <c r="E13" s="69"/>
      <c r="F13" s="68" t="s">
        <v>418</v>
      </c>
      <c r="G13" s="72">
        <v>167</v>
      </c>
      <c r="H13" s="68" t="s">
        <v>234</v>
      </c>
      <c r="I13" s="142" t="s">
        <v>424</v>
      </c>
      <c r="J13" s="301" t="s">
        <v>530</v>
      </c>
      <c r="K13" s="115" t="s">
        <v>411</v>
      </c>
      <c r="L13" s="162" t="s">
        <v>502</v>
      </c>
      <c r="M13" s="90">
        <v>2150</v>
      </c>
      <c r="N13" s="90">
        <v>150</v>
      </c>
      <c r="O13" s="90">
        <v>750</v>
      </c>
      <c r="P13" s="90">
        <v>600</v>
      </c>
      <c r="Q13" s="90">
        <v>600</v>
      </c>
      <c r="R13" s="90">
        <v>50</v>
      </c>
      <c r="S13" s="90">
        <f t="shared" si="0"/>
        <v>2150</v>
      </c>
    </row>
    <row r="14" spans="1:19" ht="75" customHeight="1" x14ac:dyDescent="0.25">
      <c r="A14" s="72" t="s">
        <v>5</v>
      </c>
      <c r="B14" s="68" t="s">
        <v>30</v>
      </c>
      <c r="C14" s="72">
        <v>32</v>
      </c>
      <c r="D14" s="68" t="s">
        <v>98</v>
      </c>
      <c r="E14" s="69"/>
      <c r="F14" s="68" t="s">
        <v>419</v>
      </c>
      <c r="G14" s="72">
        <v>167</v>
      </c>
      <c r="H14" s="68" t="s">
        <v>234</v>
      </c>
      <c r="I14" s="142" t="s">
        <v>425</v>
      </c>
      <c r="J14" s="302"/>
      <c r="K14" s="115" t="s">
        <v>411</v>
      </c>
      <c r="L14" s="162" t="s">
        <v>425</v>
      </c>
      <c r="M14" s="90">
        <v>1000</v>
      </c>
      <c r="N14" s="90">
        <v>100</v>
      </c>
      <c r="O14" s="90">
        <v>300</v>
      </c>
      <c r="P14" s="90">
        <v>250</v>
      </c>
      <c r="Q14" s="90">
        <v>300</v>
      </c>
      <c r="R14" s="90">
        <v>50</v>
      </c>
      <c r="S14" s="90">
        <f t="shared" si="0"/>
        <v>1000</v>
      </c>
    </row>
    <row r="15" spans="1:19" ht="47.25" customHeight="1" x14ac:dyDescent="0.25">
      <c r="A15" s="72"/>
      <c r="B15" s="68"/>
      <c r="C15" s="72"/>
      <c r="D15" s="68"/>
      <c r="E15" s="69"/>
      <c r="F15" s="68"/>
      <c r="G15" s="72"/>
      <c r="H15" s="68"/>
      <c r="I15" s="98"/>
      <c r="J15" s="169"/>
      <c r="K15" s="68"/>
      <c r="L15" s="68"/>
      <c r="M15" s="74">
        <f>SUM(M13:M14)</f>
        <v>3150</v>
      </c>
      <c r="N15" s="74">
        <f t="shared" ref="N15:S15" si="3">SUM(N13:N14)</f>
        <v>250</v>
      </c>
      <c r="O15" s="74">
        <f t="shared" si="3"/>
        <v>1050</v>
      </c>
      <c r="P15" s="74">
        <f t="shared" si="3"/>
        <v>850</v>
      </c>
      <c r="Q15" s="74">
        <f t="shared" si="3"/>
        <v>900</v>
      </c>
      <c r="R15" s="74">
        <f t="shared" si="3"/>
        <v>100</v>
      </c>
      <c r="S15" s="74">
        <f t="shared" si="3"/>
        <v>3150</v>
      </c>
    </row>
    <row r="16" spans="1:19" ht="77.25" customHeight="1" x14ac:dyDescent="0.25">
      <c r="A16" s="72" t="s">
        <v>5</v>
      </c>
      <c r="B16" s="68" t="s">
        <v>30</v>
      </c>
      <c r="C16" s="72" t="s">
        <v>59</v>
      </c>
      <c r="D16" s="68" t="s">
        <v>99</v>
      </c>
      <c r="E16" s="69"/>
      <c r="F16" s="68" t="s">
        <v>421</v>
      </c>
      <c r="G16" s="72" t="s">
        <v>237</v>
      </c>
      <c r="H16" s="68" t="s">
        <v>238</v>
      </c>
      <c r="I16" s="295" t="s">
        <v>465</v>
      </c>
      <c r="J16" s="298" t="s">
        <v>529</v>
      </c>
      <c r="K16" s="68" t="s">
        <v>412</v>
      </c>
      <c r="L16" s="68" t="s">
        <v>426</v>
      </c>
      <c r="M16" s="74">
        <v>19</v>
      </c>
      <c r="N16" s="74">
        <v>19</v>
      </c>
      <c r="O16" s="74">
        <v>19</v>
      </c>
      <c r="P16" s="74">
        <v>19</v>
      </c>
      <c r="Q16" s="74">
        <v>19</v>
      </c>
      <c r="R16" s="74">
        <v>19</v>
      </c>
      <c r="S16" s="74">
        <v>19</v>
      </c>
    </row>
    <row r="17" spans="1:19" ht="78.75" customHeight="1" x14ac:dyDescent="0.25">
      <c r="A17" s="72" t="s">
        <v>5</v>
      </c>
      <c r="B17" s="68" t="s">
        <v>30</v>
      </c>
      <c r="C17" s="72" t="s">
        <v>59</v>
      </c>
      <c r="D17" s="68" t="s">
        <v>99</v>
      </c>
      <c r="E17" s="69"/>
      <c r="F17" s="68" t="s">
        <v>421</v>
      </c>
      <c r="G17" s="72" t="s">
        <v>237</v>
      </c>
      <c r="H17" s="68" t="s">
        <v>238</v>
      </c>
      <c r="I17" s="296"/>
      <c r="J17" s="300"/>
      <c r="K17" s="68" t="s">
        <v>412</v>
      </c>
      <c r="L17" s="68" t="s">
        <v>533</v>
      </c>
      <c r="M17" s="165">
        <v>13</v>
      </c>
      <c r="N17" s="165">
        <v>2</v>
      </c>
      <c r="O17" s="165">
        <v>3</v>
      </c>
      <c r="P17" s="165">
        <v>3</v>
      </c>
      <c r="Q17" s="165">
        <v>3</v>
      </c>
      <c r="R17" s="165">
        <v>2</v>
      </c>
      <c r="S17" s="165">
        <f t="shared" si="0"/>
        <v>13</v>
      </c>
    </row>
    <row r="18" spans="1:19" ht="124.5" customHeight="1" x14ac:dyDescent="0.25">
      <c r="A18" s="72" t="s">
        <v>7</v>
      </c>
      <c r="B18" s="68" t="s">
        <v>32</v>
      </c>
      <c r="C18" s="72" t="s">
        <v>68</v>
      </c>
      <c r="D18" s="68" t="s">
        <v>108</v>
      </c>
      <c r="E18" s="69"/>
      <c r="F18" s="68" t="s">
        <v>420</v>
      </c>
      <c r="G18" s="72" t="s">
        <v>269</v>
      </c>
      <c r="H18" s="68" t="s">
        <v>270</v>
      </c>
      <c r="I18" s="295" t="s">
        <v>467</v>
      </c>
      <c r="J18" s="298" t="s">
        <v>531</v>
      </c>
      <c r="K18" s="68" t="s">
        <v>413</v>
      </c>
      <c r="L18" s="68" t="s">
        <v>433</v>
      </c>
      <c r="M18" s="165">
        <v>1</v>
      </c>
      <c r="N18" s="166">
        <v>0.1</v>
      </c>
      <c r="O18" s="166">
        <v>0.25</v>
      </c>
      <c r="P18" s="166">
        <v>0.3</v>
      </c>
      <c r="Q18" s="166">
        <v>0.25</v>
      </c>
      <c r="R18" s="166">
        <v>0.1</v>
      </c>
      <c r="S18" s="167">
        <f t="shared" si="0"/>
        <v>0.99999999999999989</v>
      </c>
    </row>
    <row r="19" spans="1:19" ht="47.25" customHeight="1" x14ac:dyDescent="0.25">
      <c r="A19" s="72" t="s">
        <v>7</v>
      </c>
      <c r="B19" s="68" t="s">
        <v>32</v>
      </c>
      <c r="C19" s="72" t="s">
        <v>68</v>
      </c>
      <c r="D19" s="68" t="s">
        <v>108</v>
      </c>
      <c r="E19" s="69"/>
      <c r="F19" s="68" t="s">
        <v>420</v>
      </c>
      <c r="G19" s="72" t="s">
        <v>269</v>
      </c>
      <c r="H19" s="68" t="s">
        <v>270</v>
      </c>
      <c r="I19" s="297"/>
      <c r="J19" s="299"/>
      <c r="K19" s="68" t="s">
        <v>413</v>
      </c>
      <c r="L19" s="68" t="s">
        <v>434</v>
      </c>
      <c r="M19" s="74">
        <v>3</v>
      </c>
      <c r="N19" s="74" t="s">
        <v>461</v>
      </c>
      <c r="O19" s="74">
        <v>1</v>
      </c>
      <c r="P19" s="74">
        <v>1</v>
      </c>
      <c r="Q19" s="74">
        <v>1</v>
      </c>
      <c r="R19" s="74" t="s">
        <v>461</v>
      </c>
      <c r="S19" s="74">
        <f t="shared" si="0"/>
        <v>3</v>
      </c>
    </row>
    <row r="20" spans="1:19" ht="47.25" customHeight="1" x14ac:dyDescent="0.25">
      <c r="A20" s="72" t="s">
        <v>7</v>
      </c>
      <c r="B20" s="68" t="s">
        <v>32</v>
      </c>
      <c r="C20" s="72" t="s">
        <v>68</v>
      </c>
      <c r="D20" s="68" t="s">
        <v>108</v>
      </c>
      <c r="E20" s="69"/>
      <c r="F20" s="68" t="s">
        <v>420</v>
      </c>
      <c r="G20" s="72" t="s">
        <v>269</v>
      </c>
      <c r="H20" s="68" t="s">
        <v>270</v>
      </c>
      <c r="I20" s="296"/>
      <c r="J20" s="300"/>
      <c r="K20" s="68" t="s">
        <v>413</v>
      </c>
      <c r="L20" s="68" t="s">
        <v>432</v>
      </c>
      <c r="M20" s="74">
        <v>300</v>
      </c>
      <c r="N20" s="74">
        <v>40</v>
      </c>
      <c r="O20" s="74">
        <v>70</v>
      </c>
      <c r="P20" s="74">
        <v>75</v>
      </c>
      <c r="Q20" s="74">
        <v>75</v>
      </c>
      <c r="R20" s="74">
        <v>40</v>
      </c>
      <c r="S20" s="74">
        <f t="shared" si="0"/>
        <v>300</v>
      </c>
    </row>
  </sheetData>
  <mergeCells count="22">
    <mergeCell ref="I10:I11"/>
    <mergeCell ref="I16:I17"/>
    <mergeCell ref="I18:I20"/>
    <mergeCell ref="I4:I6"/>
    <mergeCell ref="S2:S3"/>
    <mergeCell ref="J4:J9"/>
    <mergeCell ref="J10:J11"/>
    <mergeCell ref="J13:J14"/>
    <mergeCell ref="J16:J17"/>
    <mergeCell ref="J18:J20"/>
    <mergeCell ref="A1:S1"/>
    <mergeCell ref="Q2:Q3"/>
    <mergeCell ref="R2:R3"/>
    <mergeCell ref="M2:M3"/>
    <mergeCell ref="N2:N3"/>
    <mergeCell ref="O2:O3"/>
    <mergeCell ref="P2:P3"/>
    <mergeCell ref="A2:B2"/>
    <mergeCell ref="C2:D2"/>
    <mergeCell ref="E2:F2"/>
    <mergeCell ref="G2:H2"/>
    <mergeCell ref="J2:J3"/>
  </mergeCells>
  <printOptions horizontalCentered="1" verticalCentered="1"/>
  <pageMargins left="0.11811023622047245" right="0.11811023622047245" top="0.15748031496062992" bottom="0.15748031496062992" header="0.31496062992125984" footer="0.31496062992125984"/>
  <pageSetup scale="5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AG18"/>
  <sheetViews>
    <sheetView topLeftCell="K7" zoomScale="110" zoomScaleNormal="110" workbookViewId="0">
      <selection activeCell="AB12" sqref="AB12"/>
    </sheetView>
  </sheetViews>
  <sheetFormatPr baseColWidth="10" defaultColWidth="39.28515625" defaultRowHeight="47.25" customHeight="1" x14ac:dyDescent="0.25"/>
  <cols>
    <col min="1" max="1" width="10" hidden="1" customWidth="1"/>
    <col min="2" max="2" width="22.28515625" hidden="1" customWidth="1"/>
    <col min="3" max="3" width="8.140625" hidden="1" customWidth="1"/>
    <col min="4" max="4" width="20.140625" hidden="1" customWidth="1"/>
    <col min="5" max="5" width="20.140625" customWidth="1"/>
    <col min="6" max="6" width="18.5703125" customWidth="1"/>
    <col min="7" max="7" width="45.5703125" bestFit="1" customWidth="1"/>
    <col min="8" max="8" width="12.7109375" bestFit="1" customWidth="1"/>
    <col min="9" max="9" width="27.42578125" bestFit="1" customWidth="1"/>
    <col min="10" max="11" width="22.140625" customWidth="1"/>
    <col min="12" max="12" width="35" customWidth="1"/>
    <col min="13" max="13" width="12.140625" customWidth="1"/>
    <col min="14" max="14" width="7.7109375" style="3" customWidth="1"/>
    <col min="15" max="17" width="8" style="3" hidden="1" customWidth="1"/>
    <col min="18" max="18" width="11.7109375" style="3" hidden="1" customWidth="1"/>
    <col min="19" max="19" width="11.140625" style="3" hidden="1" customWidth="1"/>
    <col min="20" max="20" width="14.5703125" style="3" hidden="1" customWidth="1"/>
    <col min="21" max="25" width="8" style="3" hidden="1" customWidth="1"/>
    <col min="26" max="28" width="5.5703125" style="3" bestFit="1" customWidth="1"/>
    <col min="29" max="29" width="5.7109375" style="3" bestFit="1" customWidth="1"/>
    <col min="30" max="30" width="11.7109375" customWidth="1"/>
    <col min="31" max="31" width="0" hidden="1" customWidth="1"/>
    <col min="33" max="33" width="10.85546875" customWidth="1"/>
  </cols>
  <sheetData>
    <row r="1" spans="1:33" ht="29.25" customHeight="1" x14ac:dyDescent="0.25">
      <c r="A1" s="286" t="s">
        <v>414</v>
      </c>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row>
    <row r="2" spans="1:33" ht="30" customHeight="1" x14ac:dyDescent="0.25">
      <c r="A2" s="291" t="s">
        <v>399</v>
      </c>
      <c r="B2" s="291"/>
      <c r="C2" s="291" t="s">
        <v>400</v>
      </c>
      <c r="D2" s="291"/>
      <c r="E2" s="175"/>
      <c r="F2" s="33"/>
      <c r="G2" s="176" t="s">
        <v>462</v>
      </c>
      <c r="H2" s="291" t="s">
        <v>501</v>
      </c>
      <c r="I2" s="291"/>
      <c r="J2" s="125" t="s">
        <v>463</v>
      </c>
      <c r="K2" s="109" t="s">
        <v>401</v>
      </c>
      <c r="L2" s="293" t="s">
        <v>435</v>
      </c>
      <c r="M2" s="289" t="s">
        <v>454</v>
      </c>
      <c r="N2" s="303" t="s">
        <v>455</v>
      </c>
      <c r="O2" s="303" t="s">
        <v>506</v>
      </c>
      <c r="P2" s="303" t="s">
        <v>504</v>
      </c>
      <c r="Q2" s="303" t="s">
        <v>505</v>
      </c>
      <c r="R2" s="303" t="s">
        <v>507</v>
      </c>
      <c r="S2" s="305" t="s">
        <v>516</v>
      </c>
      <c r="T2" s="305" t="s">
        <v>497</v>
      </c>
      <c r="U2" s="93"/>
      <c r="V2" s="93"/>
      <c r="W2" s="93"/>
      <c r="X2" s="93"/>
      <c r="Y2" s="93"/>
      <c r="Z2" s="289" t="s">
        <v>456</v>
      </c>
      <c r="AA2" s="289" t="s">
        <v>457</v>
      </c>
      <c r="AB2" s="289" t="s">
        <v>458</v>
      </c>
      <c r="AC2" s="289" t="s">
        <v>459</v>
      </c>
      <c r="AD2" s="289" t="s">
        <v>460</v>
      </c>
    </row>
    <row r="3" spans="1:33" ht="20.25" customHeight="1" x14ac:dyDescent="0.25">
      <c r="A3" s="71" t="s">
        <v>403</v>
      </c>
      <c r="B3" s="80" t="s">
        <v>404</v>
      </c>
      <c r="C3" s="80" t="s">
        <v>403</v>
      </c>
      <c r="D3" s="80" t="s">
        <v>404</v>
      </c>
      <c r="E3" s="175" t="s">
        <v>535</v>
      </c>
      <c r="F3" s="80" t="s">
        <v>33</v>
      </c>
      <c r="G3" s="80" t="s">
        <v>404</v>
      </c>
      <c r="H3" s="80" t="s">
        <v>403</v>
      </c>
      <c r="I3" s="80" t="s">
        <v>404</v>
      </c>
      <c r="J3" s="110" t="s">
        <v>404</v>
      </c>
      <c r="K3" s="109" t="s">
        <v>404</v>
      </c>
      <c r="L3" s="294"/>
      <c r="M3" s="290"/>
      <c r="N3" s="304"/>
      <c r="O3" s="304"/>
      <c r="P3" s="304"/>
      <c r="Q3" s="304"/>
      <c r="R3" s="304"/>
      <c r="S3" s="306"/>
      <c r="T3" s="306"/>
      <c r="U3" s="94"/>
      <c r="V3" s="94"/>
      <c r="W3" s="94"/>
      <c r="X3" s="94"/>
      <c r="Y3" s="94"/>
      <c r="Z3" s="290"/>
      <c r="AA3" s="290"/>
      <c r="AB3" s="290"/>
      <c r="AC3" s="290"/>
      <c r="AD3" s="290"/>
    </row>
    <row r="4" spans="1:33" ht="71.25" customHeight="1" x14ac:dyDescent="0.25">
      <c r="A4" s="72" t="s">
        <v>5</v>
      </c>
      <c r="B4" s="68" t="s">
        <v>30</v>
      </c>
      <c r="C4" s="72">
        <v>32</v>
      </c>
      <c r="D4" s="68" t="s">
        <v>98</v>
      </c>
      <c r="E4" s="316" t="s">
        <v>536</v>
      </c>
      <c r="F4" s="295" t="s">
        <v>538</v>
      </c>
      <c r="G4" s="68" t="s">
        <v>416</v>
      </c>
      <c r="H4" s="72">
        <v>167</v>
      </c>
      <c r="I4" s="68" t="s">
        <v>234</v>
      </c>
      <c r="J4" s="310" t="s">
        <v>464</v>
      </c>
      <c r="K4" s="307" t="s">
        <v>468</v>
      </c>
      <c r="L4" s="115" t="s">
        <v>428</v>
      </c>
      <c r="M4" s="74">
        <v>2000</v>
      </c>
      <c r="N4" s="103">
        <v>250</v>
      </c>
      <c r="O4" s="103"/>
      <c r="P4" s="103">
        <f>21+0</f>
        <v>21</v>
      </c>
      <c r="Q4" s="103">
        <f>13+3</f>
        <v>16</v>
      </c>
      <c r="R4" s="103">
        <v>31</v>
      </c>
      <c r="S4" s="106">
        <f>+P4+Q4+R4</f>
        <v>68</v>
      </c>
      <c r="T4" s="108">
        <f t="shared" ref="T4:T11" si="0">+S4/N4</f>
        <v>0.27200000000000002</v>
      </c>
      <c r="U4" s="74"/>
      <c r="V4" s="74"/>
      <c r="W4" s="74"/>
      <c r="X4" s="74"/>
      <c r="Y4" s="74"/>
      <c r="Z4" s="92">
        <v>517</v>
      </c>
      <c r="AA4" s="92">
        <v>517</v>
      </c>
      <c r="AB4" s="92">
        <v>516</v>
      </c>
      <c r="AC4" s="92">
        <v>200</v>
      </c>
      <c r="AD4" s="74">
        <f>N4+Z4+AA4+AB4+AC4</f>
        <v>2000</v>
      </c>
    </row>
    <row r="5" spans="1:33" ht="63" customHeight="1" x14ac:dyDescent="0.25">
      <c r="A5" s="72" t="s">
        <v>5</v>
      </c>
      <c r="B5" s="68" t="s">
        <v>30</v>
      </c>
      <c r="C5" s="72">
        <v>32</v>
      </c>
      <c r="D5" s="68" t="s">
        <v>98</v>
      </c>
      <c r="E5" s="317"/>
      <c r="F5" s="297"/>
      <c r="G5" s="68" t="s">
        <v>416</v>
      </c>
      <c r="H5" s="72">
        <v>167</v>
      </c>
      <c r="I5" s="68" t="s">
        <v>234</v>
      </c>
      <c r="J5" s="311"/>
      <c r="K5" s="308"/>
      <c r="L5" s="115" t="s">
        <v>429</v>
      </c>
      <c r="M5" s="74">
        <v>1000</v>
      </c>
      <c r="N5" s="103">
        <v>125</v>
      </c>
      <c r="O5" s="103"/>
      <c r="P5" s="103">
        <v>50</v>
      </c>
      <c r="Q5" s="103">
        <v>1</v>
      </c>
      <c r="R5" s="103"/>
      <c r="S5" s="106">
        <f>+P5+Q5</f>
        <v>51</v>
      </c>
      <c r="T5" s="108">
        <f t="shared" si="0"/>
        <v>0.40799999999999997</v>
      </c>
      <c r="U5" s="74"/>
      <c r="V5" s="74"/>
      <c r="W5" s="74"/>
      <c r="X5" s="74"/>
      <c r="Y5" s="74"/>
      <c r="Z5" s="92">
        <v>258</v>
      </c>
      <c r="AA5" s="92">
        <v>258</v>
      </c>
      <c r="AB5" s="92">
        <v>259</v>
      </c>
      <c r="AC5" s="92">
        <v>100</v>
      </c>
      <c r="AD5" s="74">
        <f>N5+Z5+AA5+AB5+AC5</f>
        <v>1000</v>
      </c>
    </row>
    <row r="6" spans="1:33" ht="63" customHeight="1" x14ac:dyDescent="0.25">
      <c r="A6" s="72"/>
      <c r="B6" s="68"/>
      <c r="C6" s="72"/>
      <c r="D6" s="68"/>
      <c r="E6" s="317"/>
      <c r="F6" s="297"/>
      <c r="G6" s="68" t="s">
        <v>416</v>
      </c>
      <c r="H6" s="72">
        <v>167</v>
      </c>
      <c r="I6" s="68" t="s">
        <v>234</v>
      </c>
      <c r="J6" s="311"/>
      <c r="K6" s="308"/>
      <c r="L6" s="115" t="s">
        <v>492</v>
      </c>
      <c r="M6" s="74">
        <v>2044</v>
      </c>
      <c r="N6" s="103">
        <v>2044</v>
      </c>
      <c r="O6" s="103"/>
      <c r="P6" s="103"/>
      <c r="Q6" s="103"/>
      <c r="R6" s="103"/>
      <c r="S6" s="106"/>
      <c r="T6" s="108"/>
      <c r="U6" s="74"/>
      <c r="V6" s="74"/>
      <c r="W6" s="74"/>
      <c r="X6" s="74"/>
      <c r="Y6" s="74"/>
      <c r="Z6" s="92">
        <v>2044</v>
      </c>
      <c r="AA6" s="92">
        <v>2044</v>
      </c>
      <c r="AB6" s="92">
        <v>2044</v>
      </c>
      <c r="AC6" s="92">
        <v>2044</v>
      </c>
      <c r="AD6" s="74">
        <v>2044</v>
      </c>
    </row>
    <row r="7" spans="1:33" ht="51" x14ac:dyDescent="0.25">
      <c r="A7" s="72" t="s">
        <v>5</v>
      </c>
      <c r="B7" s="68" t="s">
        <v>30</v>
      </c>
      <c r="C7" s="72">
        <v>32</v>
      </c>
      <c r="D7" s="68" t="s">
        <v>98</v>
      </c>
      <c r="E7" s="317"/>
      <c r="F7" s="297"/>
      <c r="G7" s="68" t="s">
        <v>416</v>
      </c>
      <c r="H7" s="72">
        <v>167</v>
      </c>
      <c r="I7" s="68" t="s">
        <v>234</v>
      </c>
      <c r="J7" s="311"/>
      <c r="K7" s="308"/>
      <c r="L7" s="115" t="s">
        <v>430</v>
      </c>
      <c r="M7" s="74">
        <v>1</v>
      </c>
      <c r="N7" s="105">
        <v>0.125</v>
      </c>
      <c r="O7" s="105"/>
      <c r="P7" s="105"/>
      <c r="Q7" s="105"/>
      <c r="R7" s="105"/>
      <c r="S7" s="107">
        <v>0</v>
      </c>
      <c r="T7" s="108">
        <f t="shared" si="0"/>
        <v>0</v>
      </c>
      <c r="U7" s="75"/>
      <c r="V7" s="75"/>
      <c r="W7" s="75"/>
      <c r="X7" s="75"/>
      <c r="Y7" s="75"/>
      <c r="Z7" s="112">
        <v>0.25</v>
      </c>
      <c r="AA7" s="112">
        <v>0.25</v>
      </c>
      <c r="AB7" s="112">
        <v>0.25</v>
      </c>
      <c r="AC7" s="113">
        <v>0.125</v>
      </c>
      <c r="AD7" s="76">
        <f>N7+Z7+AA7+AB7+AC7</f>
        <v>1</v>
      </c>
    </row>
    <row r="8" spans="1:33" ht="76.5" hidden="1" customHeight="1" x14ac:dyDescent="0.25">
      <c r="A8" s="72"/>
      <c r="B8" s="68"/>
      <c r="C8" s="72"/>
      <c r="D8" s="68"/>
      <c r="E8" s="317"/>
      <c r="F8" s="319"/>
      <c r="G8" s="68"/>
      <c r="H8" s="72"/>
      <c r="I8" s="68"/>
      <c r="J8" s="311"/>
      <c r="K8" s="308"/>
      <c r="L8" s="115" t="s">
        <v>492</v>
      </c>
      <c r="M8" s="74">
        <v>2044</v>
      </c>
      <c r="N8" s="103">
        <v>2044</v>
      </c>
      <c r="O8" s="103"/>
      <c r="P8" s="103">
        <v>2044</v>
      </c>
      <c r="Q8" s="103">
        <v>2044</v>
      </c>
      <c r="R8" s="103"/>
      <c r="S8" s="106">
        <v>2044</v>
      </c>
      <c r="T8" s="108">
        <f t="shared" si="0"/>
        <v>1</v>
      </c>
      <c r="U8" s="75"/>
      <c r="V8" s="75"/>
      <c r="W8" s="75"/>
      <c r="X8" s="75"/>
      <c r="Y8" s="75"/>
      <c r="Z8" s="92">
        <v>2044</v>
      </c>
      <c r="AA8" s="92">
        <v>2044</v>
      </c>
      <c r="AB8" s="92">
        <v>2044</v>
      </c>
      <c r="AC8" s="92">
        <v>2044</v>
      </c>
      <c r="AD8" s="92">
        <v>2044</v>
      </c>
    </row>
    <row r="9" spans="1:33" ht="55.5" customHeight="1" x14ac:dyDescent="0.25">
      <c r="A9" s="72" t="s">
        <v>5</v>
      </c>
      <c r="B9" s="68" t="s">
        <v>30</v>
      </c>
      <c r="C9" s="72">
        <v>32</v>
      </c>
      <c r="D9" s="68" t="s">
        <v>98</v>
      </c>
      <c r="E9" s="317"/>
      <c r="F9" s="297"/>
      <c r="G9" s="68" t="s">
        <v>416</v>
      </c>
      <c r="H9" s="72">
        <v>167</v>
      </c>
      <c r="I9" s="68" t="s">
        <v>234</v>
      </c>
      <c r="J9" s="312"/>
      <c r="K9" s="309"/>
      <c r="L9" s="115" t="s">
        <v>496</v>
      </c>
      <c r="M9" s="74">
        <v>8000</v>
      </c>
      <c r="N9" s="103">
        <v>1000</v>
      </c>
      <c r="O9" s="103"/>
      <c r="P9" s="103">
        <v>737</v>
      </c>
      <c r="Q9" s="103">
        <v>572</v>
      </c>
      <c r="R9" s="103">
        <v>669</v>
      </c>
      <c r="S9" s="106">
        <f>+P9+Q9+R9</f>
        <v>1978</v>
      </c>
      <c r="T9" s="108">
        <f t="shared" si="0"/>
        <v>1.978</v>
      </c>
      <c r="U9" s="74"/>
      <c r="V9" s="74"/>
      <c r="W9" s="74"/>
      <c r="X9" s="74"/>
      <c r="Y9" s="74"/>
      <c r="Z9" s="92">
        <v>2000</v>
      </c>
      <c r="AA9" s="92">
        <v>2000</v>
      </c>
      <c r="AB9" s="92">
        <v>2000</v>
      </c>
      <c r="AC9" s="92">
        <v>1000</v>
      </c>
      <c r="AD9" s="74">
        <f t="shared" ref="AD9:AD16" si="1">N9+Z9+AA9+AB9+AC9</f>
        <v>8000</v>
      </c>
    </row>
    <row r="10" spans="1:33" ht="47.25" customHeight="1" x14ac:dyDescent="0.25">
      <c r="A10" s="72" t="s">
        <v>5</v>
      </c>
      <c r="B10" s="68" t="s">
        <v>30</v>
      </c>
      <c r="C10" s="72">
        <v>32</v>
      </c>
      <c r="D10" s="68" t="s">
        <v>98</v>
      </c>
      <c r="E10" s="317"/>
      <c r="F10" s="297"/>
      <c r="G10" s="68" t="s">
        <v>416</v>
      </c>
      <c r="H10" s="72">
        <v>167</v>
      </c>
      <c r="I10" s="68" t="s">
        <v>234</v>
      </c>
      <c r="J10" s="310" t="s">
        <v>466</v>
      </c>
      <c r="K10" s="307" t="s">
        <v>470</v>
      </c>
      <c r="L10" s="115" t="s">
        <v>494</v>
      </c>
      <c r="M10" s="74">
        <v>880</v>
      </c>
      <c r="N10" s="103">
        <v>80</v>
      </c>
      <c r="O10" s="103"/>
      <c r="P10" s="103">
        <v>0</v>
      </c>
      <c r="Q10" s="103">
        <v>6</v>
      </c>
      <c r="R10" s="103">
        <v>2</v>
      </c>
      <c r="S10" s="106">
        <f>+P10+Q10+R10</f>
        <v>8</v>
      </c>
      <c r="T10" s="108">
        <f t="shared" si="0"/>
        <v>0.1</v>
      </c>
      <c r="U10" s="74"/>
      <c r="V10" s="74"/>
      <c r="W10" s="74"/>
      <c r="X10" s="74"/>
      <c r="Y10" s="74"/>
      <c r="Z10" s="92">
        <v>240</v>
      </c>
      <c r="AA10" s="92">
        <v>240</v>
      </c>
      <c r="AB10" s="92">
        <v>240</v>
      </c>
      <c r="AC10" s="92">
        <v>80</v>
      </c>
      <c r="AD10" s="74">
        <f t="shared" si="1"/>
        <v>880</v>
      </c>
    </row>
    <row r="11" spans="1:33" ht="47.25" customHeight="1" x14ac:dyDescent="0.25">
      <c r="A11" s="72" t="s">
        <v>5</v>
      </c>
      <c r="B11" s="68" t="s">
        <v>30</v>
      </c>
      <c r="C11" s="72">
        <v>32</v>
      </c>
      <c r="D11" s="68" t="s">
        <v>98</v>
      </c>
      <c r="E11" s="317"/>
      <c r="F11" s="297"/>
      <c r="G11" s="68" t="s">
        <v>416</v>
      </c>
      <c r="H11" s="72">
        <v>167</v>
      </c>
      <c r="I11" s="68" t="s">
        <v>234</v>
      </c>
      <c r="J11" s="312"/>
      <c r="K11" s="309"/>
      <c r="L11" s="115" t="s">
        <v>495</v>
      </c>
      <c r="M11" s="74">
        <v>320</v>
      </c>
      <c r="N11" s="103">
        <v>70</v>
      </c>
      <c r="O11" s="103">
        <v>3</v>
      </c>
      <c r="P11" s="103">
        <v>1</v>
      </c>
      <c r="Q11" s="103">
        <v>13</v>
      </c>
      <c r="R11" s="103">
        <v>11</v>
      </c>
      <c r="S11" s="106">
        <f>+P11+Q11+R11+O11</f>
        <v>28</v>
      </c>
      <c r="T11" s="108">
        <f t="shared" si="0"/>
        <v>0.4</v>
      </c>
      <c r="U11" s="74"/>
      <c r="V11" s="74"/>
      <c r="W11" s="74"/>
      <c r="X11" s="74"/>
      <c r="Y11" s="74"/>
      <c r="Z11" s="92">
        <v>70</v>
      </c>
      <c r="AA11" s="92">
        <v>70</v>
      </c>
      <c r="AB11" s="92">
        <v>70</v>
      </c>
      <c r="AC11" s="92">
        <v>40</v>
      </c>
      <c r="AD11" s="74">
        <f t="shared" si="1"/>
        <v>320</v>
      </c>
    </row>
    <row r="12" spans="1:33" ht="47.25" customHeight="1" x14ac:dyDescent="0.25">
      <c r="A12" s="72" t="s">
        <v>5</v>
      </c>
      <c r="B12" s="68" t="s">
        <v>30</v>
      </c>
      <c r="C12" s="72">
        <v>32</v>
      </c>
      <c r="D12" s="68" t="s">
        <v>98</v>
      </c>
      <c r="E12" s="317"/>
      <c r="F12" s="297"/>
      <c r="G12" s="68" t="s">
        <v>418</v>
      </c>
      <c r="H12" s="72">
        <v>167</v>
      </c>
      <c r="I12" s="68" t="s">
        <v>234</v>
      </c>
      <c r="J12" s="111" t="s">
        <v>424</v>
      </c>
      <c r="K12" s="307" t="s">
        <v>541</v>
      </c>
      <c r="L12" s="115" t="s">
        <v>498</v>
      </c>
      <c r="M12" s="74">
        <v>2150</v>
      </c>
      <c r="N12" s="103">
        <v>150</v>
      </c>
      <c r="O12" s="103"/>
      <c r="P12" s="103">
        <v>175</v>
      </c>
      <c r="Q12" s="103">
        <v>131</v>
      </c>
      <c r="R12" s="103">
        <f>129+93+46</f>
        <v>268</v>
      </c>
      <c r="S12" s="106">
        <f>+P12+Q12+R12</f>
        <v>574</v>
      </c>
      <c r="T12" s="108">
        <f>+S12/N12</f>
        <v>3.8266666666666667</v>
      </c>
      <c r="U12" s="74"/>
      <c r="V12" s="74"/>
      <c r="W12" s="74"/>
      <c r="X12" s="74"/>
      <c r="Y12" s="74"/>
      <c r="Z12" s="92">
        <v>750</v>
      </c>
      <c r="AA12" s="92">
        <v>600</v>
      </c>
      <c r="AB12" s="92">
        <v>600</v>
      </c>
      <c r="AC12" s="92">
        <v>50</v>
      </c>
      <c r="AD12" s="74">
        <f t="shared" si="1"/>
        <v>2150</v>
      </c>
      <c r="AG12" s="52"/>
    </row>
    <row r="13" spans="1:33" ht="47.25" customHeight="1" x14ac:dyDescent="0.25">
      <c r="A13" s="72" t="s">
        <v>5</v>
      </c>
      <c r="B13" s="68" t="s">
        <v>30</v>
      </c>
      <c r="C13" s="72">
        <v>32</v>
      </c>
      <c r="D13" s="68" t="s">
        <v>98</v>
      </c>
      <c r="E13" s="317"/>
      <c r="F13" s="296"/>
      <c r="G13" s="68" t="s">
        <v>419</v>
      </c>
      <c r="H13" s="72">
        <v>167</v>
      </c>
      <c r="I13" s="68" t="s">
        <v>234</v>
      </c>
      <c r="J13" s="111" t="s">
        <v>425</v>
      </c>
      <c r="K13" s="309"/>
      <c r="L13" s="115" t="s">
        <v>499</v>
      </c>
      <c r="M13" s="74">
        <v>1000</v>
      </c>
      <c r="N13" s="103">
        <v>100</v>
      </c>
      <c r="O13" s="103"/>
      <c r="P13" s="103"/>
      <c r="Q13" s="103">
        <v>16</v>
      </c>
      <c r="R13" s="103"/>
      <c r="S13" s="106">
        <f>+P13+Q13</f>
        <v>16</v>
      </c>
      <c r="T13" s="108">
        <f t="shared" ref="T13:T18" si="2">+S13/N13</f>
        <v>0.16</v>
      </c>
      <c r="U13" s="74"/>
      <c r="V13" s="74"/>
      <c r="W13" s="74"/>
      <c r="X13" s="74"/>
      <c r="Y13" s="74"/>
      <c r="Z13" s="92">
        <v>300</v>
      </c>
      <c r="AA13" s="92">
        <v>250</v>
      </c>
      <c r="AB13" s="92">
        <v>300</v>
      </c>
      <c r="AC13" s="92">
        <v>50</v>
      </c>
      <c r="AD13" s="74">
        <f t="shared" si="1"/>
        <v>1000</v>
      </c>
    </row>
    <row r="14" spans="1:33" ht="67.5" customHeight="1" x14ac:dyDescent="0.25">
      <c r="A14" s="72" t="s">
        <v>5</v>
      </c>
      <c r="B14" s="68" t="s">
        <v>30</v>
      </c>
      <c r="C14" s="72" t="s">
        <v>59</v>
      </c>
      <c r="D14" s="68" t="s">
        <v>99</v>
      </c>
      <c r="E14" s="317"/>
      <c r="F14" s="295" t="s">
        <v>539</v>
      </c>
      <c r="G14" s="68" t="s">
        <v>421</v>
      </c>
      <c r="H14" s="72" t="s">
        <v>237</v>
      </c>
      <c r="I14" s="68" t="s">
        <v>238</v>
      </c>
      <c r="J14" s="310" t="s">
        <v>465</v>
      </c>
      <c r="K14" s="307" t="s">
        <v>472</v>
      </c>
      <c r="L14" s="115" t="s">
        <v>426</v>
      </c>
      <c r="M14" s="74">
        <v>19</v>
      </c>
      <c r="N14" s="103">
        <v>19</v>
      </c>
      <c r="O14" s="103"/>
      <c r="P14" s="103"/>
      <c r="Q14" s="103"/>
      <c r="R14" s="103"/>
      <c r="S14" s="106">
        <v>19</v>
      </c>
      <c r="T14" s="108">
        <f t="shared" si="2"/>
        <v>1</v>
      </c>
      <c r="U14" s="74"/>
      <c r="V14" s="74"/>
      <c r="W14" s="74"/>
      <c r="X14" s="74"/>
      <c r="Y14" s="74"/>
      <c r="Z14" s="92">
        <v>19</v>
      </c>
      <c r="AA14" s="92">
        <v>19</v>
      </c>
      <c r="AB14" s="92">
        <v>19</v>
      </c>
      <c r="AC14" s="92">
        <v>19</v>
      </c>
      <c r="AD14" s="74">
        <f t="shared" si="1"/>
        <v>95</v>
      </c>
    </row>
    <row r="15" spans="1:33" ht="47.25" customHeight="1" x14ac:dyDescent="0.25">
      <c r="A15" s="72" t="s">
        <v>5</v>
      </c>
      <c r="B15" s="68" t="s">
        <v>30</v>
      </c>
      <c r="C15" s="72" t="s">
        <v>59</v>
      </c>
      <c r="D15" s="68" t="s">
        <v>99</v>
      </c>
      <c r="E15" s="318"/>
      <c r="F15" s="296"/>
      <c r="G15" s="68" t="s">
        <v>421</v>
      </c>
      <c r="H15" s="72" t="s">
        <v>237</v>
      </c>
      <c r="I15" s="68" t="s">
        <v>238</v>
      </c>
      <c r="J15" s="312"/>
      <c r="K15" s="309"/>
      <c r="L15" s="115" t="s">
        <v>427</v>
      </c>
      <c r="M15" s="74">
        <v>13</v>
      </c>
      <c r="N15" s="103">
        <v>2</v>
      </c>
      <c r="O15" s="103"/>
      <c r="P15" s="103"/>
      <c r="Q15" s="104">
        <v>0.32</v>
      </c>
      <c r="R15" s="103"/>
      <c r="S15" s="106">
        <v>0</v>
      </c>
      <c r="T15" s="108">
        <f t="shared" si="2"/>
        <v>0</v>
      </c>
      <c r="U15" s="74"/>
      <c r="V15" s="74"/>
      <c r="W15" s="74"/>
      <c r="X15" s="74"/>
      <c r="Y15" s="74"/>
      <c r="Z15" s="92">
        <v>3</v>
      </c>
      <c r="AA15" s="92">
        <v>3</v>
      </c>
      <c r="AB15" s="92">
        <v>3</v>
      </c>
      <c r="AC15" s="92">
        <v>2</v>
      </c>
      <c r="AD15" s="74">
        <f t="shared" si="1"/>
        <v>13</v>
      </c>
    </row>
    <row r="16" spans="1:33" ht="47.25" customHeight="1" x14ac:dyDescent="0.25">
      <c r="A16" s="72" t="s">
        <v>7</v>
      </c>
      <c r="B16" s="68" t="s">
        <v>32</v>
      </c>
      <c r="C16" s="72" t="s">
        <v>68</v>
      </c>
      <c r="D16" s="68" t="s">
        <v>108</v>
      </c>
      <c r="E16" s="316" t="s">
        <v>537</v>
      </c>
      <c r="F16" s="295" t="s">
        <v>540</v>
      </c>
      <c r="G16" s="68" t="s">
        <v>420</v>
      </c>
      <c r="H16" s="72" t="s">
        <v>269</v>
      </c>
      <c r="I16" s="68" t="s">
        <v>270</v>
      </c>
      <c r="J16" s="313" t="s">
        <v>467</v>
      </c>
      <c r="K16" s="307" t="s">
        <v>413</v>
      </c>
      <c r="L16" s="115" t="s">
        <v>433</v>
      </c>
      <c r="M16" s="74">
        <v>1</v>
      </c>
      <c r="N16" s="104">
        <v>0.1</v>
      </c>
      <c r="O16" s="104"/>
      <c r="P16" s="104"/>
      <c r="Q16" s="104"/>
      <c r="R16" s="104"/>
      <c r="S16" s="121">
        <v>0.01</v>
      </c>
      <c r="T16" s="114">
        <f t="shared" si="2"/>
        <v>9.9999999999999992E-2</v>
      </c>
      <c r="U16" s="76"/>
      <c r="V16" s="76"/>
      <c r="W16" s="76"/>
      <c r="X16" s="76"/>
      <c r="Y16" s="76"/>
      <c r="Z16" s="112">
        <v>0.25</v>
      </c>
      <c r="AA16" s="112">
        <v>0.3</v>
      </c>
      <c r="AB16" s="112">
        <v>0.25</v>
      </c>
      <c r="AC16" s="112">
        <v>0.1</v>
      </c>
      <c r="AD16" s="74">
        <f t="shared" si="1"/>
        <v>0.99999999999999989</v>
      </c>
    </row>
    <row r="17" spans="1:30" ht="47.25" customHeight="1" x14ac:dyDescent="0.25">
      <c r="A17" s="72" t="s">
        <v>7</v>
      </c>
      <c r="B17" s="68" t="s">
        <v>32</v>
      </c>
      <c r="C17" s="72" t="s">
        <v>68</v>
      </c>
      <c r="D17" s="68" t="s">
        <v>108</v>
      </c>
      <c r="E17" s="317"/>
      <c r="F17" s="297"/>
      <c r="G17" s="68" t="s">
        <v>420</v>
      </c>
      <c r="H17" s="72" t="s">
        <v>269</v>
      </c>
      <c r="I17" s="68" t="s">
        <v>270</v>
      </c>
      <c r="J17" s="314"/>
      <c r="K17" s="308"/>
      <c r="L17" s="115" t="s">
        <v>434</v>
      </c>
      <c r="M17" s="74">
        <v>3</v>
      </c>
      <c r="N17" s="103" t="s">
        <v>461</v>
      </c>
      <c r="O17" s="103"/>
      <c r="P17" s="103"/>
      <c r="Q17" s="103"/>
      <c r="R17" s="103"/>
      <c r="S17" s="106">
        <v>0</v>
      </c>
      <c r="T17" s="108" t="e">
        <f t="shared" si="2"/>
        <v>#VALUE!</v>
      </c>
      <c r="U17" s="74"/>
      <c r="V17" s="74"/>
      <c r="W17" s="74"/>
      <c r="X17" s="74"/>
      <c r="Y17" s="74"/>
      <c r="Z17" s="92">
        <v>1</v>
      </c>
      <c r="AA17" s="92">
        <v>1</v>
      </c>
      <c r="AB17" s="92">
        <v>1</v>
      </c>
      <c r="AC17" s="92" t="s">
        <v>461</v>
      </c>
      <c r="AD17" s="74">
        <f>+Z17+AA17+AB17</f>
        <v>3</v>
      </c>
    </row>
    <row r="18" spans="1:30" ht="47.25" customHeight="1" x14ac:dyDescent="0.25">
      <c r="A18" s="72" t="s">
        <v>7</v>
      </c>
      <c r="B18" s="68" t="s">
        <v>32</v>
      </c>
      <c r="C18" s="72" t="s">
        <v>68</v>
      </c>
      <c r="D18" s="68" t="s">
        <v>108</v>
      </c>
      <c r="E18" s="318"/>
      <c r="F18" s="296"/>
      <c r="G18" s="68" t="s">
        <v>420</v>
      </c>
      <c r="H18" s="72" t="s">
        <v>269</v>
      </c>
      <c r="I18" s="68" t="s">
        <v>270</v>
      </c>
      <c r="J18" s="315"/>
      <c r="K18" s="309"/>
      <c r="L18" s="115" t="s">
        <v>432</v>
      </c>
      <c r="M18" s="74">
        <v>300</v>
      </c>
      <c r="N18" s="103">
        <v>40</v>
      </c>
      <c r="O18" s="103"/>
      <c r="P18" s="103"/>
      <c r="Q18" s="103"/>
      <c r="R18" s="103"/>
      <c r="S18" s="106">
        <v>0</v>
      </c>
      <c r="T18" s="108">
        <f t="shared" si="2"/>
        <v>0</v>
      </c>
      <c r="U18" s="74"/>
      <c r="V18" s="74"/>
      <c r="W18" s="74"/>
      <c r="X18" s="74"/>
      <c r="Y18" s="74"/>
      <c r="Z18" s="92">
        <v>70</v>
      </c>
      <c r="AA18" s="92">
        <v>75</v>
      </c>
      <c r="AB18" s="92">
        <v>75</v>
      </c>
      <c r="AC18" s="92">
        <v>40</v>
      </c>
      <c r="AD18" s="74">
        <f>N18+Z18+AA18+AB18+AC18</f>
        <v>300</v>
      </c>
    </row>
  </sheetData>
  <autoFilter ref="A3:AD18">
    <filterColumn colId="7">
      <customFilters>
        <customFilter operator="notEqual" val=" "/>
      </customFilters>
    </filterColumn>
  </autoFilter>
  <mergeCells count="32">
    <mergeCell ref="E4:E15"/>
    <mergeCell ref="E16:E18"/>
    <mergeCell ref="F4:F13"/>
    <mergeCell ref="F14:F15"/>
    <mergeCell ref="F16:F18"/>
    <mergeCell ref="K16:K18"/>
    <mergeCell ref="AC2:AC3"/>
    <mergeCell ref="AD2:AD3"/>
    <mergeCell ref="J4:J9"/>
    <mergeCell ref="J10:J11"/>
    <mergeCell ref="J14:J15"/>
    <mergeCell ref="J16:J18"/>
    <mergeCell ref="K4:K9"/>
    <mergeCell ref="K10:K11"/>
    <mergeCell ref="K12:K13"/>
    <mergeCell ref="K14:K15"/>
    <mergeCell ref="O2:O3"/>
    <mergeCell ref="R2:R3"/>
    <mergeCell ref="A1:AD1"/>
    <mergeCell ref="A2:B2"/>
    <mergeCell ref="C2:D2"/>
    <mergeCell ref="H2:I2"/>
    <mergeCell ref="M2:M3"/>
    <mergeCell ref="N2:N3"/>
    <mergeCell ref="Z2:Z3"/>
    <mergeCell ref="AA2:AA3"/>
    <mergeCell ref="AB2:AB3"/>
    <mergeCell ref="S2:S3"/>
    <mergeCell ref="T2:T3"/>
    <mergeCell ref="P2:P3"/>
    <mergeCell ref="Q2:Q3"/>
    <mergeCell ref="L2:L3"/>
  </mergeCells>
  <printOptions horizontalCentered="1" verticalCentered="1"/>
  <pageMargins left="0.11811023622047245" right="0.11811023622047245" top="0.15748031496062992" bottom="0.15748031496062992" header="0.31496062992125984" footer="0.31496062992125984"/>
  <pageSetup scale="55"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zoomScale="80" zoomScaleNormal="80" workbookViewId="0">
      <selection activeCell="D11" sqref="D11"/>
    </sheetView>
  </sheetViews>
  <sheetFormatPr baseColWidth="10" defaultRowHeight="15" x14ac:dyDescent="0.25"/>
  <cols>
    <col min="1" max="1" width="17.5703125" customWidth="1"/>
    <col min="2" max="2" width="23.85546875" customWidth="1"/>
    <col min="3" max="3" width="57.28515625" style="137" customWidth="1"/>
    <col min="4" max="4" width="14.5703125" style="137" customWidth="1"/>
    <col min="5" max="5" width="13.7109375" style="137" customWidth="1"/>
    <col min="6" max="7" width="13.28515625" style="137" customWidth="1"/>
    <col min="8" max="8" width="13.140625" style="137" customWidth="1"/>
    <col min="9" max="9" width="21.85546875" customWidth="1"/>
    <col min="10" max="10" width="40.28515625" style="57" customWidth="1"/>
    <col min="11" max="11" width="11.28515625" style="57" customWidth="1"/>
    <col min="12" max="12" width="9.28515625" style="57" customWidth="1"/>
    <col min="13" max="13" width="13.85546875" style="57" customWidth="1"/>
    <col min="14" max="14" width="13.140625" style="57" customWidth="1"/>
    <col min="15" max="15" width="28.140625" style="57" customWidth="1"/>
    <col min="16" max="16" width="30.28515625" style="57" customWidth="1"/>
  </cols>
  <sheetData>
    <row r="1" spans="1:16" ht="44.25" customHeight="1" x14ac:dyDescent="0.25">
      <c r="C1" s="332"/>
      <c r="D1" s="332"/>
      <c r="E1" s="332"/>
      <c r="F1" s="332"/>
      <c r="G1" s="332"/>
      <c r="H1" s="332"/>
      <c r="I1" s="332"/>
      <c r="J1" s="332"/>
      <c r="K1" s="332"/>
      <c r="L1" s="332"/>
      <c r="M1" s="332"/>
      <c r="N1" s="332"/>
    </row>
    <row r="2" spans="1:16" ht="35.25" customHeight="1" x14ac:dyDescent="0.25">
      <c r="A2" s="338" t="s">
        <v>399</v>
      </c>
      <c r="B2" s="324" t="s">
        <v>400</v>
      </c>
      <c r="C2" s="324" t="s">
        <v>463</v>
      </c>
      <c r="D2" s="322" t="s">
        <v>518</v>
      </c>
      <c r="E2" s="322" t="s">
        <v>511</v>
      </c>
      <c r="F2" s="324" t="s">
        <v>509</v>
      </c>
      <c r="G2" s="322" t="s">
        <v>519</v>
      </c>
      <c r="H2" s="322" t="s">
        <v>520</v>
      </c>
      <c r="I2" s="322" t="s">
        <v>401</v>
      </c>
      <c r="J2" s="322" t="s">
        <v>508</v>
      </c>
      <c r="K2" s="322" t="s">
        <v>510</v>
      </c>
      <c r="L2" s="322" t="s">
        <v>455</v>
      </c>
      <c r="M2" s="322" t="s">
        <v>516</v>
      </c>
      <c r="N2" s="322" t="s">
        <v>517</v>
      </c>
      <c r="O2" s="129"/>
      <c r="P2" s="129"/>
    </row>
    <row r="3" spans="1:16" ht="36" customHeight="1" x14ac:dyDescent="0.25">
      <c r="A3" s="338"/>
      <c r="B3" s="325"/>
      <c r="C3" s="325"/>
      <c r="D3" s="323"/>
      <c r="E3" s="323"/>
      <c r="F3" s="325"/>
      <c r="G3" s="323"/>
      <c r="H3" s="323"/>
      <c r="I3" s="323"/>
      <c r="J3" s="323"/>
      <c r="K3" s="323"/>
      <c r="L3" s="323"/>
      <c r="M3" s="323"/>
      <c r="N3" s="323"/>
      <c r="O3" s="130"/>
      <c r="P3" s="130"/>
    </row>
    <row r="4" spans="1:16" ht="33.75" customHeight="1" x14ac:dyDescent="0.25">
      <c r="A4" s="334" t="s">
        <v>523</v>
      </c>
      <c r="B4" s="337" t="s">
        <v>521</v>
      </c>
      <c r="C4" s="333" t="s">
        <v>464</v>
      </c>
      <c r="D4" s="327">
        <v>3000</v>
      </c>
      <c r="E4" s="329">
        <f>+L4+L5</f>
        <v>375</v>
      </c>
      <c r="F4" s="324">
        <f>+M4+M5</f>
        <v>119</v>
      </c>
      <c r="G4" s="330">
        <f>+F4/E4</f>
        <v>0.31733333333333336</v>
      </c>
      <c r="H4" s="330">
        <f>+F4/D4</f>
        <v>3.966666666666667E-2</v>
      </c>
      <c r="I4" s="326" t="s">
        <v>512</v>
      </c>
      <c r="J4" s="138" t="s">
        <v>428</v>
      </c>
      <c r="K4" s="92">
        <v>2000</v>
      </c>
      <c r="L4" s="142">
        <v>250</v>
      </c>
      <c r="M4" s="142">
        <v>68</v>
      </c>
      <c r="N4" s="144">
        <f>+M4/L4</f>
        <v>0.27200000000000002</v>
      </c>
      <c r="O4" s="115"/>
      <c r="P4" s="115"/>
    </row>
    <row r="5" spans="1:16" ht="37.5" customHeight="1" x14ac:dyDescent="0.25">
      <c r="A5" s="335"/>
      <c r="B5" s="337"/>
      <c r="C5" s="333"/>
      <c r="D5" s="328"/>
      <c r="E5" s="329"/>
      <c r="F5" s="325"/>
      <c r="G5" s="331"/>
      <c r="H5" s="331"/>
      <c r="I5" s="326"/>
      <c r="J5" s="138" t="s">
        <v>429</v>
      </c>
      <c r="K5" s="92">
        <v>1000</v>
      </c>
      <c r="L5" s="142">
        <v>125</v>
      </c>
      <c r="M5" s="142">
        <v>51</v>
      </c>
      <c r="N5" s="144">
        <f>+M5/L5</f>
        <v>0.40799999999999997</v>
      </c>
      <c r="O5" s="115"/>
      <c r="P5" s="115"/>
    </row>
    <row r="6" spans="1:16" ht="7.5" hidden="1" customHeight="1" x14ac:dyDescent="0.25">
      <c r="A6" s="335"/>
      <c r="B6" s="337"/>
      <c r="C6" s="149"/>
      <c r="D6" s="92"/>
      <c r="E6" s="150"/>
      <c r="F6" s="151"/>
      <c r="G6" s="151"/>
      <c r="H6" s="150"/>
      <c r="I6" s="147"/>
      <c r="J6" s="152"/>
      <c r="K6" s="92"/>
      <c r="L6" s="152"/>
      <c r="M6" s="152"/>
      <c r="N6" s="152"/>
      <c r="O6" s="131"/>
      <c r="P6" s="131"/>
    </row>
    <row r="7" spans="1:16" ht="46.5" customHeight="1" x14ac:dyDescent="0.25">
      <c r="A7" s="335"/>
      <c r="B7" s="337"/>
      <c r="C7" s="339" t="s">
        <v>466</v>
      </c>
      <c r="D7" s="327">
        <v>1200</v>
      </c>
      <c r="E7" s="329">
        <f>+L7+L8</f>
        <v>150</v>
      </c>
      <c r="F7" s="324">
        <f>+M7+M8</f>
        <v>36</v>
      </c>
      <c r="G7" s="330">
        <f>+F7/E7</f>
        <v>0.24</v>
      </c>
      <c r="H7" s="330">
        <f>+F7/D7</f>
        <v>0.03</v>
      </c>
      <c r="I7" s="320" t="s">
        <v>513</v>
      </c>
      <c r="J7" s="139" t="s">
        <v>422</v>
      </c>
      <c r="K7" s="92">
        <v>880</v>
      </c>
      <c r="L7" s="142">
        <v>80</v>
      </c>
      <c r="M7" s="142">
        <v>8</v>
      </c>
      <c r="N7" s="144">
        <f t="shared" ref="N7:N10" si="0">+M7/L7</f>
        <v>0.1</v>
      </c>
      <c r="O7" s="115"/>
      <c r="P7" s="115"/>
    </row>
    <row r="8" spans="1:16" ht="38.25" customHeight="1" x14ac:dyDescent="0.25">
      <c r="A8" s="335"/>
      <c r="B8" s="337"/>
      <c r="C8" s="340"/>
      <c r="D8" s="328"/>
      <c r="E8" s="329"/>
      <c r="F8" s="325"/>
      <c r="G8" s="331"/>
      <c r="H8" s="331"/>
      <c r="I8" s="321"/>
      <c r="J8" s="139" t="s">
        <v>423</v>
      </c>
      <c r="K8" s="92">
        <v>320</v>
      </c>
      <c r="L8" s="142">
        <v>70</v>
      </c>
      <c r="M8" s="142">
        <v>28</v>
      </c>
      <c r="N8" s="144">
        <f t="shared" si="0"/>
        <v>0.4</v>
      </c>
      <c r="O8" s="115"/>
      <c r="P8" s="115"/>
    </row>
    <row r="9" spans="1:16" ht="51" customHeight="1" x14ac:dyDescent="0.25">
      <c r="A9" s="335"/>
      <c r="B9" s="337"/>
      <c r="C9" s="153" t="s">
        <v>424</v>
      </c>
      <c r="D9" s="92">
        <v>2150</v>
      </c>
      <c r="E9" s="151">
        <v>150</v>
      </c>
      <c r="F9" s="151">
        <v>574</v>
      </c>
      <c r="G9" s="154">
        <f>+F9/E9</f>
        <v>3.8266666666666667</v>
      </c>
      <c r="H9" s="154">
        <f>+F9/D9</f>
        <v>0.2669767441860465</v>
      </c>
      <c r="I9" s="320" t="s">
        <v>514</v>
      </c>
      <c r="J9" s="140" t="s">
        <v>424</v>
      </c>
      <c r="K9" s="92">
        <v>2150</v>
      </c>
      <c r="L9" s="142">
        <v>150</v>
      </c>
      <c r="M9" s="142">
        <v>574</v>
      </c>
      <c r="N9" s="144">
        <f t="shared" si="0"/>
        <v>3.8266666666666667</v>
      </c>
      <c r="O9" s="115"/>
      <c r="P9" s="115"/>
    </row>
    <row r="10" spans="1:16" ht="51.75" customHeight="1" x14ac:dyDescent="0.25">
      <c r="A10" s="335"/>
      <c r="B10" s="337"/>
      <c r="C10" s="153" t="s">
        <v>425</v>
      </c>
      <c r="D10" s="92">
        <v>1000</v>
      </c>
      <c r="E10" s="151">
        <v>100</v>
      </c>
      <c r="F10" s="151">
        <v>16</v>
      </c>
      <c r="G10" s="154">
        <f>+F10/E10</f>
        <v>0.16</v>
      </c>
      <c r="H10" s="156">
        <f>+F10/D10</f>
        <v>1.6E-2</v>
      </c>
      <c r="I10" s="321"/>
      <c r="J10" s="140" t="s">
        <v>425</v>
      </c>
      <c r="K10" s="92">
        <v>1000</v>
      </c>
      <c r="L10" s="142">
        <v>100</v>
      </c>
      <c r="M10" s="142">
        <v>16</v>
      </c>
      <c r="N10" s="144">
        <f t="shared" si="0"/>
        <v>0.16</v>
      </c>
      <c r="O10" s="115"/>
      <c r="P10" s="115"/>
    </row>
    <row r="11" spans="1:16" ht="68.25" customHeight="1" x14ac:dyDescent="0.25">
      <c r="A11" s="336"/>
      <c r="B11" s="157" t="s">
        <v>522</v>
      </c>
      <c r="C11" s="150" t="s">
        <v>465</v>
      </c>
      <c r="D11" s="92">
        <v>13</v>
      </c>
      <c r="E11" s="151">
        <v>2</v>
      </c>
      <c r="F11" s="155">
        <v>0.32</v>
      </c>
      <c r="G11" s="159">
        <v>0.32</v>
      </c>
      <c r="H11" s="155">
        <v>0.32</v>
      </c>
      <c r="I11" s="115" t="s">
        <v>515</v>
      </c>
      <c r="J11" s="115" t="s">
        <v>427</v>
      </c>
      <c r="K11" s="92">
        <v>13</v>
      </c>
      <c r="L11" s="142">
        <v>2</v>
      </c>
      <c r="M11" s="145">
        <v>0.32</v>
      </c>
      <c r="N11" s="148">
        <f>+M11</f>
        <v>0.32</v>
      </c>
      <c r="O11" s="134"/>
      <c r="P11" s="134"/>
    </row>
    <row r="12" spans="1:16" ht="74.25" customHeight="1" x14ac:dyDescent="0.25">
      <c r="C12" s="172" t="s">
        <v>467</v>
      </c>
      <c r="D12" s="141">
        <v>1</v>
      </c>
      <c r="E12" s="141">
        <v>0.1</v>
      </c>
      <c r="F12" s="170">
        <v>1.03E-2</v>
      </c>
      <c r="G12" s="171">
        <f>+F12/E12</f>
        <v>0.10299999999999999</v>
      </c>
      <c r="H12" s="171">
        <f>+F12/D12</f>
        <v>1.03E-2</v>
      </c>
      <c r="I12" s="126" t="s">
        <v>413</v>
      </c>
      <c r="J12" s="115" t="s">
        <v>433</v>
      </c>
      <c r="K12" s="143">
        <v>1</v>
      </c>
      <c r="L12" s="141">
        <v>0.1</v>
      </c>
      <c r="M12" s="170">
        <v>1.03E-2</v>
      </c>
      <c r="N12" s="171">
        <f>+M12/L12</f>
        <v>0.10299999999999999</v>
      </c>
      <c r="O12" s="134"/>
      <c r="P12" s="134"/>
    </row>
    <row r="13" spans="1:16" x14ac:dyDescent="0.25">
      <c r="C13" s="135"/>
      <c r="D13" s="135"/>
      <c r="E13" s="135"/>
      <c r="F13" s="135"/>
      <c r="G13" s="135"/>
      <c r="H13" s="135"/>
      <c r="I13" s="127"/>
      <c r="J13" s="132"/>
      <c r="K13" s="132"/>
      <c r="L13" s="132"/>
      <c r="M13" s="132"/>
      <c r="N13" s="132"/>
      <c r="O13" s="132"/>
      <c r="P13" s="132"/>
    </row>
    <row r="14" spans="1:16" x14ac:dyDescent="0.25">
      <c r="C14" s="136"/>
      <c r="D14" s="136"/>
      <c r="E14" s="136"/>
      <c r="F14" s="136"/>
      <c r="G14" s="136"/>
      <c r="H14" s="136"/>
      <c r="I14" s="128"/>
      <c r="J14" s="133"/>
      <c r="K14" s="133"/>
      <c r="L14" s="133"/>
      <c r="M14" s="133"/>
      <c r="N14" s="133"/>
      <c r="O14" s="133"/>
      <c r="P14" s="133"/>
    </row>
    <row r="17" spans="1:12" x14ac:dyDescent="0.25">
      <c r="L17" s="57">
        <v>150</v>
      </c>
    </row>
    <row r="18" spans="1:12" x14ac:dyDescent="0.25">
      <c r="A18" s="338" t="s">
        <v>524</v>
      </c>
      <c r="B18" s="322" t="s">
        <v>401</v>
      </c>
      <c r="C18" s="322" t="s">
        <v>508</v>
      </c>
      <c r="D18" s="322" t="s">
        <v>510</v>
      </c>
      <c r="E18" s="322" t="s">
        <v>455</v>
      </c>
      <c r="F18" s="322" t="s">
        <v>516</v>
      </c>
      <c r="G18" s="322" t="s">
        <v>517</v>
      </c>
      <c r="L18" s="57">
        <v>1675</v>
      </c>
    </row>
    <row r="19" spans="1:12" ht="51.75" customHeight="1" x14ac:dyDescent="0.25">
      <c r="A19" s="338"/>
      <c r="B19" s="323"/>
      <c r="C19" s="323"/>
      <c r="D19" s="323"/>
      <c r="E19" s="323"/>
      <c r="F19" s="323"/>
      <c r="G19" s="323"/>
    </row>
    <row r="20" spans="1:12" ht="50.25" customHeight="1" x14ac:dyDescent="0.25">
      <c r="A20" s="341" t="s">
        <v>525</v>
      </c>
      <c r="B20" s="344" t="s">
        <v>512</v>
      </c>
      <c r="C20" s="146" t="s">
        <v>428</v>
      </c>
      <c r="D20" s="92">
        <v>2000</v>
      </c>
      <c r="E20" s="142">
        <v>250</v>
      </c>
      <c r="F20" s="142">
        <v>72</v>
      </c>
      <c r="G20" s="144">
        <f>+F20/E20</f>
        <v>0.28799999999999998</v>
      </c>
    </row>
    <row r="21" spans="1:12" ht="50.25" customHeight="1" x14ac:dyDescent="0.25">
      <c r="A21" s="342"/>
      <c r="B21" s="345"/>
      <c r="C21" s="146" t="s">
        <v>429</v>
      </c>
      <c r="D21" s="92">
        <v>1000</v>
      </c>
      <c r="E21" s="142">
        <v>125</v>
      </c>
      <c r="F21" s="142">
        <v>51</v>
      </c>
      <c r="G21" s="144">
        <f>+F21/E21</f>
        <v>0.40799999999999997</v>
      </c>
    </row>
    <row r="22" spans="1:12" ht="50.25" customHeight="1" x14ac:dyDescent="0.25">
      <c r="A22" s="342"/>
      <c r="B22" s="345"/>
      <c r="C22" s="115" t="s">
        <v>431</v>
      </c>
      <c r="D22" s="74">
        <v>8000</v>
      </c>
      <c r="E22" s="142">
        <v>1000</v>
      </c>
      <c r="F22" s="142">
        <v>1227</v>
      </c>
      <c r="G22" s="144">
        <f>+F22/E22</f>
        <v>1.2270000000000001</v>
      </c>
    </row>
    <row r="23" spans="1:12" ht="50.25" customHeight="1" x14ac:dyDescent="0.25">
      <c r="A23" s="342"/>
      <c r="B23" s="345"/>
      <c r="C23" s="115" t="s">
        <v>534</v>
      </c>
      <c r="D23" s="74">
        <v>1</v>
      </c>
      <c r="E23" s="113">
        <v>0.125</v>
      </c>
      <c r="F23" s="142" t="s">
        <v>526</v>
      </c>
      <c r="G23" s="144">
        <v>0</v>
      </c>
    </row>
    <row r="24" spans="1:12" ht="73.5" customHeight="1" x14ac:dyDescent="0.25">
      <c r="A24" s="342"/>
      <c r="B24" s="346"/>
      <c r="C24" s="115" t="s">
        <v>492</v>
      </c>
      <c r="D24" s="74">
        <v>2044</v>
      </c>
      <c r="E24" s="92">
        <v>2044</v>
      </c>
      <c r="F24" s="158">
        <v>2044</v>
      </c>
      <c r="G24" s="144">
        <v>1</v>
      </c>
    </row>
    <row r="25" spans="1:12" ht="41.25" customHeight="1" x14ac:dyDescent="0.25">
      <c r="A25" s="342"/>
      <c r="B25" s="320" t="s">
        <v>513</v>
      </c>
      <c r="C25" s="139" t="s">
        <v>422</v>
      </c>
      <c r="D25" s="92">
        <v>880</v>
      </c>
      <c r="E25" s="142">
        <v>80</v>
      </c>
      <c r="F25" s="142">
        <v>8</v>
      </c>
      <c r="G25" s="144">
        <f t="shared" ref="G25:G29" si="1">+F25/E25</f>
        <v>0.1</v>
      </c>
    </row>
    <row r="26" spans="1:12" ht="50.25" customHeight="1" x14ac:dyDescent="0.25">
      <c r="A26" s="342"/>
      <c r="B26" s="321"/>
      <c r="C26" s="139" t="s">
        <v>423</v>
      </c>
      <c r="D26" s="92">
        <v>320</v>
      </c>
      <c r="E26" s="142">
        <v>70</v>
      </c>
      <c r="F26" s="142">
        <v>28</v>
      </c>
      <c r="G26" s="144">
        <f t="shared" si="1"/>
        <v>0.4</v>
      </c>
    </row>
    <row r="27" spans="1:12" ht="40.5" customHeight="1" x14ac:dyDescent="0.25">
      <c r="A27" s="342"/>
      <c r="B27" s="320" t="s">
        <v>514</v>
      </c>
      <c r="C27" s="140" t="s">
        <v>424</v>
      </c>
      <c r="D27" s="92">
        <v>2150</v>
      </c>
      <c r="E27" s="142">
        <v>150</v>
      </c>
      <c r="F27" s="142">
        <v>574</v>
      </c>
      <c r="G27" s="144">
        <f t="shared" si="1"/>
        <v>3.8266666666666667</v>
      </c>
    </row>
    <row r="28" spans="1:12" ht="39" customHeight="1" x14ac:dyDescent="0.25">
      <c r="A28" s="342"/>
      <c r="B28" s="321"/>
      <c r="C28" s="140" t="s">
        <v>425</v>
      </c>
      <c r="D28" s="92">
        <v>1000</v>
      </c>
      <c r="E28" s="142">
        <v>100</v>
      </c>
      <c r="F28" s="142">
        <v>16</v>
      </c>
      <c r="G28" s="144">
        <f t="shared" si="1"/>
        <v>0.16</v>
      </c>
    </row>
    <row r="29" spans="1:12" ht="39" customHeight="1" x14ac:dyDescent="0.25">
      <c r="A29" s="342"/>
      <c r="B29" s="344" t="s">
        <v>515</v>
      </c>
      <c r="C29" s="115" t="s">
        <v>426</v>
      </c>
      <c r="D29" s="74">
        <v>19</v>
      </c>
      <c r="E29" s="142">
        <v>19</v>
      </c>
      <c r="F29" s="142">
        <v>19</v>
      </c>
      <c r="G29" s="144">
        <f t="shared" si="1"/>
        <v>1</v>
      </c>
    </row>
    <row r="30" spans="1:12" ht="59.25" customHeight="1" x14ac:dyDescent="0.25">
      <c r="A30" s="343"/>
      <c r="B30" s="346"/>
      <c r="C30" s="115" t="s">
        <v>533</v>
      </c>
      <c r="D30" s="92">
        <v>13</v>
      </c>
      <c r="E30" s="142">
        <v>2</v>
      </c>
      <c r="F30" s="145">
        <v>0.32</v>
      </c>
      <c r="G30" s="148">
        <v>0.32</v>
      </c>
    </row>
  </sheetData>
  <mergeCells count="44">
    <mergeCell ref="B25:B26"/>
    <mergeCell ref="B27:B28"/>
    <mergeCell ref="A18:A19"/>
    <mergeCell ref="A20:A30"/>
    <mergeCell ref="B20:B24"/>
    <mergeCell ref="B29:B30"/>
    <mergeCell ref="B18:B19"/>
    <mergeCell ref="B2:B3"/>
    <mergeCell ref="A4:A11"/>
    <mergeCell ref="B4:B10"/>
    <mergeCell ref="A2:A3"/>
    <mergeCell ref="G18:G19"/>
    <mergeCell ref="C18:C19"/>
    <mergeCell ref="D18:D19"/>
    <mergeCell ref="E18:E19"/>
    <mergeCell ref="F18:F19"/>
    <mergeCell ref="C7:C8"/>
    <mergeCell ref="G7:G8"/>
    <mergeCell ref="N2:N3"/>
    <mergeCell ref="F4:F5"/>
    <mergeCell ref="J2:J3"/>
    <mergeCell ref="C1:N1"/>
    <mergeCell ref="G2:G3"/>
    <mergeCell ref="G4:G5"/>
    <mergeCell ref="H4:H5"/>
    <mergeCell ref="K2:K3"/>
    <mergeCell ref="L2:L3"/>
    <mergeCell ref="M2:M3"/>
    <mergeCell ref="C2:C3"/>
    <mergeCell ref="C4:C5"/>
    <mergeCell ref="I9:I10"/>
    <mergeCell ref="D2:D3"/>
    <mergeCell ref="E2:E3"/>
    <mergeCell ref="F2:F3"/>
    <mergeCell ref="H2:H3"/>
    <mergeCell ref="I2:I3"/>
    <mergeCell ref="I4:I5"/>
    <mergeCell ref="I7:I8"/>
    <mergeCell ref="D4:D5"/>
    <mergeCell ref="D7:D8"/>
    <mergeCell ref="F7:F8"/>
    <mergeCell ref="E4:E5"/>
    <mergeCell ref="E7:E8"/>
    <mergeCell ref="H7:H8"/>
  </mergeCells>
  <printOptions horizontalCentered="1" verticalCentered="1"/>
  <pageMargins left="0.70866141732283472" right="0.70866141732283472" top="0.74803149606299213" bottom="0.74803149606299213" header="0.31496062992125984" footer="0.31496062992125984"/>
  <pageSetup paperSize="9" scale="60"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7"/>
  <sheetViews>
    <sheetView topLeftCell="I1" workbookViewId="0">
      <selection activeCell="K9" sqref="K9"/>
    </sheetView>
  </sheetViews>
  <sheetFormatPr baseColWidth="10" defaultColWidth="39.28515625" defaultRowHeight="47.25" customHeight="1" x14ac:dyDescent="0.25"/>
  <cols>
    <col min="1" max="1" width="10" hidden="1" customWidth="1"/>
    <col min="2" max="2" width="22.28515625" hidden="1" customWidth="1"/>
    <col min="3" max="3" width="8.140625" hidden="1" customWidth="1"/>
    <col min="4" max="4" width="20.140625" hidden="1" customWidth="1"/>
    <col min="5" max="5" width="8.140625" hidden="1" customWidth="1"/>
    <col min="6" max="6" width="44.85546875" hidden="1" customWidth="1"/>
    <col min="7" max="7" width="9.5703125" hidden="1" customWidth="1"/>
    <col min="8" max="8" width="26.28515625" hidden="1" customWidth="1"/>
    <col min="9" max="9" width="33" bestFit="1" customWidth="1"/>
    <col min="10" max="10" width="25.5703125" customWidth="1"/>
    <col min="11" max="11" width="42.28515625" customWidth="1"/>
    <col min="12" max="12" width="12.140625" customWidth="1"/>
    <col min="13" max="13" width="8" style="3" customWidth="1"/>
    <col min="14" max="14" width="10.85546875" style="3" hidden="1" customWidth="1"/>
    <col min="15" max="15" width="12.85546875" style="3" customWidth="1"/>
    <col min="16" max="16" width="12.28515625" style="3" customWidth="1"/>
    <col min="17" max="21" width="8" style="3" hidden="1" customWidth="1"/>
    <col min="22" max="22" width="8.7109375" style="3" hidden="1" customWidth="1"/>
    <col min="23" max="24" width="9.140625" style="3" hidden="1" customWidth="1"/>
    <col min="25" max="25" width="8.42578125" style="3" hidden="1" customWidth="1"/>
    <col min="26" max="26" width="11.7109375" hidden="1" customWidth="1"/>
  </cols>
  <sheetData>
    <row r="1" spans="1:26" ht="29.25" customHeight="1" x14ac:dyDescent="0.25">
      <c r="A1" s="286" t="s">
        <v>414</v>
      </c>
      <c r="B1" s="287"/>
      <c r="C1" s="287"/>
      <c r="D1" s="287"/>
      <c r="E1" s="287"/>
      <c r="F1" s="287"/>
      <c r="G1" s="287"/>
      <c r="H1" s="287"/>
      <c r="I1" s="287"/>
      <c r="J1" s="287"/>
      <c r="K1" s="287"/>
      <c r="L1" s="287"/>
      <c r="M1" s="287"/>
      <c r="N1" s="287"/>
      <c r="O1" s="287"/>
      <c r="P1" s="287"/>
      <c r="Q1" s="287"/>
      <c r="R1" s="287"/>
      <c r="S1" s="287"/>
      <c r="T1" s="287"/>
      <c r="U1" s="287"/>
      <c r="V1" s="287"/>
      <c r="W1" s="287"/>
      <c r="X1" s="287"/>
      <c r="Y1" s="287"/>
      <c r="Z1" s="287"/>
    </row>
    <row r="2" spans="1:26" ht="30" customHeight="1" x14ac:dyDescent="0.25">
      <c r="A2" s="291" t="s">
        <v>399</v>
      </c>
      <c r="B2" s="291"/>
      <c r="C2" s="291" t="s">
        <v>400</v>
      </c>
      <c r="D2" s="291"/>
      <c r="E2" s="351" t="s">
        <v>462</v>
      </c>
      <c r="F2" s="351"/>
      <c r="G2" s="291" t="s">
        <v>402</v>
      </c>
      <c r="H2" s="291"/>
      <c r="I2" s="102" t="s">
        <v>463</v>
      </c>
      <c r="J2" s="101" t="s">
        <v>401</v>
      </c>
      <c r="K2" s="73" t="s">
        <v>435</v>
      </c>
      <c r="L2" s="289" t="s">
        <v>454</v>
      </c>
      <c r="M2" s="289" t="s">
        <v>455</v>
      </c>
      <c r="N2" s="289" t="s">
        <v>493</v>
      </c>
      <c r="O2" s="289" t="s">
        <v>500</v>
      </c>
      <c r="P2" s="289" t="s">
        <v>497</v>
      </c>
      <c r="Q2" s="99"/>
      <c r="R2" s="99"/>
      <c r="S2" s="99"/>
      <c r="T2" s="99"/>
      <c r="U2" s="99"/>
      <c r="V2" s="289" t="s">
        <v>456</v>
      </c>
      <c r="W2" s="289" t="s">
        <v>457</v>
      </c>
      <c r="X2" s="289" t="s">
        <v>458</v>
      </c>
      <c r="Y2" s="289" t="s">
        <v>459</v>
      </c>
      <c r="Z2" s="289" t="s">
        <v>460</v>
      </c>
    </row>
    <row r="3" spans="1:26" ht="20.25" customHeight="1" x14ac:dyDescent="0.25">
      <c r="A3" s="71" t="s">
        <v>403</v>
      </c>
      <c r="B3" s="101" t="s">
        <v>404</v>
      </c>
      <c r="C3" s="101" t="s">
        <v>403</v>
      </c>
      <c r="D3" s="101" t="s">
        <v>404</v>
      </c>
      <c r="E3" s="101" t="s">
        <v>403</v>
      </c>
      <c r="F3" s="101" t="s">
        <v>404</v>
      </c>
      <c r="G3" s="101" t="s">
        <v>403</v>
      </c>
      <c r="H3" s="101" t="s">
        <v>404</v>
      </c>
      <c r="I3" s="101" t="s">
        <v>404</v>
      </c>
      <c r="J3" s="101" t="s">
        <v>404</v>
      </c>
      <c r="K3" s="101" t="s">
        <v>404</v>
      </c>
      <c r="L3" s="290"/>
      <c r="M3" s="290"/>
      <c r="N3" s="290"/>
      <c r="O3" s="290"/>
      <c r="P3" s="290"/>
      <c r="Q3" s="100"/>
      <c r="R3" s="100"/>
      <c r="S3" s="100"/>
      <c r="T3" s="100"/>
      <c r="U3" s="100"/>
      <c r="V3" s="290"/>
      <c r="W3" s="290"/>
      <c r="X3" s="290"/>
      <c r="Y3" s="290"/>
      <c r="Z3" s="290"/>
    </row>
    <row r="4" spans="1:26" ht="71.25" customHeight="1" x14ac:dyDescent="0.25">
      <c r="A4" s="116" t="s">
        <v>5</v>
      </c>
      <c r="B4" s="115" t="s">
        <v>30</v>
      </c>
      <c r="C4" s="116">
        <v>32</v>
      </c>
      <c r="D4" s="115" t="s">
        <v>98</v>
      </c>
      <c r="E4" s="117"/>
      <c r="F4" s="115" t="s">
        <v>416</v>
      </c>
      <c r="G4" s="116">
        <v>167</v>
      </c>
      <c r="H4" s="115" t="s">
        <v>234</v>
      </c>
      <c r="I4" s="347" t="s">
        <v>464</v>
      </c>
      <c r="J4" s="320" t="s">
        <v>392</v>
      </c>
      <c r="K4" s="115" t="s">
        <v>428</v>
      </c>
      <c r="L4" s="92">
        <v>2000</v>
      </c>
      <c r="M4" s="92">
        <v>250</v>
      </c>
      <c r="N4" s="92"/>
      <c r="O4" s="92">
        <f>20+13</f>
        <v>33</v>
      </c>
      <c r="P4" s="112">
        <f>+O4/M4</f>
        <v>0.13200000000000001</v>
      </c>
      <c r="Q4" s="92"/>
      <c r="R4" s="92"/>
      <c r="S4" s="92"/>
      <c r="T4" s="92"/>
      <c r="U4" s="92"/>
      <c r="V4" s="92">
        <v>517</v>
      </c>
      <c r="W4" s="92">
        <v>517</v>
      </c>
      <c r="X4" s="92">
        <v>516</v>
      </c>
      <c r="Y4" s="92">
        <v>200</v>
      </c>
      <c r="Z4" s="92">
        <f>M4+V4+W4+X4+Y4</f>
        <v>2000</v>
      </c>
    </row>
    <row r="5" spans="1:26" ht="63" customHeight="1" x14ac:dyDescent="0.25">
      <c r="A5" s="116" t="s">
        <v>5</v>
      </c>
      <c r="B5" s="115" t="s">
        <v>30</v>
      </c>
      <c r="C5" s="116">
        <v>32</v>
      </c>
      <c r="D5" s="115" t="s">
        <v>98</v>
      </c>
      <c r="E5" s="117"/>
      <c r="F5" s="115" t="s">
        <v>416</v>
      </c>
      <c r="G5" s="116">
        <v>167</v>
      </c>
      <c r="H5" s="115" t="s">
        <v>234</v>
      </c>
      <c r="I5" s="348"/>
      <c r="J5" s="350"/>
      <c r="K5" s="115" t="s">
        <v>429</v>
      </c>
      <c r="L5" s="92">
        <v>1000</v>
      </c>
      <c r="M5" s="92">
        <v>125</v>
      </c>
      <c r="N5" s="92"/>
      <c r="O5" s="92">
        <v>30</v>
      </c>
      <c r="P5" s="112">
        <f>+O5/M5</f>
        <v>0.24</v>
      </c>
      <c r="Q5" s="92"/>
      <c r="R5" s="92"/>
      <c r="S5" s="92"/>
      <c r="T5" s="92"/>
      <c r="U5" s="92"/>
      <c r="V5" s="92">
        <v>258</v>
      </c>
      <c r="W5" s="92">
        <v>258</v>
      </c>
      <c r="X5" s="92">
        <v>259</v>
      </c>
      <c r="Y5" s="92">
        <v>100</v>
      </c>
      <c r="Z5" s="92">
        <f t="shared" ref="Z5:Z17" si="0">M5+V5+W5+X5+Y5</f>
        <v>1000</v>
      </c>
    </row>
    <row r="6" spans="1:26" ht="47.25" customHeight="1" x14ac:dyDescent="0.25">
      <c r="A6" s="116" t="s">
        <v>5</v>
      </c>
      <c r="B6" s="115" t="s">
        <v>30</v>
      </c>
      <c r="C6" s="116">
        <v>32</v>
      </c>
      <c r="D6" s="115" t="s">
        <v>98</v>
      </c>
      <c r="E6" s="117"/>
      <c r="F6" s="115" t="s">
        <v>416</v>
      </c>
      <c r="G6" s="116">
        <v>167</v>
      </c>
      <c r="H6" s="115" t="s">
        <v>234</v>
      </c>
      <c r="I6" s="348"/>
      <c r="J6" s="350"/>
      <c r="K6" s="115" t="s">
        <v>430</v>
      </c>
      <c r="L6" s="92">
        <v>1</v>
      </c>
      <c r="M6" s="113">
        <v>0.125</v>
      </c>
      <c r="N6" s="113"/>
      <c r="O6" s="113">
        <v>0</v>
      </c>
      <c r="P6" s="112">
        <f t="shared" ref="P6:P7" si="1">+O6/M6</f>
        <v>0</v>
      </c>
      <c r="Q6" s="113"/>
      <c r="R6" s="113"/>
      <c r="S6" s="113"/>
      <c r="T6" s="113"/>
      <c r="U6" s="113"/>
      <c r="V6" s="112">
        <v>0.25</v>
      </c>
      <c r="W6" s="112">
        <v>0.25</v>
      </c>
      <c r="X6" s="112">
        <v>0.25</v>
      </c>
      <c r="Y6" s="113">
        <v>0.125</v>
      </c>
      <c r="Z6" s="112">
        <f t="shared" si="0"/>
        <v>1</v>
      </c>
    </row>
    <row r="7" spans="1:26" ht="74.25" customHeight="1" x14ac:dyDescent="0.25">
      <c r="A7" s="116"/>
      <c r="B7" s="115"/>
      <c r="C7" s="116"/>
      <c r="D7" s="115"/>
      <c r="E7" s="117"/>
      <c r="F7" s="115"/>
      <c r="G7" s="116"/>
      <c r="H7" s="115"/>
      <c r="I7" s="348"/>
      <c r="J7" s="350"/>
      <c r="K7" s="115" t="s">
        <v>492</v>
      </c>
      <c r="L7" s="92">
        <v>2044</v>
      </c>
      <c r="M7" s="92">
        <v>2044</v>
      </c>
      <c r="N7" s="113"/>
      <c r="O7" s="92">
        <v>2044</v>
      </c>
      <c r="P7" s="112">
        <f t="shared" si="1"/>
        <v>1</v>
      </c>
      <c r="Q7" s="113"/>
      <c r="R7" s="113"/>
      <c r="S7" s="113"/>
      <c r="T7" s="113"/>
      <c r="U7" s="113"/>
      <c r="V7" s="92">
        <v>2044</v>
      </c>
      <c r="W7" s="92">
        <v>2044</v>
      </c>
      <c r="X7" s="92">
        <v>2044</v>
      </c>
      <c r="Y7" s="92">
        <v>2044</v>
      </c>
      <c r="Z7" s="92">
        <v>2044</v>
      </c>
    </row>
    <row r="8" spans="1:26" ht="55.5" customHeight="1" x14ac:dyDescent="0.25">
      <c r="A8" s="116" t="s">
        <v>5</v>
      </c>
      <c r="B8" s="115" t="s">
        <v>30</v>
      </c>
      <c r="C8" s="116">
        <v>32</v>
      </c>
      <c r="D8" s="115" t="s">
        <v>98</v>
      </c>
      <c r="E8" s="117"/>
      <c r="F8" s="115" t="s">
        <v>416</v>
      </c>
      <c r="G8" s="116">
        <v>167</v>
      </c>
      <c r="H8" s="115" t="s">
        <v>234</v>
      </c>
      <c r="I8" s="349"/>
      <c r="J8" s="321"/>
      <c r="K8" s="115" t="s">
        <v>496</v>
      </c>
      <c r="L8" s="92">
        <v>8000</v>
      </c>
      <c r="M8" s="92">
        <v>1000</v>
      </c>
      <c r="N8" s="92"/>
      <c r="O8" s="92">
        <v>880</v>
      </c>
      <c r="P8" s="112">
        <f>+O8/M8</f>
        <v>0.88</v>
      </c>
      <c r="Q8" s="92"/>
      <c r="R8" s="92"/>
      <c r="S8" s="92"/>
      <c r="T8" s="92"/>
      <c r="U8" s="92"/>
      <c r="V8" s="92">
        <v>2000</v>
      </c>
      <c r="W8" s="92">
        <v>2000</v>
      </c>
      <c r="X8" s="92">
        <v>2000</v>
      </c>
      <c r="Y8" s="92">
        <v>1000</v>
      </c>
      <c r="Z8" s="92">
        <f t="shared" si="0"/>
        <v>8000</v>
      </c>
    </row>
    <row r="9" spans="1:26" ht="47.25" customHeight="1" x14ac:dyDescent="0.25">
      <c r="A9" s="116" t="s">
        <v>5</v>
      </c>
      <c r="B9" s="115" t="s">
        <v>30</v>
      </c>
      <c r="C9" s="116">
        <v>32</v>
      </c>
      <c r="D9" s="115" t="s">
        <v>98</v>
      </c>
      <c r="E9" s="117"/>
      <c r="F9" s="115" t="s">
        <v>416</v>
      </c>
      <c r="G9" s="116">
        <v>167</v>
      </c>
      <c r="H9" s="115" t="s">
        <v>234</v>
      </c>
      <c r="I9" s="347" t="s">
        <v>466</v>
      </c>
      <c r="J9" s="320" t="s">
        <v>410</v>
      </c>
      <c r="K9" s="115" t="s">
        <v>494</v>
      </c>
      <c r="L9" s="92">
        <v>880</v>
      </c>
      <c r="M9" s="92">
        <v>80</v>
      </c>
      <c r="N9" s="92"/>
      <c r="O9" s="92">
        <v>0</v>
      </c>
      <c r="P9" s="112">
        <f>+O9/M9</f>
        <v>0</v>
      </c>
      <c r="Q9" s="92"/>
      <c r="R9" s="92"/>
      <c r="S9" s="92"/>
      <c r="T9" s="92"/>
      <c r="U9" s="92"/>
      <c r="V9" s="92">
        <v>240</v>
      </c>
      <c r="W9" s="92">
        <v>240</v>
      </c>
      <c r="X9" s="92">
        <v>240</v>
      </c>
      <c r="Y9" s="92">
        <v>80</v>
      </c>
      <c r="Z9" s="92">
        <f t="shared" si="0"/>
        <v>880</v>
      </c>
    </row>
    <row r="10" spans="1:26" ht="47.25" customHeight="1" x14ac:dyDescent="0.25">
      <c r="A10" s="116" t="s">
        <v>5</v>
      </c>
      <c r="B10" s="115" t="s">
        <v>30</v>
      </c>
      <c r="C10" s="116">
        <v>32</v>
      </c>
      <c r="D10" s="115" t="s">
        <v>98</v>
      </c>
      <c r="E10" s="117"/>
      <c r="F10" s="115" t="s">
        <v>416</v>
      </c>
      <c r="G10" s="116">
        <v>167</v>
      </c>
      <c r="H10" s="115" t="s">
        <v>234</v>
      </c>
      <c r="I10" s="349"/>
      <c r="J10" s="321"/>
      <c r="K10" s="115" t="s">
        <v>495</v>
      </c>
      <c r="L10" s="92">
        <v>320</v>
      </c>
      <c r="M10" s="92">
        <v>70</v>
      </c>
      <c r="N10" s="92"/>
      <c r="O10" s="92">
        <v>17</v>
      </c>
      <c r="P10" s="112">
        <f>+O10/M10</f>
        <v>0.24285714285714285</v>
      </c>
      <c r="Q10" s="92"/>
      <c r="R10" s="92"/>
      <c r="S10" s="92"/>
      <c r="T10" s="92"/>
      <c r="U10" s="92"/>
      <c r="V10" s="92">
        <v>70</v>
      </c>
      <c r="W10" s="92">
        <v>70</v>
      </c>
      <c r="X10" s="92">
        <v>70</v>
      </c>
      <c r="Y10" s="92">
        <v>40</v>
      </c>
      <c r="Z10" s="92">
        <f t="shared" si="0"/>
        <v>320</v>
      </c>
    </row>
    <row r="11" spans="1:26" ht="47.25" customHeight="1" x14ac:dyDescent="0.25">
      <c r="A11" s="116" t="s">
        <v>5</v>
      </c>
      <c r="B11" s="115" t="s">
        <v>30</v>
      </c>
      <c r="C11" s="116">
        <v>32</v>
      </c>
      <c r="D11" s="115" t="s">
        <v>98</v>
      </c>
      <c r="E11" s="117"/>
      <c r="F11" s="115" t="s">
        <v>418</v>
      </c>
      <c r="G11" s="116">
        <v>167</v>
      </c>
      <c r="H11" s="115" t="s">
        <v>234</v>
      </c>
      <c r="I11" s="118" t="s">
        <v>424</v>
      </c>
      <c r="J11" s="320" t="s">
        <v>411</v>
      </c>
      <c r="K11" s="115" t="s">
        <v>498</v>
      </c>
      <c r="L11" s="92">
        <v>2150</v>
      </c>
      <c r="M11" s="92">
        <v>150</v>
      </c>
      <c r="N11" s="92"/>
      <c r="O11" s="92">
        <v>0</v>
      </c>
      <c r="P11" s="92"/>
      <c r="Q11" s="92"/>
      <c r="R11" s="92"/>
      <c r="S11" s="92"/>
      <c r="T11" s="92"/>
      <c r="U11" s="92"/>
      <c r="V11" s="92">
        <v>750</v>
      </c>
      <c r="W11" s="92">
        <v>600</v>
      </c>
      <c r="X11" s="92">
        <v>600</v>
      </c>
      <c r="Y11" s="92">
        <v>50</v>
      </c>
      <c r="Z11" s="92">
        <f t="shared" si="0"/>
        <v>2150</v>
      </c>
    </row>
    <row r="12" spans="1:26" ht="47.25" customHeight="1" x14ac:dyDescent="0.25">
      <c r="A12" s="116" t="s">
        <v>5</v>
      </c>
      <c r="B12" s="115" t="s">
        <v>30</v>
      </c>
      <c r="C12" s="116">
        <v>32</v>
      </c>
      <c r="D12" s="115" t="s">
        <v>98</v>
      </c>
      <c r="E12" s="117"/>
      <c r="F12" s="115" t="s">
        <v>419</v>
      </c>
      <c r="G12" s="116">
        <v>167</v>
      </c>
      <c r="H12" s="115" t="s">
        <v>234</v>
      </c>
      <c r="I12" s="118" t="s">
        <v>425</v>
      </c>
      <c r="J12" s="321"/>
      <c r="K12" s="115" t="s">
        <v>499</v>
      </c>
      <c r="L12" s="92">
        <v>1000</v>
      </c>
      <c r="M12" s="92">
        <v>100</v>
      </c>
      <c r="N12" s="92"/>
      <c r="O12" s="92">
        <v>16</v>
      </c>
      <c r="P12" s="112">
        <f>+O12/M12</f>
        <v>0.16</v>
      </c>
      <c r="Q12" s="92"/>
      <c r="R12" s="92"/>
      <c r="S12" s="92"/>
      <c r="T12" s="92"/>
      <c r="U12" s="92"/>
      <c r="V12" s="92">
        <v>300</v>
      </c>
      <c r="W12" s="92">
        <v>250</v>
      </c>
      <c r="X12" s="92">
        <v>300</v>
      </c>
      <c r="Y12" s="92">
        <v>50</v>
      </c>
      <c r="Z12" s="92">
        <f t="shared" si="0"/>
        <v>1000</v>
      </c>
    </row>
    <row r="13" spans="1:26" ht="67.5" customHeight="1" x14ac:dyDescent="0.25">
      <c r="A13" s="116" t="s">
        <v>5</v>
      </c>
      <c r="B13" s="115" t="s">
        <v>30</v>
      </c>
      <c r="C13" s="116" t="s">
        <v>59</v>
      </c>
      <c r="D13" s="115" t="s">
        <v>99</v>
      </c>
      <c r="E13" s="117"/>
      <c r="F13" s="115" t="s">
        <v>421</v>
      </c>
      <c r="G13" s="116" t="s">
        <v>237</v>
      </c>
      <c r="H13" s="115" t="s">
        <v>238</v>
      </c>
      <c r="I13" s="347" t="s">
        <v>465</v>
      </c>
      <c r="J13" s="320" t="s">
        <v>412</v>
      </c>
      <c r="K13" s="115" t="s">
        <v>426</v>
      </c>
      <c r="L13" s="92">
        <v>19</v>
      </c>
      <c r="M13" s="92">
        <v>19</v>
      </c>
      <c r="N13" s="92"/>
      <c r="O13" s="92">
        <v>19</v>
      </c>
      <c r="P13" s="112">
        <f>+O13/M13</f>
        <v>1</v>
      </c>
      <c r="Q13" s="92"/>
      <c r="R13" s="92"/>
      <c r="S13" s="92"/>
      <c r="T13" s="92"/>
      <c r="U13" s="92"/>
      <c r="V13" s="92">
        <v>19</v>
      </c>
      <c r="W13" s="92">
        <v>19</v>
      </c>
      <c r="X13" s="92">
        <v>19</v>
      </c>
      <c r="Y13" s="92">
        <v>19</v>
      </c>
      <c r="Z13" s="92">
        <f t="shared" si="0"/>
        <v>95</v>
      </c>
    </row>
    <row r="14" spans="1:26" ht="47.25" customHeight="1" x14ac:dyDescent="0.25">
      <c r="A14" s="116" t="s">
        <v>5</v>
      </c>
      <c r="B14" s="115" t="s">
        <v>30</v>
      </c>
      <c r="C14" s="116" t="s">
        <v>59</v>
      </c>
      <c r="D14" s="115" t="s">
        <v>99</v>
      </c>
      <c r="E14" s="117"/>
      <c r="F14" s="115" t="s">
        <v>421</v>
      </c>
      <c r="G14" s="116" t="s">
        <v>237</v>
      </c>
      <c r="H14" s="115" t="s">
        <v>238</v>
      </c>
      <c r="I14" s="349"/>
      <c r="J14" s="321"/>
      <c r="K14" s="115" t="s">
        <v>427</v>
      </c>
      <c r="L14" s="92">
        <v>13</v>
      </c>
      <c r="M14" s="92">
        <v>2</v>
      </c>
      <c r="N14" s="92"/>
      <c r="O14" s="92">
        <v>0</v>
      </c>
      <c r="P14" s="112">
        <f t="shared" ref="P14:P17" si="2">+O14/M14</f>
        <v>0</v>
      </c>
      <c r="Q14" s="92"/>
      <c r="R14" s="92"/>
      <c r="S14" s="92"/>
      <c r="T14" s="92"/>
      <c r="U14" s="92"/>
      <c r="V14" s="92">
        <v>3</v>
      </c>
      <c r="W14" s="92">
        <v>3</v>
      </c>
      <c r="X14" s="92">
        <v>3</v>
      </c>
      <c r="Y14" s="92">
        <v>2</v>
      </c>
      <c r="Z14" s="92">
        <f t="shared" si="0"/>
        <v>13</v>
      </c>
    </row>
    <row r="15" spans="1:26" ht="47.25" customHeight="1" x14ac:dyDescent="0.25">
      <c r="A15" s="116" t="s">
        <v>7</v>
      </c>
      <c r="B15" s="115" t="s">
        <v>32</v>
      </c>
      <c r="C15" s="116" t="s">
        <v>68</v>
      </c>
      <c r="D15" s="115" t="s">
        <v>108</v>
      </c>
      <c r="E15" s="117"/>
      <c r="F15" s="115" t="s">
        <v>420</v>
      </c>
      <c r="G15" s="116" t="s">
        <v>269</v>
      </c>
      <c r="H15" s="115" t="s">
        <v>270</v>
      </c>
      <c r="I15" s="352" t="s">
        <v>467</v>
      </c>
      <c r="J15" s="320" t="s">
        <v>413</v>
      </c>
      <c r="K15" s="115" t="s">
        <v>433</v>
      </c>
      <c r="L15" s="92">
        <v>1</v>
      </c>
      <c r="M15" s="112">
        <v>0.1</v>
      </c>
      <c r="N15" s="112"/>
      <c r="O15" s="120">
        <v>0.01</v>
      </c>
      <c r="P15" s="119">
        <f t="shared" si="2"/>
        <v>9.9999999999999992E-2</v>
      </c>
      <c r="Q15" s="112"/>
      <c r="R15" s="112"/>
      <c r="S15" s="112"/>
      <c r="T15" s="112"/>
      <c r="U15" s="112"/>
      <c r="V15" s="112">
        <v>0.25</v>
      </c>
      <c r="W15" s="112">
        <v>0.3</v>
      </c>
      <c r="X15" s="112">
        <v>0.25</v>
      </c>
      <c r="Y15" s="112">
        <v>0.1</v>
      </c>
      <c r="Z15" s="92">
        <f t="shared" si="0"/>
        <v>0.99999999999999989</v>
      </c>
    </row>
    <row r="16" spans="1:26" ht="47.25" customHeight="1" x14ac:dyDescent="0.25">
      <c r="A16" s="116" t="s">
        <v>7</v>
      </c>
      <c r="B16" s="115" t="s">
        <v>32</v>
      </c>
      <c r="C16" s="116" t="s">
        <v>68</v>
      </c>
      <c r="D16" s="115" t="s">
        <v>108</v>
      </c>
      <c r="E16" s="117"/>
      <c r="F16" s="115" t="s">
        <v>420</v>
      </c>
      <c r="G16" s="116" t="s">
        <v>269</v>
      </c>
      <c r="H16" s="115" t="s">
        <v>270</v>
      </c>
      <c r="I16" s="353"/>
      <c r="J16" s="350"/>
      <c r="K16" s="115" t="s">
        <v>434</v>
      </c>
      <c r="L16" s="92">
        <v>3</v>
      </c>
      <c r="M16" s="92" t="s">
        <v>461</v>
      </c>
      <c r="N16" s="92"/>
      <c r="O16" s="92">
        <v>0</v>
      </c>
      <c r="P16" s="112" t="e">
        <f t="shared" si="2"/>
        <v>#VALUE!</v>
      </c>
      <c r="Q16" s="92"/>
      <c r="R16" s="92"/>
      <c r="S16" s="92"/>
      <c r="T16" s="92"/>
      <c r="U16" s="92"/>
      <c r="V16" s="92">
        <v>1</v>
      </c>
      <c r="W16" s="92">
        <v>1</v>
      </c>
      <c r="X16" s="92">
        <v>1</v>
      </c>
      <c r="Y16" s="92" t="s">
        <v>461</v>
      </c>
      <c r="Z16" s="92">
        <f>+V16+W16+X16</f>
        <v>3</v>
      </c>
    </row>
    <row r="17" spans="1:26" ht="47.25" customHeight="1" x14ac:dyDescent="0.25">
      <c r="A17" s="116" t="s">
        <v>7</v>
      </c>
      <c r="B17" s="115" t="s">
        <v>32</v>
      </c>
      <c r="C17" s="116" t="s">
        <v>68</v>
      </c>
      <c r="D17" s="115" t="s">
        <v>108</v>
      </c>
      <c r="E17" s="117"/>
      <c r="F17" s="115" t="s">
        <v>420</v>
      </c>
      <c r="G17" s="116" t="s">
        <v>269</v>
      </c>
      <c r="H17" s="115" t="s">
        <v>270</v>
      </c>
      <c r="I17" s="354"/>
      <c r="J17" s="321"/>
      <c r="K17" s="115" t="s">
        <v>432</v>
      </c>
      <c r="L17" s="92">
        <v>300</v>
      </c>
      <c r="M17" s="92">
        <v>40</v>
      </c>
      <c r="N17" s="92"/>
      <c r="O17" s="92">
        <v>0</v>
      </c>
      <c r="P17" s="112">
        <f t="shared" si="2"/>
        <v>0</v>
      </c>
      <c r="Q17" s="92"/>
      <c r="R17" s="92"/>
      <c r="S17" s="92"/>
      <c r="T17" s="92"/>
      <c r="U17" s="92"/>
      <c r="V17" s="92">
        <v>70</v>
      </c>
      <c r="W17" s="92">
        <v>75</v>
      </c>
      <c r="X17" s="92">
        <v>75</v>
      </c>
      <c r="Y17" s="92">
        <v>40</v>
      </c>
      <c r="Z17" s="92">
        <f t="shared" si="0"/>
        <v>300</v>
      </c>
    </row>
  </sheetData>
  <mergeCells count="24">
    <mergeCell ref="I15:I17"/>
    <mergeCell ref="J15:J17"/>
    <mergeCell ref="V2:V3"/>
    <mergeCell ref="W2:W3"/>
    <mergeCell ref="X2:X3"/>
    <mergeCell ref="I9:I10"/>
    <mergeCell ref="J9:J10"/>
    <mergeCell ref="J11:J12"/>
    <mergeCell ref="I13:I14"/>
    <mergeCell ref="J13:J14"/>
    <mergeCell ref="Y2:Y3"/>
    <mergeCell ref="Z2:Z3"/>
    <mergeCell ref="I4:I8"/>
    <mergeCell ref="J4:J8"/>
    <mergeCell ref="A1:Z1"/>
    <mergeCell ref="A2:B2"/>
    <mergeCell ref="C2:D2"/>
    <mergeCell ref="E2:F2"/>
    <mergeCell ref="G2:H2"/>
    <mergeCell ref="L2:L3"/>
    <mergeCell ref="M2:M3"/>
    <mergeCell ref="N2:N3"/>
    <mergeCell ref="O2:O3"/>
    <mergeCell ref="P2:P3"/>
  </mergeCells>
  <printOptions horizontalCentered="1" verticalCentered="1"/>
  <pageMargins left="0.11811023622047245" right="0.11811023622047245" top="0.15748031496062992" bottom="0.15748031496062992" header="0.31496062992125984" footer="0.31496062992125984"/>
  <pageSetup scale="70" orientation="landscape"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AA17"/>
  <sheetViews>
    <sheetView topLeftCell="K7" zoomScale="110" zoomScaleNormal="110" workbookViewId="0">
      <selection activeCell="X11" sqref="X11"/>
    </sheetView>
  </sheetViews>
  <sheetFormatPr baseColWidth="10" defaultColWidth="39.28515625" defaultRowHeight="47.25" customHeight="1" x14ac:dyDescent="0.25"/>
  <cols>
    <col min="1" max="1" width="10" hidden="1" customWidth="1"/>
    <col min="2" max="2" width="22.28515625" hidden="1" customWidth="1"/>
    <col min="3" max="3" width="8.140625" hidden="1" customWidth="1"/>
    <col min="4" max="4" width="20.140625" hidden="1" customWidth="1"/>
    <col min="5" max="5" width="8.140625" hidden="1" customWidth="1"/>
    <col min="6" max="6" width="44.85546875" hidden="1" customWidth="1"/>
    <col min="7" max="7" width="8.140625" hidden="1" customWidth="1"/>
    <col min="8" max="8" width="27.28515625" hidden="1" customWidth="1"/>
    <col min="9" max="10" width="22.140625" customWidth="1"/>
    <col min="11" max="11" width="35" customWidth="1"/>
    <col min="12" max="12" width="5.7109375" style="3" bestFit="1" customWidth="1"/>
    <col min="13" max="13" width="11.140625" style="3" customWidth="1"/>
    <col min="14" max="14" width="14.5703125" style="3" customWidth="1"/>
    <col min="15" max="18" width="8" style="3" hidden="1" customWidth="1"/>
    <col min="19" max="19" width="6.7109375" style="3" customWidth="1"/>
    <col min="20" max="22" width="5.5703125" style="3" bestFit="1" customWidth="1"/>
    <col min="23" max="23" width="5.7109375" style="3" bestFit="1" customWidth="1"/>
    <col min="24" max="24" width="11.7109375" customWidth="1"/>
    <col min="25" max="25" width="0" hidden="1" customWidth="1"/>
    <col min="27" max="27" width="10.85546875" customWidth="1"/>
  </cols>
  <sheetData>
    <row r="1" spans="1:27" ht="29.25" customHeight="1" x14ac:dyDescent="0.25">
      <c r="A1" s="286" t="s">
        <v>414</v>
      </c>
      <c r="B1" s="287"/>
      <c r="C1" s="287"/>
      <c r="D1" s="287"/>
      <c r="E1" s="287"/>
      <c r="F1" s="287"/>
      <c r="G1" s="287"/>
      <c r="H1" s="287"/>
      <c r="I1" s="287"/>
      <c r="J1" s="287"/>
      <c r="K1" s="287"/>
      <c r="L1" s="287"/>
      <c r="M1" s="287"/>
      <c r="N1" s="287"/>
      <c r="O1" s="287"/>
      <c r="P1" s="287"/>
      <c r="Q1" s="287"/>
      <c r="R1" s="287"/>
      <c r="S1" s="287"/>
      <c r="T1" s="287"/>
      <c r="U1" s="287"/>
      <c r="V1" s="287"/>
      <c r="W1" s="287"/>
      <c r="X1" s="287"/>
    </row>
    <row r="2" spans="1:27" ht="30" customHeight="1" x14ac:dyDescent="0.25">
      <c r="A2" s="291" t="s">
        <v>399</v>
      </c>
      <c r="B2" s="291"/>
      <c r="C2" s="291" t="s">
        <v>400</v>
      </c>
      <c r="D2" s="291"/>
      <c r="E2" s="351" t="s">
        <v>462</v>
      </c>
      <c r="F2" s="351"/>
      <c r="G2" s="355" t="s">
        <v>501</v>
      </c>
      <c r="H2" s="355"/>
      <c r="I2" s="125" t="s">
        <v>463</v>
      </c>
      <c r="J2" s="109" t="s">
        <v>401</v>
      </c>
      <c r="K2" s="293" t="s">
        <v>435</v>
      </c>
      <c r="L2" s="303" t="s">
        <v>455</v>
      </c>
      <c r="M2" s="305" t="s">
        <v>500</v>
      </c>
      <c r="N2" s="305" t="s">
        <v>497</v>
      </c>
      <c r="O2" s="122"/>
      <c r="P2" s="122"/>
      <c r="Q2" s="122"/>
      <c r="R2" s="122"/>
      <c r="S2" s="122"/>
      <c r="T2" s="289" t="s">
        <v>456</v>
      </c>
      <c r="U2" s="289" t="s">
        <v>457</v>
      </c>
      <c r="V2" s="289" t="s">
        <v>458</v>
      </c>
      <c r="W2" s="289" t="s">
        <v>459</v>
      </c>
      <c r="X2" s="289" t="s">
        <v>460</v>
      </c>
    </row>
    <row r="3" spans="1:27" ht="20.25" customHeight="1" x14ac:dyDescent="0.25">
      <c r="A3" s="71" t="s">
        <v>403</v>
      </c>
      <c r="B3" s="124" t="s">
        <v>404</v>
      </c>
      <c r="C3" s="124" t="s">
        <v>403</v>
      </c>
      <c r="D3" s="124" t="s">
        <v>404</v>
      </c>
      <c r="E3" s="124" t="s">
        <v>403</v>
      </c>
      <c r="F3" s="124" t="s">
        <v>404</v>
      </c>
      <c r="G3" s="124" t="s">
        <v>403</v>
      </c>
      <c r="H3" s="124" t="s">
        <v>404</v>
      </c>
      <c r="I3" s="110" t="s">
        <v>404</v>
      </c>
      <c r="J3" s="109" t="s">
        <v>404</v>
      </c>
      <c r="K3" s="294"/>
      <c r="L3" s="304"/>
      <c r="M3" s="306"/>
      <c r="N3" s="306"/>
      <c r="O3" s="123"/>
      <c r="P3" s="123"/>
      <c r="Q3" s="123"/>
      <c r="R3" s="123"/>
      <c r="S3" s="123"/>
      <c r="T3" s="290"/>
      <c r="U3" s="290"/>
      <c r="V3" s="290"/>
      <c r="W3" s="290"/>
      <c r="X3" s="290"/>
    </row>
    <row r="4" spans="1:27" ht="63.75" x14ac:dyDescent="0.25">
      <c r="A4" s="72" t="s">
        <v>5</v>
      </c>
      <c r="B4" s="68" t="s">
        <v>30</v>
      </c>
      <c r="C4" s="72">
        <v>32</v>
      </c>
      <c r="D4" s="68" t="s">
        <v>98</v>
      </c>
      <c r="E4" s="69"/>
      <c r="F4" s="68" t="s">
        <v>416</v>
      </c>
      <c r="G4" s="72">
        <v>167</v>
      </c>
      <c r="H4" s="68" t="s">
        <v>234</v>
      </c>
      <c r="I4" s="310" t="s">
        <v>464</v>
      </c>
      <c r="J4" s="307" t="s">
        <v>392</v>
      </c>
      <c r="K4" s="115" t="s">
        <v>428</v>
      </c>
      <c r="L4" s="103">
        <v>250</v>
      </c>
      <c r="M4" s="106">
        <v>37</v>
      </c>
      <c r="N4" s="108">
        <f t="shared" ref="N4:N17" si="0">+M4/L4</f>
        <v>0.14799999999999999</v>
      </c>
      <c r="O4" s="74"/>
      <c r="P4" s="74"/>
      <c r="Q4" s="74"/>
      <c r="R4" s="74"/>
      <c r="S4" s="74"/>
      <c r="T4" s="92">
        <v>517</v>
      </c>
      <c r="U4" s="92">
        <v>517</v>
      </c>
      <c r="V4" s="92">
        <v>516</v>
      </c>
      <c r="W4" s="92">
        <v>200</v>
      </c>
      <c r="X4" s="74">
        <f>L4+T4+U4+V4+W4</f>
        <v>2000</v>
      </c>
    </row>
    <row r="5" spans="1:27" ht="51" x14ac:dyDescent="0.25">
      <c r="A5" s="72" t="s">
        <v>5</v>
      </c>
      <c r="B5" s="68" t="s">
        <v>30</v>
      </c>
      <c r="C5" s="72">
        <v>32</v>
      </c>
      <c r="D5" s="68" t="s">
        <v>98</v>
      </c>
      <c r="E5" s="69"/>
      <c r="F5" s="68" t="s">
        <v>416</v>
      </c>
      <c r="G5" s="72">
        <v>167</v>
      </c>
      <c r="H5" s="68" t="s">
        <v>234</v>
      </c>
      <c r="I5" s="311"/>
      <c r="J5" s="308"/>
      <c r="K5" s="115" t="s">
        <v>429</v>
      </c>
      <c r="L5" s="103">
        <v>125</v>
      </c>
      <c r="M5" s="106">
        <v>51</v>
      </c>
      <c r="N5" s="108">
        <f t="shared" si="0"/>
        <v>0.40799999999999997</v>
      </c>
      <c r="O5" s="74"/>
      <c r="P5" s="74"/>
      <c r="Q5" s="74"/>
      <c r="R5" s="74"/>
      <c r="S5" s="74"/>
      <c r="T5" s="92">
        <v>258</v>
      </c>
      <c r="U5" s="92">
        <v>258</v>
      </c>
      <c r="V5" s="92">
        <v>259</v>
      </c>
      <c r="W5" s="92">
        <v>100</v>
      </c>
      <c r="X5" s="74">
        <f>L5+T5+U5+V5+W5</f>
        <v>1000</v>
      </c>
    </row>
    <row r="6" spans="1:27" ht="51" x14ac:dyDescent="0.25">
      <c r="A6" s="72" t="s">
        <v>5</v>
      </c>
      <c r="B6" s="68" t="s">
        <v>30</v>
      </c>
      <c r="C6" s="72">
        <v>32</v>
      </c>
      <c r="D6" s="68" t="s">
        <v>98</v>
      </c>
      <c r="E6" s="69"/>
      <c r="F6" s="68" t="s">
        <v>416</v>
      </c>
      <c r="G6" s="72">
        <v>167</v>
      </c>
      <c r="H6" s="68" t="s">
        <v>234</v>
      </c>
      <c r="I6" s="311"/>
      <c r="J6" s="308"/>
      <c r="K6" s="115" t="s">
        <v>430</v>
      </c>
      <c r="L6" s="105">
        <v>0.125</v>
      </c>
      <c r="M6" s="107">
        <v>0</v>
      </c>
      <c r="N6" s="108">
        <f t="shared" si="0"/>
        <v>0</v>
      </c>
      <c r="O6" s="75"/>
      <c r="P6" s="75"/>
      <c r="Q6" s="75"/>
      <c r="R6" s="75"/>
      <c r="S6" s="75"/>
      <c r="T6" s="112">
        <v>0.25</v>
      </c>
      <c r="U6" s="112">
        <v>0.25</v>
      </c>
      <c r="V6" s="112">
        <v>0.25</v>
      </c>
      <c r="W6" s="113">
        <v>0.125</v>
      </c>
      <c r="X6" s="76">
        <f>L6+T6+U6+V6+W6</f>
        <v>1</v>
      </c>
    </row>
    <row r="7" spans="1:27" ht="76.5" x14ac:dyDescent="0.25">
      <c r="A7" s="72"/>
      <c r="B7" s="68"/>
      <c r="C7" s="72"/>
      <c r="D7" s="68"/>
      <c r="E7" s="69"/>
      <c r="F7" s="68"/>
      <c r="G7" s="72"/>
      <c r="H7" s="68"/>
      <c r="I7" s="311"/>
      <c r="J7" s="308"/>
      <c r="K7" s="115" t="s">
        <v>492</v>
      </c>
      <c r="L7" s="103">
        <v>2044</v>
      </c>
      <c r="M7" s="106">
        <v>2044</v>
      </c>
      <c r="N7" s="108">
        <f t="shared" si="0"/>
        <v>1</v>
      </c>
      <c r="O7" s="75"/>
      <c r="P7" s="75"/>
      <c r="Q7" s="75"/>
      <c r="R7" s="75"/>
      <c r="S7" s="75"/>
      <c r="T7" s="92">
        <v>2044</v>
      </c>
      <c r="U7" s="92">
        <v>2044</v>
      </c>
      <c r="V7" s="92">
        <v>2044</v>
      </c>
      <c r="W7" s="92">
        <v>2044</v>
      </c>
      <c r="X7" s="92">
        <v>2044</v>
      </c>
    </row>
    <row r="8" spans="1:27" ht="51" x14ac:dyDescent="0.25">
      <c r="A8" s="72" t="s">
        <v>5</v>
      </c>
      <c r="B8" s="68" t="s">
        <v>30</v>
      </c>
      <c r="C8" s="72">
        <v>32</v>
      </c>
      <c r="D8" s="68" t="s">
        <v>98</v>
      </c>
      <c r="E8" s="69"/>
      <c r="F8" s="68" t="s">
        <v>416</v>
      </c>
      <c r="G8" s="72">
        <v>167</v>
      </c>
      <c r="H8" s="68" t="s">
        <v>234</v>
      </c>
      <c r="I8" s="312"/>
      <c r="J8" s="309"/>
      <c r="K8" s="115" t="s">
        <v>496</v>
      </c>
      <c r="L8" s="103">
        <v>1000</v>
      </c>
      <c r="M8" s="106">
        <v>1227</v>
      </c>
      <c r="N8" s="108">
        <f t="shared" si="0"/>
        <v>1.2270000000000001</v>
      </c>
      <c r="O8" s="74"/>
      <c r="P8" s="74"/>
      <c r="Q8" s="74"/>
      <c r="R8" s="74"/>
      <c r="S8" s="74"/>
      <c r="T8" s="92">
        <v>2000</v>
      </c>
      <c r="U8" s="92">
        <v>2000</v>
      </c>
      <c r="V8" s="92">
        <v>2000</v>
      </c>
      <c r="W8" s="92">
        <v>1000</v>
      </c>
      <c r="X8" s="74">
        <f t="shared" ref="X8:X15" si="1">L8+T8+U8+V8+W8</f>
        <v>8000</v>
      </c>
    </row>
    <row r="9" spans="1:27" ht="47.25" customHeight="1" x14ac:dyDescent="0.25">
      <c r="A9" s="72" t="s">
        <v>5</v>
      </c>
      <c r="B9" s="68" t="s">
        <v>30</v>
      </c>
      <c r="C9" s="72">
        <v>32</v>
      </c>
      <c r="D9" s="68" t="s">
        <v>98</v>
      </c>
      <c r="E9" s="69"/>
      <c r="F9" s="68" t="s">
        <v>416</v>
      </c>
      <c r="G9" s="72">
        <v>167</v>
      </c>
      <c r="H9" s="68" t="s">
        <v>234</v>
      </c>
      <c r="I9" s="310" t="s">
        <v>466</v>
      </c>
      <c r="J9" s="307" t="s">
        <v>410</v>
      </c>
      <c r="K9" s="115" t="s">
        <v>494</v>
      </c>
      <c r="L9" s="103">
        <v>80</v>
      </c>
      <c r="M9" s="106">
        <v>6</v>
      </c>
      <c r="N9" s="108">
        <f t="shared" si="0"/>
        <v>7.4999999999999997E-2</v>
      </c>
      <c r="O9" s="74"/>
      <c r="P9" s="74"/>
      <c r="Q9" s="74"/>
      <c r="R9" s="74"/>
      <c r="S9" s="74"/>
      <c r="T9" s="92">
        <v>240</v>
      </c>
      <c r="U9" s="92">
        <v>240</v>
      </c>
      <c r="V9" s="92">
        <v>240</v>
      </c>
      <c r="W9" s="92">
        <v>80</v>
      </c>
      <c r="X9" s="74">
        <f t="shared" si="1"/>
        <v>880</v>
      </c>
    </row>
    <row r="10" spans="1:27" ht="47.25" customHeight="1" x14ac:dyDescent="0.25">
      <c r="A10" s="72" t="s">
        <v>5</v>
      </c>
      <c r="B10" s="68" t="s">
        <v>30</v>
      </c>
      <c r="C10" s="72">
        <v>32</v>
      </c>
      <c r="D10" s="68" t="s">
        <v>98</v>
      </c>
      <c r="E10" s="69"/>
      <c r="F10" s="68" t="s">
        <v>416</v>
      </c>
      <c r="G10" s="72">
        <v>167</v>
      </c>
      <c r="H10" s="68" t="s">
        <v>234</v>
      </c>
      <c r="I10" s="312"/>
      <c r="J10" s="309"/>
      <c r="K10" s="115" t="s">
        <v>495</v>
      </c>
      <c r="L10" s="103">
        <v>70</v>
      </c>
      <c r="M10" s="106">
        <v>17</v>
      </c>
      <c r="N10" s="108">
        <f t="shared" si="0"/>
        <v>0.24285714285714285</v>
      </c>
      <c r="O10" s="74"/>
      <c r="P10" s="74"/>
      <c r="Q10" s="74"/>
      <c r="R10" s="74"/>
      <c r="S10" s="74"/>
      <c r="T10" s="92">
        <v>70</v>
      </c>
      <c r="U10" s="92">
        <v>70</v>
      </c>
      <c r="V10" s="92">
        <v>70</v>
      </c>
      <c r="W10" s="92">
        <v>40</v>
      </c>
      <c r="X10" s="74">
        <f t="shared" si="1"/>
        <v>320</v>
      </c>
    </row>
    <row r="11" spans="1:27" ht="47.25" customHeight="1" x14ac:dyDescent="0.25">
      <c r="A11" s="72" t="s">
        <v>5</v>
      </c>
      <c r="B11" s="68" t="s">
        <v>30</v>
      </c>
      <c r="C11" s="72">
        <v>32</v>
      </c>
      <c r="D11" s="68" t="s">
        <v>98</v>
      </c>
      <c r="E11" s="69"/>
      <c r="F11" s="68" t="s">
        <v>418</v>
      </c>
      <c r="G11" s="72">
        <v>167</v>
      </c>
      <c r="H11" s="68" t="s">
        <v>234</v>
      </c>
      <c r="I11" s="111" t="s">
        <v>424</v>
      </c>
      <c r="J11" s="307" t="s">
        <v>411</v>
      </c>
      <c r="K11" s="115" t="s">
        <v>498</v>
      </c>
      <c r="L11" s="103">
        <v>150</v>
      </c>
      <c r="M11" s="106">
        <v>306</v>
      </c>
      <c r="N11" s="108">
        <f t="shared" si="0"/>
        <v>2.04</v>
      </c>
      <c r="O11" s="74"/>
      <c r="P11" s="74"/>
      <c r="Q11" s="74"/>
      <c r="R11" s="74"/>
      <c r="S11" s="74"/>
      <c r="T11" s="92">
        <v>750</v>
      </c>
      <c r="U11" s="92">
        <v>600</v>
      </c>
      <c r="V11" s="92">
        <v>600</v>
      </c>
      <c r="W11" s="92">
        <v>50</v>
      </c>
      <c r="X11" s="74">
        <f t="shared" si="1"/>
        <v>2150</v>
      </c>
      <c r="AA11" s="52">
        <f>294+175+131</f>
        <v>600</v>
      </c>
    </row>
    <row r="12" spans="1:27" ht="47.25" customHeight="1" x14ac:dyDescent="0.25">
      <c r="A12" s="72" t="s">
        <v>5</v>
      </c>
      <c r="B12" s="68" t="s">
        <v>30</v>
      </c>
      <c r="C12" s="72">
        <v>32</v>
      </c>
      <c r="D12" s="68" t="s">
        <v>98</v>
      </c>
      <c r="E12" s="69"/>
      <c r="F12" s="68" t="s">
        <v>419</v>
      </c>
      <c r="G12" s="72">
        <v>167</v>
      </c>
      <c r="H12" s="68" t="s">
        <v>234</v>
      </c>
      <c r="I12" s="111" t="s">
        <v>425</v>
      </c>
      <c r="J12" s="309"/>
      <c r="K12" s="115" t="s">
        <v>499</v>
      </c>
      <c r="L12" s="103">
        <v>100</v>
      </c>
      <c r="M12" s="106">
        <v>16</v>
      </c>
      <c r="N12" s="108">
        <f t="shared" si="0"/>
        <v>0.16</v>
      </c>
      <c r="O12" s="74"/>
      <c r="P12" s="74"/>
      <c r="Q12" s="74"/>
      <c r="R12" s="74"/>
      <c r="S12" s="74"/>
      <c r="T12" s="92">
        <v>300</v>
      </c>
      <c r="U12" s="92">
        <v>250</v>
      </c>
      <c r="V12" s="92">
        <v>300</v>
      </c>
      <c r="W12" s="92">
        <v>50</v>
      </c>
      <c r="X12" s="74">
        <f t="shared" si="1"/>
        <v>1000</v>
      </c>
    </row>
    <row r="13" spans="1:27" ht="67.5" customHeight="1" x14ac:dyDescent="0.25">
      <c r="A13" s="72" t="s">
        <v>5</v>
      </c>
      <c r="B13" s="68" t="s">
        <v>30</v>
      </c>
      <c r="C13" s="72" t="s">
        <v>59</v>
      </c>
      <c r="D13" s="68" t="s">
        <v>99</v>
      </c>
      <c r="E13" s="69"/>
      <c r="F13" s="68" t="s">
        <v>421</v>
      </c>
      <c r="G13" s="72" t="s">
        <v>237</v>
      </c>
      <c r="H13" s="68" t="s">
        <v>238</v>
      </c>
      <c r="I13" s="310" t="s">
        <v>465</v>
      </c>
      <c r="J13" s="307" t="s">
        <v>412</v>
      </c>
      <c r="K13" s="115" t="s">
        <v>426</v>
      </c>
      <c r="L13" s="103">
        <v>19</v>
      </c>
      <c r="M13" s="106">
        <v>19</v>
      </c>
      <c r="N13" s="108">
        <f t="shared" si="0"/>
        <v>1</v>
      </c>
      <c r="O13" s="74"/>
      <c r="P13" s="74"/>
      <c r="Q13" s="74"/>
      <c r="R13" s="74"/>
      <c r="S13" s="74"/>
      <c r="T13" s="92">
        <v>19</v>
      </c>
      <c r="U13" s="92">
        <v>19</v>
      </c>
      <c r="V13" s="92">
        <v>19</v>
      </c>
      <c r="W13" s="92">
        <v>19</v>
      </c>
      <c r="X13" s="74">
        <f t="shared" si="1"/>
        <v>95</v>
      </c>
    </row>
    <row r="14" spans="1:27" ht="47.25" customHeight="1" x14ac:dyDescent="0.25">
      <c r="A14" s="72" t="s">
        <v>5</v>
      </c>
      <c r="B14" s="68" t="s">
        <v>30</v>
      </c>
      <c r="C14" s="72" t="s">
        <v>59</v>
      </c>
      <c r="D14" s="68" t="s">
        <v>99</v>
      </c>
      <c r="E14" s="69"/>
      <c r="F14" s="68" t="s">
        <v>421</v>
      </c>
      <c r="G14" s="72" t="s">
        <v>237</v>
      </c>
      <c r="H14" s="68" t="s">
        <v>238</v>
      </c>
      <c r="I14" s="312"/>
      <c r="J14" s="309"/>
      <c r="K14" s="115" t="s">
        <v>427</v>
      </c>
      <c r="L14" s="103">
        <v>2</v>
      </c>
      <c r="M14" s="106">
        <v>0</v>
      </c>
      <c r="N14" s="108">
        <f t="shared" si="0"/>
        <v>0</v>
      </c>
      <c r="O14" s="74"/>
      <c r="P14" s="74"/>
      <c r="Q14" s="74"/>
      <c r="R14" s="74"/>
      <c r="S14" s="74"/>
      <c r="T14" s="92">
        <v>3</v>
      </c>
      <c r="U14" s="92">
        <v>3</v>
      </c>
      <c r="V14" s="92">
        <v>3</v>
      </c>
      <c r="W14" s="92">
        <v>2</v>
      </c>
      <c r="X14" s="74">
        <f t="shared" si="1"/>
        <v>13</v>
      </c>
    </row>
    <row r="15" spans="1:27" ht="47.25" customHeight="1" x14ac:dyDescent="0.25">
      <c r="A15" s="72" t="s">
        <v>7</v>
      </c>
      <c r="B15" s="68" t="s">
        <v>32</v>
      </c>
      <c r="C15" s="72" t="s">
        <v>68</v>
      </c>
      <c r="D15" s="68" t="s">
        <v>108</v>
      </c>
      <c r="E15" s="69"/>
      <c r="F15" s="68" t="s">
        <v>420</v>
      </c>
      <c r="G15" s="72" t="s">
        <v>269</v>
      </c>
      <c r="H15" s="68" t="s">
        <v>270</v>
      </c>
      <c r="I15" s="313" t="s">
        <v>467</v>
      </c>
      <c r="J15" s="307" t="s">
        <v>413</v>
      </c>
      <c r="K15" s="115" t="s">
        <v>433</v>
      </c>
      <c r="L15" s="104">
        <v>0.1</v>
      </c>
      <c r="M15" s="121">
        <v>0.01</v>
      </c>
      <c r="N15" s="114">
        <f t="shared" si="0"/>
        <v>9.9999999999999992E-2</v>
      </c>
      <c r="O15" s="76"/>
      <c r="P15" s="76"/>
      <c r="Q15" s="76"/>
      <c r="R15" s="76"/>
      <c r="S15" s="76"/>
      <c r="T15" s="112">
        <v>0.25</v>
      </c>
      <c r="U15" s="112">
        <v>0.3</v>
      </c>
      <c r="V15" s="112">
        <v>0.25</v>
      </c>
      <c r="W15" s="112">
        <v>0.1</v>
      </c>
      <c r="X15" s="74">
        <f t="shared" si="1"/>
        <v>0.99999999999999989</v>
      </c>
    </row>
    <row r="16" spans="1:27" ht="47.25" customHeight="1" x14ac:dyDescent="0.25">
      <c r="A16" s="72" t="s">
        <v>7</v>
      </c>
      <c r="B16" s="68" t="s">
        <v>32</v>
      </c>
      <c r="C16" s="72" t="s">
        <v>68</v>
      </c>
      <c r="D16" s="68" t="s">
        <v>108</v>
      </c>
      <c r="E16" s="69"/>
      <c r="F16" s="68" t="s">
        <v>420</v>
      </c>
      <c r="G16" s="72" t="s">
        <v>269</v>
      </c>
      <c r="H16" s="68" t="s">
        <v>270</v>
      </c>
      <c r="I16" s="314"/>
      <c r="J16" s="308"/>
      <c r="K16" s="115" t="s">
        <v>434</v>
      </c>
      <c r="L16" s="103" t="s">
        <v>461</v>
      </c>
      <c r="M16" s="106">
        <v>0</v>
      </c>
      <c r="N16" s="108" t="e">
        <f t="shared" si="0"/>
        <v>#VALUE!</v>
      </c>
      <c r="O16" s="74"/>
      <c r="P16" s="74"/>
      <c r="Q16" s="74"/>
      <c r="R16" s="74"/>
      <c r="S16" s="74"/>
      <c r="T16" s="92">
        <v>1</v>
      </c>
      <c r="U16" s="92">
        <v>1</v>
      </c>
      <c r="V16" s="92">
        <v>1</v>
      </c>
      <c r="W16" s="92" t="s">
        <v>461</v>
      </c>
      <c r="X16" s="74">
        <f>+T16+U16+V16</f>
        <v>3</v>
      </c>
    </row>
    <row r="17" spans="1:24" ht="47.25" customHeight="1" x14ac:dyDescent="0.25">
      <c r="A17" s="72" t="s">
        <v>7</v>
      </c>
      <c r="B17" s="68" t="s">
        <v>32</v>
      </c>
      <c r="C17" s="72" t="s">
        <v>68</v>
      </c>
      <c r="D17" s="68" t="s">
        <v>108</v>
      </c>
      <c r="E17" s="69"/>
      <c r="F17" s="68" t="s">
        <v>420</v>
      </c>
      <c r="G17" s="72" t="s">
        <v>269</v>
      </c>
      <c r="H17" s="68" t="s">
        <v>270</v>
      </c>
      <c r="I17" s="315"/>
      <c r="J17" s="309"/>
      <c r="K17" s="115" t="s">
        <v>432</v>
      </c>
      <c r="L17" s="103">
        <v>40</v>
      </c>
      <c r="M17" s="106">
        <v>0</v>
      </c>
      <c r="N17" s="108">
        <f t="shared" si="0"/>
        <v>0</v>
      </c>
      <c r="O17" s="74"/>
      <c r="P17" s="74"/>
      <c r="Q17" s="74"/>
      <c r="R17" s="74"/>
      <c r="S17" s="74"/>
      <c r="T17" s="92">
        <v>70</v>
      </c>
      <c r="U17" s="92">
        <v>75</v>
      </c>
      <c r="V17" s="92">
        <v>75</v>
      </c>
      <c r="W17" s="92">
        <v>40</v>
      </c>
      <c r="X17" s="74">
        <f>L17+T17+U17+V17+W17</f>
        <v>300</v>
      </c>
    </row>
  </sheetData>
  <autoFilter ref="A3:X17">
    <filterColumn colId="6">
      <customFilters>
        <customFilter operator="notEqual" val=" "/>
      </customFilters>
    </filterColumn>
  </autoFilter>
  <mergeCells count="23">
    <mergeCell ref="A1:X1"/>
    <mergeCell ref="A2:B2"/>
    <mergeCell ref="C2:D2"/>
    <mergeCell ref="E2:F2"/>
    <mergeCell ref="G2:H2"/>
    <mergeCell ref="K2:K3"/>
    <mergeCell ref="L2:L3"/>
    <mergeCell ref="W2:W3"/>
    <mergeCell ref="X2:X3"/>
    <mergeCell ref="N2:N3"/>
    <mergeCell ref="T2:T3"/>
    <mergeCell ref="U2:U3"/>
    <mergeCell ref="V2:V3"/>
    <mergeCell ref="I4:I8"/>
    <mergeCell ref="J4:J8"/>
    <mergeCell ref="I9:I10"/>
    <mergeCell ref="J9:J10"/>
    <mergeCell ref="M2:M3"/>
    <mergeCell ref="J11:J12"/>
    <mergeCell ref="I13:I14"/>
    <mergeCell ref="J13:J14"/>
    <mergeCell ref="I15:I17"/>
    <mergeCell ref="J15:J17"/>
  </mergeCells>
  <printOptions horizontalCentered="1" verticalCentered="1"/>
  <pageMargins left="0.11811023622047245" right="0.11811023622047245" top="0.15748031496062992" bottom="0.15748031496062992" header="0.31496062992125984" footer="0.31496062992125984"/>
  <pageSetup scale="55" orientation="portrait"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2"/>
  <sheetViews>
    <sheetView zoomScale="90" zoomScaleNormal="90" workbookViewId="0">
      <selection activeCell="E2" sqref="E2"/>
    </sheetView>
  </sheetViews>
  <sheetFormatPr baseColWidth="10" defaultRowHeight="38.25" customHeight="1" x14ac:dyDescent="0.25"/>
  <cols>
    <col min="2" max="2" width="31.85546875" customWidth="1"/>
    <col min="3" max="3" width="37.140625" customWidth="1"/>
    <col min="4" max="4" width="12.28515625" customWidth="1"/>
    <col min="5" max="5" width="107.42578125" style="84" customWidth="1"/>
  </cols>
  <sheetData>
    <row r="1" spans="2:5" ht="38.25" customHeight="1" x14ac:dyDescent="0.25">
      <c r="B1" s="80" t="s">
        <v>401</v>
      </c>
      <c r="C1" s="73" t="s">
        <v>435</v>
      </c>
      <c r="D1" s="79" t="s">
        <v>454</v>
      </c>
      <c r="E1" s="82" t="s">
        <v>469</v>
      </c>
    </row>
    <row r="2" spans="2:5" ht="101.25" customHeight="1" x14ac:dyDescent="0.25">
      <c r="B2" s="316" t="s">
        <v>468</v>
      </c>
      <c r="C2" s="68" t="s">
        <v>428</v>
      </c>
      <c r="D2" s="74">
        <v>2000</v>
      </c>
      <c r="E2" s="53" t="s">
        <v>478</v>
      </c>
    </row>
    <row r="3" spans="2:5" ht="181.5" customHeight="1" x14ac:dyDescent="0.25">
      <c r="B3" s="317"/>
      <c r="C3" s="68" t="s">
        <v>429</v>
      </c>
      <c r="D3" s="74">
        <v>1000</v>
      </c>
      <c r="E3" s="53" t="s">
        <v>479</v>
      </c>
    </row>
    <row r="4" spans="2:5" ht="107.25" customHeight="1" x14ac:dyDescent="0.25">
      <c r="B4" s="317"/>
      <c r="C4" s="68" t="s">
        <v>430</v>
      </c>
      <c r="D4" s="74">
        <v>1</v>
      </c>
      <c r="E4" s="53" t="s">
        <v>480</v>
      </c>
    </row>
    <row r="5" spans="2:5" ht="150" customHeight="1" x14ac:dyDescent="0.25">
      <c r="B5" s="318"/>
      <c r="C5" s="68" t="s">
        <v>431</v>
      </c>
      <c r="D5" s="74">
        <v>8000</v>
      </c>
      <c r="E5" s="53" t="s">
        <v>481</v>
      </c>
    </row>
    <row r="7" spans="2:5" ht="38.25" customHeight="1" x14ac:dyDescent="0.25">
      <c r="B7" s="80" t="s">
        <v>401</v>
      </c>
      <c r="C7" s="81" t="s">
        <v>435</v>
      </c>
      <c r="D7" s="78" t="s">
        <v>454</v>
      </c>
      <c r="E7" s="82" t="s">
        <v>469</v>
      </c>
    </row>
    <row r="8" spans="2:5" ht="138" customHeight="1" x14ac:dyDescent="0.25">
      <c r="B8" s="356" t="s">
        <v>470</v>
      </c>
      <c r="C8" s="68" t="s">
        <v>422</v>
      </c>
      <c r="D8" s="74">
        <v>880</v>
      </c>
      <c r="E8" s="53" t="s">
        <v>482</v>
      </c>
    </row>
    <row r="9" spans="2:5" ht="58.5" customHeight="1" x14ac:dyDescent="0.25">
      <c r="B9" s="357"/>
      <c r="C9" s="68" t="s">
        <v>423</v>
      </c>
      <c r="D9" s="74">
        <v>320</v>
      </c>
      <c r="E9" s="53" t="s">
        <v>477</v>
      </c>
    </row>
    <row r="11" spans="2:5" ht="38.25" customHeight="1" x14ac:dyDescent="0.25">
      <c r="B11" s="80" t="s">
        <v>401</v>
      </c>
      <c r="C11" s="81" t="s">
        <v>435</v>
      </c>
      <c r="D11" s="78" t="s">
        <v>454</v>
      </c>
      <c r="E11" s="82" t="s">
        <v>469</v>
      </c>
    </row>
    <row r="12" spans="2:5" ht="84.75" customHeight="1" x14ac:dyDescent="0.25">
      <c r="B12" s="316" t="s">
        <v>471</v>
      </c>
      <c r="C12" s="68" t="s">
        <v>424</v>
      </c>
      <c r="D12" s="74">
        <v>2150</v>
      </c>
      <c r="E12" s="53" t="s">
        <v>483</v>
      </c>
    </row>
    <row r="13" spans="2:5" ht="72.75" customHeight="1" x14ac:dyDescent="0.25">
      <c r="B13" s="318"/>
      <c r="C13" s="68" t="s">
        <v>425</v>
      </c>
      <c r="D13" s="74">
        <v>1000</v>
      </c>
      <c r="E13" s="53" t="s">
        <v>474</v>
      </c>
    </row>
    <row r="15" spans="2:5" ht="38.25" customHeight="1" x14ac:dyDescent="0.25">
      <c r="B15" s="80" t="s">
        <v>401</v>
      </c>
      <c r="C15" s="81" t="s">
        <v>435</v>
      </c>
      <c r="D15" s="78" t="s">
        <v>454</v>
      </c>
      <c r="E15" s="82" t="s">
        <v>469</v>
      </c>
    </row>
    <row r="16" spans="2:5" ht="72.75" customHeight="1" x14ac:dyDescent="0.25">
      <c r="B16" s="358" t="s">
        <v>472</v>
      </c>
      <c r="C16" s="68" t="s">
        <v>426</v>
      </c>
      <c r="D16" s="74">
        <v>19</v>
      </c>
      <c r="E16" s="83" t="s">
        <v>476</v>
      </c>
    </row>
    <row r="17" spans="2:5" ht="94.5" customHeight="1" x14ac:dyDescent="0.25">
      <c r="B17" s="359"/>
      <c r="C17" s="68" t="s">
        <v>427</v>
      </c>
      <c r="D17" s="74">
        <v>13</v>
      </c>
      <c r="E17" s="83" t="s">
        <v>475</v>
      </c>
    </row>
    <row r="19" spans="2:5" ht="38.25" customHeight="1" x14ac:dyDescent="0.25">
      <c r="B19" s="80" t="s">
        <v>401</v>
      </c>
      <c r="C19" s="81" t="s">
        <v>435</v>
      </c>
      <c r="D19" s="78" t="s">
        <v>454</v>
      </c>
      <c r="E19" s="82" t="s">
        <v>469</v>
      </c>
    </row>
    <row r="20" spans="2:5" ht="38.25" customHeight="1" x14ac:dyDescent="0.25">
      <c r="B20" s="358" t="s">
        <v>473</v>
      </c>
      <c r="C20" s="68" t="s">
        <v>433</v>
      </c>
      <c r="D20" s="74">
        <v>1</v>
      </c>
      <c r="E20" s="53" t="s">
        <v>484</v>
      </c>
    </row>
    <row r="21" spans="2:5" ht="119.25" customHeight="1" x14ac:dyDescent="0.25">
      <c r="B21" s="360"/>
      <c r="C21" s="68" t="s">
        <v>434</v>
      </c>
      <c r="D21" s="74">
        <v>3</v>
      </c>
      <c r="E21" s="53" t="s">
        <v>485</v>
      </c>
    </row>
    <row r="22" spans="2:5" ht="58.5" customHeight="1" x14ac:dyDescent="0.25">
      <c r="B22" s="359"/>
      <c r="C22" s="68" t="s">
        <v>432</v>
      </c>
      <c r="D22" s="74">
        <v>300</v>
      </c>
      <c r="E22" s="53" t="s">
        <v>486</v>
      </c>
    </row>
  </sheetData>
  <mergeCells count="5">
    <mergeCell ref="B2:B5"/>
    <mergeCell ref="B8:B9"/>
    <mergeCell ref="B12:B13"/>
    <mergeCell ref="B16:B17"/>
    <mergeCell ref="B20:B2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14</vt:i4>
      </vt:variant>
    </vt:vector>
  </HeadingPairs>
  <TitlesOfParts>
    <vt:vector size="30" baseType="lpstr">
      <vt:lpstr>EstructuraFinalCodificada</vt:lpstr>
      <vt:lpstr>Estructura Plan Dllo BMT</vt:lpstr>
      <vt:lpstr>Hoja1</vt:lpstr>
      <vt:lpstr>Metas anualizadas</vt:lpstr>
      <vt:lpstr>Metas anualizadas (2)</vt:lpstr>
      <vt:lpstr>Metas Plan</vt:lpstr>
      <vt:lpstr>Metas anualizadas (3)</vt:lpstr>
      <vt:lpstr>Metas anualizadas (4)</vt:lpstr>
      <vt:lpstr>JUSTIFICACIÓN METAS</vt:lpstr>
      <vt:lpstr>Sabana de Metas BMT Cuatrienio</vt:lpstr>
      <vt:lpstr>Sabana de Metas BMT Febrero</vt:lpstr>
      <vt:lpstr> Seguimiento Feb Ejecutado</vt:lpstr>
      <vt:lpstr> Seguimiento Marzo 10</vt:lpstr>
      <vt:lpstr> Seguimiento Marzo 10 (3)</vt:lpstr>
      <vt:lpstr> Seguimiento Marzo 10 (2)</vt:lpstr>
      <vt:lpstr>Hoja3</vt:lpstr>
      <vt:lpstr>' Seguimiento Feb Ejecutado'!Área_de_impresión</vt:lpstr>
      <vt:lpstr>' Seguimiento Marzo 10'!Área_de_impresión</vt:lpstr>
      <vt:lpstr>' Seguimiento Marzo 10 (2)'!Área_de_impresión</vt:lpstr>
      <vt:lpstr>' Seguimiento Marzo 10 (3)'!Área_de_impresión</vt:lpstr>
      <vt:lpstr>'Estructura Plan Dllo BMT'!Área_de_impresión</vt:lpstr>
      <vt:lpstr>'Metas anualizadas'!Área_de_impresión</vt:lpstr>
      <vt:lpstr>'Metas anualizadas (2)'!Área_de_impresión</vt:lpstr>
      <vt:lpstr>'Metas anualizadas (3)'!Área_de_impresión</vt:lpstr>
      <vt:lpstr>'Metas anualizadas (4)'!Área_de_impresión</vt:lpstr>
      <vt:lpstr>'Metas Plan'!Área_de_impresión</vt:lpstr>
      <vt:lpstr>'Sabana de Metas BMT Cuatrienio'!Área_de_impresión</vt:lpstr>
      <vt:lpstr>'Sabana de Metas BMT Febrero'!Área_de_impresión</vt:lpstr>
      <vt:lpstr>'Sabana de Metas BMT Cuatrienio'!Títulos_a_imprimir</vt:lpstr>
      <vt:lpstr>'Sabana de Metas BMT Febrero'!Títulos_a_imprimir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Monsalve Ortiz</dc:creator>
  <cp:lastModifiedBy>Manuel Andres Vivas Gonzalez</cp:lastModifiedBy>
  <cp:lastPrinted>2017-03-10T23:08:17Z</cp:lastPrinted>
  <dcterms:created xsi:type="dcterms:W3CDTF">2016-06-10T22:43:12Z</dcterms:created>
  <dcterms:modified xsi:type="dcterms:W3CDTF">2017-03-23T19:55:39Z</dcterms:modified>
</cp:coreProperties>
</file>